
<file path=[Content_Types].xml><?xml version="1.0" encoding="utf-8"?>
<Types xmlns="http://schemas.openxmlformats.org/package/2006/content-types"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drawings/drawing17.xml" ContentType="application/vnd.openxmlformats-officedocument.drawing+xml"/>
  <Override PartName="/xl/charts/chart78.xml" ContentType="application/vnd.openxmlformats-officedocument.drawingml.chart+xml"/>
  <Override PartName="/xl/charts/chart89.xml" ContentType="application/vnd.openxmlformats-officedocument.drawingml.chart+xml"/>
  <Override PartName="/xl/drawings/drawing28.xml" ContentType="application/vnd.openxmlformats-officedocument.drawing+xml"/>
  <Override PartName="/xl/charts/chart109.xml" ContentType="application/vnd.openxmlformats-officedocument.drawingml.chart+xml"/>
  <Default Extension="xml" ContentType="application/xml"/>
  <Override PartName="/xl/drawings/drawing2.xml" ContentType="application/vnd.openxmlformats-officedocument.drawing+xml"/>
  <Override PartName="/xl/charts/chart49.xml" ContentType="application/vnd.openxmlformats-officedocument.drawingml.chart+xml"/>
  <Override PartName="/xl/charts/chart67.xml" ContentType="application/vnd.openxmlformats-officedocument.drawingml.chart+xml"/>
  <Override PartName="/xl/charts/chart96.xml" ContentType="application/vnd.openxmlformats-officedocument.drawingml.chart+xml"/>
  <Override PartName="/xl/worksheets/sheet3.xml" ContentType="application/vnd.openxmlformats-officedocument.spreadsheetml.worksheet+xml"/>
  <Override PartName="/xl/drawings/drawing13.xml" ContentType="application/vnd.openxmlformats-officedocument.drawingml.chartshapes+xml"/>
  <Override PartName="/xl/charts/chart27.xml" ContentType="application/vnd.openxmlformats-officedocument.drawingml.chart+xml"/>
  <Override PartName="/xl/charts/chart38.xml" ContentType="application/vnd.openxmlformats-officedocument.drawingml.chart+xml"/>
  <Override PartName="/xl/charts/chart56.xml" ContentType="application/vnd.openxmlformats-officedocument.drawingml.chart+xml"/>
  <Override PartName="/xl/charts/chart74.xml" ContentType="application/vnd.openxmlformats-officedocument.drawingml.chart+xml"/>
  <Override PartName="/xl/drawings/drawing24.xml" ContentType="application/vnd.openxmlformats-officedocument.drawing+xml"/>
  <Override PartName="/xl/charts/chart85.xml" ContentType="application/vnd.openxmlformats-officedocument.drawingml.chart+xml"/>
  <Override PartName="/xl/charts/chart105.xml" ContentType="application/vnd.openxmlformats-officedocument.drawingml.chart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charts/chart16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drawings/drawing20.xml" ContentType="application/vnd.openxmlformats-officedocument.drawing+xml"/>
  <Override PartName="/xl/charts/chart63.xml" ContentType="application/vnd.openxmlformats-officedocument.drawingml.chart+xml"/>
  <Override PartName="/xl/charts/chart81.xml" ContentType="application/vnd.openxmlformats-officedocument.drawingml.chart+xml"/>
  <Override PartName="/xl/charts/chart92.xml" ContentType="application/vnd.openxmlformats-officedocument.drawingml.chart+xml"/>
  <Override PartName="/xl/drawings/drawing31.xml" ContentType="application/vnd.openxmlformats-officedocument.drawing+xml"/>
  <Override PartName="/xl/sharedStrings.xml" ContentType="application/vnd.openxmlformats-officedocument.spreadsheetml.sharedStrings+xml"/>
  <Override PartName="/xl/charts/chart23.xml" ContentType="application/vnd.openxmlformats-officedocument.drawingml.chart+xml"/>
  <Override PartName="/xl/charts/chart52.xml" ContentType="application/vnd.openxmlformats-officedocument.drawingml.chart+xml"/>
  <Override PartName="/xl/charts/chart70.xml" ContentType="application/vnd.openxmlformats-officedocument.drawingml.chart+xml"/>
  <Override PartName="/xl/charts/chart101.xml" ContentType="application/vnd.openxmlformats-officedocument.drawingml.chart+xml"/>
  <Override PartName="/xl/worksheets/sheet18.xml" ContentType="application/vnd.openxmlformats-officedocument.spreadsheetml.worksheet+xml"/>
  <Override PartName="/xl/charts/chart9.xml" ContentType="application/vnd.openxmlformats-officedocument.drawingml.chart+xml"/>
  <Override PartName="/xl/charts/chart12.xml" ContentType="application/vnd.openxmlformats-officedocument.drawingml.chart+xml"/>
  <Override PartName="/xl/charts/chart30.xml" ContentType="application/vnd.openxmlformats-officedocument.drawingml.chart+xml"/>
  <Override PartName="/xl/charts/chart41.xml" ContentType="application/vnd.openxmlformats-officedocument.drawingml.chart+xml"/>
  <Default Extension="png" ContentType="image/png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drawings/drawing29.xml" ContentType="application/vnd.openxmlformats-officedocument.drawing+xml"/>
  <Override PartName="/xl/worksheets/sheet8.xml" ContentType="application/vnd.openxmlformats-officedocument.spreadsheetml.worksheet+xml"/>
  <Override PartName="/xl/worksheets/sheet21.xml" ContentType="application/vnd.openxmlformats-officedocument.spreadsheetml.worksheet+xml"/>
  <Override PartName="/xl/drawings/drawing18.xml" ContentType="application/vnd.openxmlformats-officedocument.drawing+xml"/>
  <Override PartName="/xl/charts/chart79.xml" ContentType="application/vnd.openxmlformats-officedocument.drawingml.chart+xml"/>
  <Override PartName="/xl/charts/chart97.xml" ContentType="application/vnd.openxmlformats-officedocument.drawingml.char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39.xml" ContentType="application/vnd.openxmlformats-officedocument.drawingml.chart+xml"/>
  <Override PartName="/xl/charts/chart57.xml" ContentType="application/vnd.openxmlformats-officedocument.drawingml.chart+xml"/>
  <Override PartName="/xl/charts/chart68.xml" ContentType="application/vnd.openxmlformats-officedocument.drawingml.chart+xml"/>
  <Override PartName="/xl/drawings/drawing25.xml" ContentType="application/vnd.openxmlformats-officedocument.drawing+xml"/>
  <Override PartName="/xl/charts/chart86.xml" ContentType="application/vnd.openxmlformats-officedocument.drawingml.chart+xml"/>
  <Override PartName="/docProps/app.xml" ContentType="application/vnd.openxmlformats-officedocument.extended-properties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chart46.xml" ContentType="application/vnd.openxmlformats-officedocument.drawingml.chart+xml"/>
  <Override PartName="/xl/charts/chart75.xml" ContentType="application/vnd.openxmlformats-officedocument.drawingml.chart+xml"/>
  <Override PartName="/xl/charts/chart93.xml" ContentType="application/vnd.openxmlformats-officedocument.drawingml.chart+xml"/>
  <Override PartName="/xl/charts/chart106.xml" ContentType="application/vnd.openxmlformats-officedocument.drawingml.chart+xml"/>
  <Override PartName="/xl/drawings/drawing32.xml" ContentType="application/vnd.openxmlformats-officedocument.drawing+xml"/>
  <Override PartName="/xl/charts/chart17.xml" ContentType="application/vnd.openxmlformats-officedocument.drawingml.chart+xml"/>
  <Override PartName="/xl/charts/chart35.xml" ContentType="application/vnd.openxmlformats-officedocument.drawingml.chart+xml"/>
  <Override PartName="/xl/charts/chart53.xml" ContentType="application/vnd.openxmlformats-officedocument.drawingml.chart+xml"/>
  <Override PartName="/xl/drawings/drawing21.xml" ContentType="application/vnd.openxmlformats-officedocument.drawing+xml"/>
  <Override PartName="/xl/charts/chart64.xml" ContentType="application/vnd.openxmlformats-officedocument.drawingml.chart+xml"/>
  <Override PartName="/xl/charts/chart82.xml" ContentType="application/vnd.openxmlformats-officedocument.drawingml.chart+xml"/>
  <Default Extension="gif" ContentType="image/gif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charts/chart13.xml" ContentType="application/vnd.openxmlformats-officedocument.drawingml.chart+xml"/>
  <Override PartName="/xl/drawings/drawing10.xml" ContentType="application/vnd.openxmlformats-officedocument.drawingml.chartshapes+xml"/>
  <Override PartName="/xl/charts/chart24.xml" ContentType="application/vnd.openxmlformats-officedocument.drawingml.chart+xml"/>
  <Override PartName="/xl/charts/chart42.xml" ContentType="application/vnd.openxmlformats-officedocument.drawingml.chart+xml"/>
  <Override PartName="/xl/charts/chart71.xml" ContentType="application/vnd.openxmlformats-officedocument.drawingml.chart+xml"/>
  <Override PartName="/xl/charts/chart102.xml" ContentType="application/vnd.openxmlformats-officedocument.drawingml.chart+xml"/>
  <Override PartName="/xl/worksheets/sheet17.xml" ContentType="application/vnd.openxmlformats-officedocument.spreadsheetml.worksheet+xml"/>
  <Override PartName="/xl/charts/chart8.xml" ContentType="application/vnd.openxmlformats-officedocument.drawingml.chart+xml"/>
  <Override PartName="/xl/charts/chart11.xml" ContentType="application/vnd.openxmlformats-officedocument.drawingml.chart+xml"/>
  <Override PartName="/xl/charts/chart22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60.xml" ContentType="application/vnd.openxmlformats-officedocument.drawingml.chart+xml"/>
  <Override PartName="/xl/charts/chart100.xml" ContentType="application/vnd.openxmlformats-officedocument.drawingml.chart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worksheets/sheet9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harts/chart69.xml" ContentType="application/vnd.openxmlformats-officedocument.drawingml.chart+xml"/>
  <Override PartName="/xl/charts/chart98.xml" ContentType="application/vnd.openxmlformats-officedocument.drawingml.chart+xml"/>
  <Default Extension="rels" ContentType="application/vnd.openxmlformats-package.relationships+xml"/>
  <Override PartName="/xl/worksheets/sheet5.xml" ContentType="application/vnd.openxmlformats-officedocument.spreadsheetml.worksheet+xml"/>
  <Override PartName="/xl/drawings/drawing15.xml" ContentType="application/vnd.openxmlformats-officedocument.drawingml.chartshapes+xml"/>
  <Override PartName="/xl/charts/chart29.xml" ContentType="application/vnd.openxmlformats-officedocument.drawingml.chart+xml"/>
  <Override PartName="/xl/charts/chart58.xml" ContentType="application/vnd.openxmlformats-officedocument.drawingml.chart+xml"/>
  <Override PartName="/xl/charts/chart76.xml" ContentType="application/vnd.openxmlformats-officedocument.drawingml.chart+xml"/>
  <Override PartName="/xl/drawings/drawing26.xml" ContentType="application/vnd.openxmlformats-officedocument.drawing+xml"/>
  <Override PartName="/xl/charts/chart87.xml" ContentType="application/vnd.openxmlformats-officedocument.drawingml.chart+xml"/>
  <Override PartName="/xl/charts/chart107.xml" ContentType="application/vnd.openxmlformats-officedocument.drawingml.chart+xml"/>
  <Override PartName="/xl/charts/chart18.xml" ContentType="application/vnd.openxmlformats-officedocument.drawingml.chart+xml"/>
  <Override PartName="/xl/charts/chart36.xml" ContentType="application/vnd.openxmlformats-officedocument.drawingml.chart+xml"/>
  <Override PartName="/xl/charts/chart47.xml" ContentType="application/vnd.openxmlformats-officedocument.drawingml.chart+xml"/>
  <Override PartName="/xl/charts/chart65.xml" ContentType="application/vnd.openxmlformats-officedocument.drawingml.chart+xml"/>
  <Override PartName="/xl/drawings/drawing22.xml" ContentType="application/vnd.openxmlformats-officedocument.drawing+xml"/>
  <Override PartName="/xl/charts/chart83.xml" ContentType="application/vnd.openxmlformats-officedocument.drawingml.chart+xml"/>
  <Override PartName="/xl/charts/chart94.xml" ContentType="application/vnd.openxmlformats-officedocument.drawingml.chart+xml"/>
  <Override PartName="/xl/drawings/drawing3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chart54.xml" ContentType="application/vnd.openxmlformats-officedocument.drawingml.chart+xml"/>
  <Override PartName="/xl/charts/chart72.xml" ContentType="application/vnd.openxmlformats-officedocument.drawingml.chart+xml"/>
  <Override PartName="/xl/charts/chart103.xml" ContentType="application/vnd.openxmlformats-officedocument.drawingml.chart+xml"/>
  <Override PartName="/xl/charts/chart14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61.xml" ContentType="application/vnd.openxmlformats-officedocument.drawingml.chart+xml"/>
  <Override PartName="/xl/charts/chart90.xml" ContentType="application/vnd.openxmlformats-officedocument.drawingml.chart+xml"/>
  <Override PartName="/xl/charts/chart110.xml" ContentType="application/vnd.openxmlformats-officedocument.drawingml.chart+xml"/>
  <Override PartName="/xl/charts/chart21.xml" ContentType="application/vnd.openxmlformats-officedocument.drawingml.chart+xml"/>
  <Override PartName="/xl/charts/chart50.xml" ContentType="application/vnd.openxmlformats-officedocument.drawingml.chart+xml"/>
  <Override PartName="/xl/worksheets/sheet16.xml" ContentType="application/vnd.openxmlformats-officedocument.spreadsheetml.workshee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+xml"/>
  <Override PartName="/xl/charts/chart99.xml" ContentType="application/vnd.openxmlformats-officedocument.drawingml.chart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charts/chart59.xml" ContentType="application/vnd.openxmlformats-officedocument.drawingml.chart+xml"/>
  <Override PartName="/xl/charts/chart88.xml" ContentType="application/vnd.openxmlformats-officedocument.drawingml.chart+xml"/>
  <Override PartName="/xl/drawings/drawing27.xml" ContentType="application/vnd.openxmlformats-officedocument.drawing+xml"/>
  <Override PartName="/xl/drawings/drawing16.xml" ContentType="application/vnd.openxmlformats-officedocument.drawingml.chartshapes+xml"/>
  <Override PartName="/xl/charts/chart48.xml" ContentType="application/vnd.openxmlformats-officedocument.drawingml.chart+xml"/>
  <Override PartName="/xl/charts/chart77.xml" ContentType="application/vnd.openxmlformats-officedocument.drawingml.chart+xml"/>
  <Override PartName="/xl/charts/chart95.xml" ContentType="application/vnd.openxmlformats-officedocument.drawingml.chart+xml"/>
  <Override PartName="/xl/charts/chart108.xml" ContentType="application/vnd.openxmlformats-officedocument.drawingml.char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37.xml" ContentType="application/vnd.openxmlformats-officedocument.drawingml.chart+xml"/>
  <Override PartName="/xl/charts/chart55.xml" ContentType="application/vnd.openxmlformats-officedocument.drawingml.chart+xml"/>
  <Override PartName="/xl/charts/chart66.xml" ContentType="application/vnd.openxmlformats-officedocument.drawingml.chart+xml"/>
  <Override PartName="/xl/drawings/drawing23.xml" ContentType="application/vnd.openxmlformats-officedocument.drawing+xml"/>
  <Override PartName="/xl/charts/chart84.xml" ContentType="application/vnd.openxmlformats-officedocument.drawingml.chart+xml"/>
  <Override PartName="/xl/drawings/drawing12.xml" ContentType="application/vnd.openxmlformats-officedocument.drawingml.chartshapes+xml"/>
  <Override PartName="/xl/charts/chart26.xml" ContentType="application/vnd.openxmlformats-officedocument.drawingml.chart+xml"/>
  <Override PartName="/xl/charts/chart44.xml" ContentType="application/vnd.openxmlformats-officedocument.drawingml.chart+xml"/>
  <Override PartName="/xl/charts/chart73.xml" ContentType="application/vnd.openxmlformats-officedocument.drawingml.chart+xml"/>
  <Override PartName="/xl/charts/chart91.xml" ContentType="application/vnd.openxmlformats-officedocument.drawingml.chart+xml"/>
  <Override PartName="/xl/drawings/drawing30.xml" ContentType="application/vnd.openxmlformats-officedocument.drawingml.chartshapes+xml"/>
  <Override PartName="/xl/charts/chart104.xml" ContentType="application/vnd.openxmlformats-officedocument.drawingml.chart+xml"/>
  <Override PartName="/xl/charts/chart15.xml" ContentType="application/vnd.openxmlformats-officedocument.drawingml.chart+xml"/>
  <Override PartName="/xl/charts/chart33.xml" ContentType="application/vnd.openxmlformats-officedocument.drawingml.chart+xml"/>
  <Override PartName="/xl/charts/chart51.xml" ContentType="application/vnd.openxmlformats-officedocument.drawingml.chart+xml"/>
  <Override PartName="/xl/charts/chart62.xml" ContentType="application/vnd.openxmlformats-officedocument.drawingml.chart+xml"/>
  <Override PartName="/xl/charts/chart80.xml" ContentType="application/vnd.openxmlformats-officedocument.drawingml.chart+xml"/>
  <Override PartName="/xl/charts/chart111.xml" ContentType="application/vnd.openxmlformats-officedocument.drawingml.char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80" windowWidth="7620" windowHeight="7425" tabRatio="939"/>
  </bookViews>
  <sheets>
    <sheet name="Introduction" sheetId="22" r:id="rId1"/>
    <sheet name="Summary" sheetId="24" r:id="rId2"/>
    <sheet name="Sector Summary" sheetId="25" r:id="rId3"/>
    <sheet name="Annual" sheetId="12" r:id="rId4"/>
    <sheet name="Quarterly" sheetId="13" r:id="rId5"/>
    <sheet name="Seasonal" sheetId="14" r:id="rId6"/>
    <sheet name="Growth Rates Annualised" sheetId="2" r:id="rId7"/>
    <sheet name="Growth Rates SeaAdj" sheetId="15" r:id="rId8"/>
    <sheet name="Growth Rates SeaAdj (2)" sheetId="27" r:id="rId9"/>
    <sheet name="Prov Contributions" sheetId="3" r:id="rId10"/>
    <sheet name="National Contributions" sheetId="8" r:id="rId11"/>
    <sheet name="GDP Durban" sheetId="6" r:id="rId12"/>
    <sheet name="GDP PMB" sheetId="17" r:id="rId13"/>
    <sheet name="GDP RBay" sheetId="18" r:id="rId14"/>
    <sheet name="GDP Port Shepstone" sheetId="19" r:id="rId15"/>
    <sheet name="GDP Newcastle" sheetId="20" r:id="rId16"/>
    <sheet name="Growth Rates" sheetId="21" r:id="rId17"/>
    <sheet name="Contr Rates" sheetId="23" r:id="rId18"/>
    <sheet name="Budget" sheetId="4" r:id="rId19"/>
    <sheet name="SocioEcon" sheetId="7" r:id="rId20"/>
    <sheet name="Sector Ratings" sheetId="9" r:id="rId21"/>
    <sheet name="Economics" sheetId="28" r:id="rId22"/>
  </sheets>
  <externalReferences>
    <externalReference r:id="rId23"/>
  </externalReferences>
  <definedNames>
    <definedName name="_xlnm._FilterDatabase" localSheetId="20" hidden="1">'Sector Ratings'!#REF!</definedName>
  </definedNames>
  <calcPr calcId="124519"/>
</workbook>
</file>

<file path=xl/calcChain.xml><?xml version="1.0" encoding="utf-8"?>
<calcChain xmlns="http://schemas.openxmlformats.org/spreadsheetml/2006/main">
  <c r="A55" i="23"/>
  <c r="A116" s="1"/>
  <c r="B55"/>
  <c r="C55"/>
  <c r="C116" s="1"/>
  <c r="A56"/>
  <c r="A117" s="1"/>
  <c r="B56"/>
  <c r="C56"/>
  <c r="C117" s="1"/>
  <c r="A57"/>
  <c r="A118" s="1"/>
  <c r="B57"/>
  <c r="C57"/>
  <c r="C118" s="1"/>
  <c r="A58"/>
  <c r="A119" s="1"/>
  <c r="B58"/>
  <c r="C58"/>
  <c r="C119" s="1"/>
  <c r="A59"/>
  <c r="A120" s="1"/>
  <c r="B59"/>
  <c r="C59"/>
  <c r="C120" s="1"/>
  <c r="A60"/>
  <c r="A121" s="1"/>
  <c r="B60"/>
  <c r="C60"/>
  <c r="C121" s="1"/>
  <c r="A61"/>
  <c r="A122" s="1"/>
  <c r="B61"/>
  <c r="C61"/>
  <c r="C122" s="1"/>
  <c r="A62"/>
  <c r="A123" s="1"/>
  <c r="B62"/>
  <c r="C62"/>
  <c r="C123" s="1"/>
  <c r="A52" i="21"/>
  <c r="B52"/>
  <c r="C52"/>
  <c r="D52"/>
  <c r="A53"/>
  <c r="B53"/>
  <c r="C53"/>
  <c r="D53"/>
  <c r="A54"/>
  <c r="B54"/>
  <c r="C54"/>
  <c r="D54"/>
  <c r="A55"/>
  <c r="B55"/>
  <c r="C55"/>
  <c r="D55"/>
  <c r="A56"/>
  <c r="B56"/>
  <c r="C56"/>
  <c r="D56"/>
  <c r="A57"/>
  <c r="B57"/>
  <c r="C57"/>
  <c r="D57"/>
  <c r="A58"/>
  <c r="B58"/>
  <c r="C58"/>
  <c r="D58"/>
  <c r="T234" i="20" l="1"/>
  <c r="U234"/>
  <c r="V234"/>
  <c r="W234"/>
  <c r="X234"/>
  <c r="Y234"/>
  <c r="Z234"/>
  <c r="AA234"/>
  <c r="AB234"/>
  <c r="T235"/>
  <c r="U235"/>
  <c r="V235"/>
  <c r="W235"/>
  <c r="X235"/>
  <c r="Y235"/>
  <c r="Z235"/>
  <c r="AA235"/>
  <c r="AB235"/>
  <c r="T236"/>
  <c r="U236"/>
  <c r="V236"/>
  <c r="W236"/>
  <c r="X236"/>
  <c r="Y236"/>
  <c r="Z236"/>
  <c r="AA236"/>
  <c r="AB236"/>
  <c r="A57"/>
  <c r="D57"/>
  <c r="E57"/>
  <c r="A58"/>
  <c r="D58"/>
  <c r="E58"/>
  <c r="A59"/>
  <c r="D59"/>
  <c r="E59"/>
  <c r="A60"/>
  <c r="D60"/>
  <c r="E60"/>
  <c r="A61"/>
  <c r="D61"/>
  <c r="E61"/>
  <c r="A62"/>
  <c r="D62"/>
  <c r="E62"/>
  <c r="A63"/>
  <c r="D63"/>
  <c r="E63"/>
  <c r="A64"/>
  <c r="S234" s="1"/>
  <c r="S265" s="1"/>
  <c r="D64"/>
  <c r="E64"/>
  <c r="A65"/>
  <c r="S235" s="1"/>
  <c r="S266" s="1"/>
  <c r="D65"/>
  <c r="E65"/>
  <c r="A66"/>
  <c r="S236" s="1"/>
  <c r="S267" s="1"/>
  <c r="D66"/>
  <c r="E66"/>
  <c r="T234" i="19"/>
  <c r="U234"/>
  <c r="V234"/>
  <c r="W234"/>
  <c r="X234"/>
  <c r="Y234"/>
  <c r="Z234"/>
  <c r="AA234"/>
  <c r="AB234"/>
  <c r="T235"/>
  <c r="U235"/>
  <c r="V235"/>
  <c r="W235"/>
  <c r="X235"/>
  <c r="Y235"/>
  <c r="Z235"/>
  <c r="AA235"/>
  <c r="AB235"/>
  <c r="T236"/>
  <c r="U236"/>
  <c r="V236"/>
  <c r="W236"/>
  <c r="X236"/>
  <c r="Y236"/>
  <c r="Z236"/>
  <c r="AA236"/>
  <c r="AB236"/>
  <c r="A59"/>
  <c r="D59"/>
  <c r="E59"/>
  <c r="A60"/>
  <c r="D60"/>
  <c r="E60"/>
  <c r="A61"/>
  <c r="D61"/>
  <c r="E61"/>
  <c r="A62"/>
  <c r="D62"/>
  <c r="E62"/>
  <c r="A63"/>
  <c r="D63"/>
  <c r="E63"/>
  <c r="A64"/>
  <c r="S234" s="1"/>
  <c r="S265" s="1"/>
  <c r="D64"/>
  <c r="E64"/>
  <c r="A65"/>
  <c r="S235" s="1"/>
  <c r="S266" s="1"/>
  <c r="D65"/>
  <c r="E65"/>
  <c r="A66"/>
  <c r="S236" s="1"/>
  <c r="S267" s="1"/>
  <c r="D66"/>
  <c r="E66"/>
  <c r="T234" i="18"/>
  <c r="U234"/>
  <c r="V234"/>
  <c r="W234"/>
  <c r="X234"/>
  <c r="Y234"/>
  <c r="Z234"/>
  <c r="AA234"/>
  <c r="AB234"/>
  <c r="T235"/>
  <c r="U235"/>
  <c r="V235"/>
  <c r="W235"/>
  <c r="X235"/>
  <c r="Y235"/>
  <c r="Z235"/>
  <c r="AA235"/>
  <c r="AB235"/>
  <c r="T236"/>
  <c r="U236"/>
  <c r="V236"/>
  <c r="W236"/>
  <c r="X236"/>
  <c r="Y236"/>
  <c r="Z236"/>
  <c r="AA236"/>
  <c r="AB236"/>
  <c r="A59"/>
  <c r="D59"/>
  <c r="E59"/>
  <c r="A60"/>
  <c r="D60"/>
  <c r="E60"/>
  <c r="A61"/>
  <c r="D61"/>
  <c r="E61"/>
  <c r="A62"/>
  <c r="D62"/>
  <c r="E62"/>
  <c r="A63"/>
  <c r="D63"/>
  <c r="E63"/>
  <c r="A64"/>
  <c r="S234" s="1"/>
  <c r="S265" s="1"/>
  <c r="D64"/>
  <c r="E64"/>
  <c r="A65"/>
  <c r="S235" s="1"/>
  <c r="S266" s="1"/>
  <c r="D65"/>
  <c r="E65"/>
  <c r="A66"/>
  <c r="S236" s="1"/>
  <c r="S267" s="1"/>
  <c r="D66"/>
  <c r="E66"/>
  <c r="T234" i="17" l="1"/>
  <c r="U234"/>
  <c r="V234"/>
  <c r="W234"/>
  <c r="X234"/>
  <c r="Y234"/>
  <c r="Z234"/>
  <c r="AA234"/>
  <c r="AB234"/>
  <c r="T235"/>
  <c r="U235"/>
  <c r="V235"/>
  <c r="W235"/>
  <c r="X235"/>
  <c r="Y235"/>
  <c r="Z235"/>
  <c r="AA235"/>
  <c r="AB235"/>
  <c r="T236"/>
  <c r="U236"/>
  <c r="V236"/>
  <c r="W236"/>
  <c r="X236"/>
  <c r="Y236"/>
  <c r="Z236"/>
  <c r="AA236"/>
  <c r="AB236"/>
  <c r="R27"/>
  <c r="A58"/>
  <c r="D58"/>
  <c r="E58"/>
  <c r="A59"/>
  <c r="D59"/>
  <c r="E59"/>
  <c r="A60"/>
  <c r="D60"/>
  <c r="E60"/>
  <c r="A61"/>
  <c r="D61"/>
  <c r="E61"/>
  <c r="A62"/>
  <c r="D62"/>
  <c r="E62"/>
  <c r="A63"/>
  <c r="D63"/>
  <c r="E63"/>
  <c r="A64"/>
  <c r="S234" s="1"/>
  <c r="S265" s="1"/>
  <c r="D64"/>
  <c r="E64"/>
  <c r="A65"/>
  <c r="S235" s="1"/>
  <c r="S266" s="1"/>
  <c r="D65"/>
  <c r="E65"/>
  <c r="A66"/>
  <c r="S236" s="1"/>
  <c r="S267" s="1"/>
  <c r="D66"/>
  <c r="E66"/>
  <c r="T266" i="6" l="1"/>
  <c r="U266"/>
  <c r="W266"/>
  <c r="X266"/>
  <c r="Y266"/>
  <c r="AA266"/>
  <c r="AB266"/>
  <c r="S265"/>
  <c r="S266"/>
  <c r="S267"/>
  <c r="R265"/>
  <c r="T265" s="1"/>
  <c r="R266"/>
  <c r="V266" s="1"/>
  <c r="R267"/>
  <c r="V267" s="1"/>
  <c r="S234"/>
  <c r="T234"/>
  <c r="U234"/>
  <c r="V234"/>
  <c r="W234"/>
  <c r="X234"/>
  <c r="Y234"/>
  <c r="Z234"/>
  <c r="AA234"/>
  <c r="AB234"/>
  <c r="S235"/>
  <c r="T235"/>
  <c r="U235"/>
  <c r="V235"/>
  <c r="W235"/>
  <c r="X235"/>
  <c r="Y235"/>
  <c r="Z235"/>
  <c r="AA235"/>
  <c r="AB235"/>
  <c r="S236"/>
  <c r="T236"/>
  <c r="T267" s="1"/>
  <c r="U236"/>
  <c r="V236"/>
  <c r="W236"/>
  <c r="W267" s="1"/>
  <c r="X236"/>
  <c r="X267" s="1"/>
  <c r="Y236"/>
  <c r="Z236"/>
  <c r="AA236"/>
  <c r="AA267" s="1"/>
  <c r="AB236"/>
  <c r="AB267" s="1"/>
  <c r="D59"/>
  <c r="E59"/>
  <c r="H59" s="1"/>
  <c r="D60"/>
  <c r="H60" s="1"/>
  <c r="E60"/>
  <c r="D61"/>
  <c r="E61"/>
  <c r="D62"/>
  <c r="H62" s="1"/>
  <c r="E62"/>
  <c r="D63"/>
  <c r="E63"/>
  <c r="H63" s="1"/>
  <c r="D64"/>
  <c r="H64" s="1"/>
  <c r="E64"/>
  <c r="D65"/>
  <c r="E65"/>
  <c r="H65" s="1"/>
  <c r="D66"/>
  <c r="E66"/>
  <c r="A22" i="2"/>
  <c r="A23" s="1"/>
  <c r="CK61" i="14"/>
  <c r="CH105"/>
  <c r="CI105"/>
  <c r="CJ105"/>
  <c r="CK105"/>
  <c r="CH85"/>
  <c r="CI85"/>
  <c r="CJ85"/>
  <c r="CK85"/>
  <c r="CH86"/>
  <c r="CI86"/>
  <c r="CJ86"/>
  <c r="CK86"/>
  <c r="CH87"/>
  <c r="CI87"/>
  <c r="CJ87"/>
  <c r="CK87"/>
  <c r="CH88"/>
  <c r="CI88"/>
  <c r="CJ88"/>
  <c r="CK88"/>
  <c r="CH89"/>
  <c r="CI89"/>
  <c r="CJ89"/>
  <c r="CK89"/>
  <c r="CH90"/>
  <c r="CI90"/>
  <c r="CJ90"/>
  <c r="CK90"/>
  <c r="CH91"/>
  <c r="CI91"/>
  <c r="CJ91"/>
  <c r="CK91"/>
  <c r="CH92"/>
  <c r="CI92"/>
  <c r="CJ92"/>
  <c r="CK92"/>
  <c r="CH93"/>
  <c r="CI93"/>
  <c r="CJ93"/>
  <c r="CK93"/>
  <c r="CH94"/>
  <c r="CI94"/>
  <c r="CJ94"/>
  <c r="CK94"/>
  <c r="CH95"/>
  <c r="CI95"/>
  <c r="CJ95"/>
  <c r="CK95"/>
  <c r="CH96"/>
  <c r="CI96"/>
  <c r="CJ96"/>
  <c r="CK96"/>
  <c r="CH97"/>
  <c r="CI97"/>
  <c r="CJ97"/>
  <c r="CK97"/>
  <c r="CH98"/>
  <c r="CI98"/>
  <c r="CJ98"/>
  <c r="CK98"/>
  <c r="CH99"/>
  <c r="CI99"/>
  <c r="CJ99"/>
  <c r="CK99"/>
  <c r="CH100"/>
  <c r="CI100"/>
  <c r="CJ100"/>
  <c r="CK100"/>
  <c r="CH101"/>
  <c r="CI101"/>
  <c r="CJ101"/>
  <c r="CK101"/>
  <c r="CH65"/>
  <c r="CI65"/>
  <c r="CJ65"/>
  <c r="CK65"/>
  <c r="CH45"/>
  <c r="CI45"/>
  <c r="CJ45"/>
  <c r="CK45"/>
  <c r="CH46"/>
  <c r="CI46"/>
  <c r="CJ46"/>
  <c r="CK46"/>
  <c r="CH47"/>
  <c r="CI47"/>
  <c r="CJ47"/>
  <c r="CK47"/>
  <c r="CH48"/>
  <c r="CI48"/>
  <c r="CJ48"/>
  <c r="CK48"/>
  <c r="CH49"/>
  <c r="CI49"/>
  <c r="CJ49"/>
  <c r="CK49"/>
  <c r="CH50"/>
  <c r="CI50"/>
  <c r="CJ50"/>
  <c r="CK50"/>
  <c r="CH51"/>
  <c r="CI51"/>
  <c r="CJ51"/>
  <c r="CK51"/>
  <c r="CH52"/>
  <c r="CI52"/>
  <c r="CJ52"/>
  <c r="CK52"/>
  <c r="CH53"/>
  <c r="CI53"/>
  <c r="CJ53"/>
  <c r="CK53"/>
  <c r="CH54"/>
  <c r="CI54"/>
  <c r="CJ54"/>
  <c r="CK54"/>
  <c r="CH55"/>
  <c r="CI55"/>
  <c r="CJ55"/>
  <c r="CK55"/>
  <c r="CH56"/>
  <c r="CI56"/>
  <c r="CJ56"/>
  <c r="CK56"/>
  <c r="CH57"/>
  <c r="CI57"/>
  <c r="CJ57"/>
  <c r="CK57"/>
  <c r="CH58"/>
  <c r="CI58"/>
  <c r="CJ58"/>
  <c r="CK58"/>
  <c r="CH59"/>
  <c r="CI59"/>
  <c r="CJ59"/>
  <c r="CK59"/>
  <c r="CH60"/>
  <c r="CI60"/>
  <c r="CJ60"/>
  <c r="CK60"/>
  <c r="CH61"/>
  <c r="CI61"/>
  <c r="CJ61"/>
  <c r="CI25"/>
  <c r="CJ25"/>
  <c r="CK25"/>
  <c r="Z265" i="6" l="1"/>
  <c r="Y267"/>
  <c r="U267"/>
  <c r="Z266"/>
  <c r="AA265"/>
  <c r="W265"/>
  <c r="Y265"/>
  <c r="U265"/>
  <c r="V265"/>
  <c r="Z267"/>
  <c r="AB265"/>
  <c r="X265"/>
  <c r="H66"/>
  <c r="H61"/>
  <c r="CI6" i="14"/>
  <c r="CJ6"/>
  <c r="CK6"/>
  <c r="CI9"/>
  <c r="CJ9"/>
  <c r="CK9"/>
  <c r="CI13"/>
  <c r="CI19" s="1"/>
  <c r="CI21" s="1"/>
  <c r="CJ13"/>
  <c r="CK13"/>
  <c r="CJ19"/>
  <c r="CJ21" s="1"/>
  <c r="CK40" i="13"/>
  <c r="CK40" i="14" s="1"/>
  <c r="CJ40" i="13"/>
  <c r="CJ40" i="14" s="1"/>
  <c r="CI40" i="13"/>
  <c r="CI40" i="14" s="1"/>
  <c r="CH40" i="13"/>
  <c r="CG40"/>
  <c r="CF40"/>
  <c r="CE40"/>
  <c r="CD40"/>
  <c r="CD37"/>
  <c r="CE37"/>
  <c r="CF37"/>
  <c r="CG37"/>
  <c r="CH37"/>
  <c r="CI37"/>
  <c r="CI37" i="14" s="1"/>
  <c r="CJ37" i="13"/>
  <c r="CJ37" i="14" s="1"/>
  <c r="CK37" i="13"/>
  <c r="CK37" i="14" s="1"/>
  <c r="CD38" i="13"/>
  <c r="CE38"/>
  <c r="CF38"/>
  <c r="CG38"/>
  <c r="CH38"/>
  <c r="CI38"/>
  <c r="CI38" i="14" s="1"/>
  <c r="CJ38" i="13"/>
  <c r="CJ38" i="14" s="1"/>
  <c r="CK38" i="13"/>
  <c r="CK38" i="14" s="1"/>
  <c r="CK36" i="13"/>
  <c r="CK36" i="14" s="1"/>
  <c r="CJ36" i="13"/>
  <c r="CJ36" i="14" s="1"/>
  <c r="CI36" i="13"/>
  <c r="CI36" i="14" s="1"/>
  <c r="CH36" i="13"/>
  <c r="CG36"/>
  <c r="CF36"/>
  <c r="CE36"/>
  <c r="CD36"/>
  <c r="CK35"/>
  <c r="CK35" i="14" s="1"/>
  <c r="CJ35" i="13"/>
  <c r="CI35"/>
  <c r="CI35" i="14" s="1"/>
  <c r="CH35" i="13"/>
  <c r="CG35"/>
  <c r="CF35"/>
  <c r="CE35"/>
  <c r="CD35"/>
  <c r="CK34"/>
  <c r="CK34" i="14" s="1"/>
  <c r="CJ34" i="13"/>
  <c r="CJ34" i="14" s="1"/>
  <c r="CI34" i="13"/>
  <c r="CI34" i="14" s="1"/>
  <c r="CH34" i="13"/>
  <c r="CG34"/>
  <c r="CF34"/>
  <c r="CE34"/>
  <c r="CD34"/>
  <c r="CD32"/>
  <c r="CE32"/>
  <c r="CF32"/>
  <c r="CG32"/>
  <c r="CH32"/>
  <c r="CI32"/>
  <c r="CI32" i="14" s="1"/>
  <c r="CJ32" i="13"/>
  <c r="CJ32" i="14" s="1"/>
  <c r="CK32" i="13"/>
  <c r="CK32" i="14" s="1"/>
  <c r="CK31" i="13"/>
  <c r="CK31" i="14" s="1"/>
  <c r="CJ31" i="13"/>
  <c r="CJ31" i="14" s="1"/>
  <c r="CI31" i="13"/>
  <c r="CI31" i="14" s="1"/>
  <c r="CH31" i="13"/>
  <c r="CG31"/>
  <c r="CF31"/>
  <c r="CE31"/>
  <c r="CD31"/>
  <c r="CK30"/>
  <c r="CJ30"/>
  <c r="CJ30" i="14" s="1"/>
  <c r="CI30" i="13"/>
  <c r="CI30" i="14" s="1"/>
  <c r="CH30" i="13"/>
  <c r="CG30"/>
  <c r="CF30"/>
  <c r="CE30"/>
  <c r="CD30"/>
  <c r="CI27"/>
  <c r="CI27" i="14" s="1"/>
  <c r="CJ27" i="13"/>
  <c r="CJ27" i="14" s="1"/>
  <c r="CK27" i="13"/>
  <c r="CK27" i="14" s="1"/>
  <c r="CI28" i="13"/>
  <c r="CI28" i="14" s="1"/>
  <c r="CJ28" i="13"/>
  <c r="CJ28" i="14" s="1"/>
  <c r="CK28" i="13"/>
  <c r="CK28" i="14" s="1"/>
  <c r="CH28" i="13"/>
  <c r="CH27"/>
  <c r="CE27"/>
  <c r="CF27"/>
  <c r="CG27"/>
  <c r="CE28"/>
  <c r="CF28"/>
  <c r="CG28"/>
  <c r="CD28"/>
  <c r="CD27"/>
  <c r="BZ28"/>
  <c r="CA28"/>
  <c r="CB28"/>
  <c r="CC28"/>
  <c r="CA27"/>
  <c r="CB27"/>
  <c r="CC27"/>
  <c r="X46" i="12"/>
  <c r="X47"/>
  <c r="X48"/>
  <c r="X49"/>
  <c r="X50"/>
  <c r="X51"/>
  <c r="CJ29" i="13" s="1"/>
  <c r="X52" i="12"/>
  <c r="X53"/>
  <c r="X54"/>
  <c r="X55"/>
  <c r="X56"/>
  <c r="X57"/>
  <c r="X58"/>
  <c r="X59"/>
  <c r="X60"/>
  <c r="X45"/>
  <c r="X7"/>
  <c r="X8"/>
  <c r="X9"/>
  <c r="X10"/>
  <c r="X11"/>
  <c r="X12"/>
  <c r="X13"/>
  <c r="X14"/>
  <c r="X15"/>
  <c r="X16"/>
  <c r="X17"/>
  <c r="X18"/>
  <c r="X19"/>
  <c r="X20"/>
  <c r="X21"/>
  <c r="X6"/>
  <c r="BJ9" i="13"/>
  <c r="BK9"/>
  <c r="BJ13"/>
  <c r="BK13"/>
  <c r="BJ25"/>
  <c r="BK25"/>
  <c r="BJ27"/>
  <c r="BK27"/>
  <c r="BJ28"/>
  <c r="BJ26" s="1"/>
  <c r="BK28"/>
  <c r="BJ30"/>
  <c r="BK30"/>
  <c r="BJ31"/>
  <c r="BK31"/>
  <c r="BJ32"/>
  <c r="BK32"/>
  <c r="BJ34"/>
  <c r="BK34"/>
  <c r="CI105"/>
  <c r="CJ105"/>
  <c r="CK105"/>
  <c r="CI85"/>
  <c r="CJ85"/>
  <c r="CK85"/>
  <c r="CI87"/>
  <c r="CJ87"/>
  <c r="CK87"/>
  <c r="CI88"/>
  <c r="CJ88"/>
  <c r="CK88"/>
  <c r="CI90"/>
  <c r="CJ90"/>
  <c r="CK90"/>
  <c r="CI91"/>
  <c r="CJ91"/>
  <c r="CK91"/>
  <c r="CI92"/>
  <c r="CJ92"/>
  <c r="CK92"/>
  <c r="CI94"/>
  <c r="CJ94"/>
  <c r="CK94"/>
  <c r="CI95"/>
  <c r="CJ95"/>
  <c r="CK95"/>
  <c r="CI96"/>
  <c r="CJ96"/>
  <c r="CK96"/>
  <c r="CI97"/>
  <c r="CJ97"/>
  <c r="CK97"/>
  <c r="CI98"/>
  <c r="CJ98"/>
  <c r="CK98"/>
  <c r="CI100"/>
  <c r="CJ100"/>
  <c r="CK100"/>
  <c r="CI65"/>
  <c r="CJ65"/>
  <c r="CK65"/>
  <c r="CI45"/>
  <c r="CJ45"/>
  <c r="CK45"/>
  <c r="CI47"/>
  <c r="CJ47"/>
  <c r="CK47"/>
  <c r="CI48"/>
  <c r="CJ48"/>
  <c r="CK48"/>
  <c r="CI50"/>
  <c r="CJ50"/>
  <c r="CK50"/>
  <c r="CI51"/>
  <c r="CJ51"/>
  <c r="CK51"/>
  <c r="CI52"/>
  <c r="CJ52"/>
  <c r="CK52"/>
  <c r="CI54"/>
  <c r="CJ54"/>
  <c r="CK54"/>
  <c r="CI55"/>
  <c r="CJ55"/>
  <c r="CK55"/>
  <c r="CI56"/>
  <c r="CJ56"/>
  <c r="CK56"/>
  <c r="CI57"/>
  <c r="CJ57"/>
  <c r="CK57"/>
  <c r="CI58"/>
  <c r="CJ58"/>
  <c r="CK58"/>
  <c r="CI60"/>
  <c r="CJ60"/>
  <c r="CK60"/>
  <c r="CI25"/>
  <c r="CJ25"/>
  <c r="CK25"/>
  <c r="CJ70"/>
  <c r="CK71"/>
  <c r="CK75"/>
  <c r="CI6"/>
  <c r="CJ6"/>
  <c r="CK6"/>
  <c r="CK46" s="1"/>
  <c r="CI9"/>
  <c r="CJ9"/>
  <c r="CK9"/>
  <c r="CI13"/>
  <c r="CI19" s="1"/>
  <c r="CI21" s="1"/>
  <c r="CJ13"/>
  <c r="CK13"/>
  <c r="CK53" s="1"/>
  <c r="CJ68" i="14" l="1"/>
  <c r="CK26"/>
  <c r="CK67"/>
  <c r="CK70" i="13"/>
  <c r="CK30" i="14"/>
  <c r="CK71"/>
  <c r="CJ72"/>
  <c r="CK33"/>
  <c r="CK74"/>
  <c r="CI33"/>
  <c r="CK76"/>
  <c r="CJ78"/>
  <c r="CJ77"/>
  <c r="CK80"/>
  <c r="BK26" i="13"/>
  <c r="CK68" i="14"/>
  <c r="CI26"/>
  <c r="CJ67"/>
  <c r="CJ26"/>
  <c r="CJ70"/>
  <c r="CJ29"/>
  <c r="CJ71"/>
  <c r="CK72"/>
  <c r="CI29"/>
  <c r="CJ74"/>
  <c r="CJ75" i="13"/>
  <c r="CJ35" i="14"/>
  <c r="CJ76"/>
  <c r="CK78"/>
  <c r="CK77"/>
  <c r="CJ80"/>
  <c r="CK19"/>
  <c r="CK21" s="1"/>
  <c r="CJ77" i="13"/>
  <c r="CI29"/>
  <c r="CJ69" s="1"/>
  <c r="CK67"/>
  <c r="CK77"/>
  <c r="CJ33"/>
  <c r="CK29"/>
  <c r="CK69" s="1"/>
  <c r="CK78"/>
  <c r="CK74"/>
  <c r="CJ80"/>
  <c r="CK80"/>
  <c r="CK33"/>
  <c r="CI33"/>
  <c r="CJ53"/>
  <c r="CJ78"/>
  <c r="CJ74"/>
  <c r="CK49"/>
  <c r="CJ49"/>
  <c r="CJ71"/>
  <c r="BJ29"/>
  <c r="CJ72"/>
  <c r="BK29"/>
  <c r="CJ19"/>
  <c r="CJ21" s="1"/>
  <c r="CJ61" s="1"/>
  <c r="CJ46"/>
  <c r="CK68"/>
  <c r="CJ67"/>
  <c r="CJ26"/>
  <c r="CI26"/>
  <c r="CJ59"/>
  <c r="CJ68"/>
  <c r="CK26"/>
  <c r="CK19"/>
  <c r="W185" i="12"/>
  <c r="U185"/>
  <c r="V185"/>
  <c r="U186"/>
  <c r="V186"/>
  <c r="V187" s="1"/>
  <c r="V188" s="1"/>
  <c r="U187"/>
  <c r="U188" s="1"/>
  <c r="U166"/>
  <c r="V166"/>
  <c r="W166"/>
  <c r="U167"/>
  <c r="V167"/>
  <c r="W167"/>
  <c r="U168"/>
  <c r="V168"/>
  <c r="W168"/>
  <c r="U169"/>
  <c r="V169"/>
  <c r="W169"/>
  <c r="U170"/>
  <c r="V170"/>
  <c r="W170"/>
  <c r="U171"/>
  <c r="V171"/>
  <c r="W171"/>
  <c r="U172"/>
  <c r="V172"/>
  <c r="W172"/>
  <c r="U173"/>
  <c r="V173"/>
  <c r="W173"/>
  <c r="U174"/>
  <c r="V174"/>
  <c r="W174"/>
  <c r="U175"/>
  <c r="V175"/>
  <c r="W175"/>
  <c r="U176"/>
  <c r="V176"/>
  <c r="W176"/>
  <c r="U177"/>
  <c r="V177"/>
  <c r="W177"/>
  <c r="U178"/>
  <c r="V178"/>
  <c r="W178"/>
  <c r="U179"/>
  <c r="V179"/>
  <c r="W179"/>
  <c r="U180"/>
  <c r="V180"/>
  <c r="W180"/>
  <c r="U181"/>
  <c r="V181"/>
  <c r="W181"/>
  <c r="O41"/>
  <c r="P41"/>
  <c r="Q41"/>
  <c r="R41"/>
  <c r="S41"/>
  <c r="T41"/>
  <c r="O39"/>
  <c r="P39"/>
  <c r="Q39"/>
  <c r="R39"/>
  <c r="S39"/>
  <c r="T39"/>
  <c r="W33"/>
  <c r="V33"/>
  <c r="V92" s="1"/>
  <c r="U33"/>
  <c r="Z33" s="1"/>
  <c r="T33"/>
  <c r="S33"/>
  <c r="R33"/>
  <c r="W29"/>
  <c r="W39" s="1"/>
  <c r="W41" s="1"/>
  <c r="V29"/>
  <c r="U29"/>
  <c r="U88" s="1"/>
  <c r="T29"/>
  <c r="S29"/>
  <c r="R29"/>
  <c r="O26"/>
  <c r="P26"/>
  <c r="Q26"/>
  <c r="R26"/>
  <c r="S26"/>
  <c r="T26"/>
  <c r="W26"/>
  <c r="V26"/>
  <c r="U26"/>
  <c r="W40"/>
  <c r="W37"/>
  <c r="W96" s="1"/>
  <c r="W38"/>
  <c r="W36"/>
  <c r="W35"/>
  <c r="W94" s="1"/>
  <c r="W34"/>
  <c r="W93" s="1"/>
  <c r="W32"/>
  <c r="W91" s="1"/>
  <c r="W31"/>
  <c r="W30"/>
  <c r="W89" s="1"/>
  <c r="W28"/>
  <c r="W87" s="1"/>
  <c r="V86"/>
  <c r="W86"/>
  <c r="V87"/>
  <c r="W88"/>
  <c r="V89"/>
  <c r="V90"/>
  <c r="W90"/>
  <c r="V91"/>
  <c r="V93"/>
  <c r="V94"/>
  <c r="V95"/>
  <c r="W95"/>
  <c r="V96"/>
  <c r="V97"/>
  <c r="W97"/>
  <c r="V99"/>
  <c r="W99"/>
  <c r="Y27"/>
  <c r="Z27"/>
  <c r="Y28"/>
  <c r="Z28"/>
  <c r="Y29"/>
  <c r="Y30"/>
  <c r="Z30"/>
  <c r="Y31"/>
  <c r="Z31"/>
  <c r="Y32"/>
  <c r="Z32"/>
  <c r="Y33"/>
  <c r="Y34"/>
  <c r="Z34"/>
  <c r="Y35"/>
  <c r="Z35"/>
  <c r="Y36"/>
  <c r="Z36"/>
  <c r="Y37"/>
  <c r="Z37"/>
  <c r="Y38"/>
  <c r="Z38"/>
  <c r="Y39"/>
  <c r="Y40"/>
  <c r="Z40"/>
  <c r="Y41"/>
  <c r="AA28"/>
  <c r="AA29"/>
  <c r="AA30"/>
  <c r="AA31"/>
  <c r="AA32"/>
  <c r="AA33"/>
  <c r="AA34"/>
  <c r="AA35"/>
  <c r="AA36"/>
  <c r="AA37"/>
  <c r="AA38"/>
  <c r="AA40"/>
  <c r="AA27"/>
  <c r="U86"/>
  <c r="U87"/>
  <c r="U89"/>
  <c r="U90"/>
  <c r="U91"/>
  <c r="U92"/>
  <c r="U93"/>
  <c r="U94"/>
  <c r="U95"/>
  <c r="U96"/>
  <c r="U97"/>
  <c r="U99"/>
  <c r="U66"/>
  <c r="V66"/>
  <c r="W66"/>
  <c r="U67"/>
  <c r="V67"/>
  <c r="W67"/>
  <c r="U69"/>
  <c r="V69"/>
  <c r="W69"/>
  <c r="U70"/>
  <c r="V70"/>
  <c r="W70"/>
  <c r="U71"/>
  <c r="V71"/>
  <c r="W71"/>
  <c r="U73"/>
  <c r="V73"/>
  <c r="W73"/>
  <c r="U74"/>
  <c r="V74"/>
  <c r="W74"/>
  <c r="U75"/>
  <c r="V75"/>
  <c r="W75"/>
  <c r="U76"/>
  <c r="V76"/>
  <c r="W76"/>
  <c r="U77"/>
  <c r="V77"/>
  <c r="W77"/>
  <c r="U79"/>
  <c r="V79"/>
  <c r="W79"/>
  <c r="U46"/>
  <c r="V46"/>
  <c r="U47"/>
  <c r="V47"/>
  <c r="U49"/>
  <c r="V49"/>
  <c r="U50"/>
  <c r="V50"/>
  <c r="U51"/>
  <c r="V51"/>
  <c r="U53"/>
  <c r="V53"/>
  <c r="U54"/>
  <c r="V54"/>
  <c r="U55"/>
  <c r="V55"/>
  <c r="U56"/>
  <c r="V56"/>
  <c r="U57"/>
  <c r="V57"/>
  <c r="U59"/>
  <c r="V59"/>
  <c r="V6"/>
  <c r="W6"/>
  <c r="W65" s="1"/>
  <c r="V9"/>
  <c r="W9"/>
  <c r="W68" s="1"/>
  <c r="V13"/>
  <c r="W13"/>
  <c r="W19" s="1"/>
  <c r="W21" s="1"/>
  <c r="CJ75" i="14" l="1"/>
  <c r="CJ66"/>
  <c r="CI39"/>
  <c r="CK29"/>
  <c r="CK70"/>
  <c r="CJ39" i="13"/>
  <c r="CK75" i="14"/>
  <c r="CJ69"/>
  <c r="CK39"/>
  <c r="CK66"/>
  <c r="CJ33"/>
  <c r="CJ76" i="13"/>
  <c r="CK76"/>
  <c r="CK72"/>
  <c r="CK73"/>
  <c r="CK39"/>
  <c r="CK79" s="1"/>
  <c r="CJ73"/>
  <c r="CK66"/>
  <c r="CI39"/>
  <c r="CJ79" s="1"/>
  <c r="CJ66"/>
  <c r="CJ41"/>
  <c r="CK21"/>
  <c r="CK59"/>
  <c r="V39" i="12"/>
  <c r="Z29"/>
  <c r="U39"/>
  <c r="U41" s="1"/>
  <c r="V88"/>
  <c r="AA39"/>
  <c r="V41"/>
  <c r="W100" s="1"/>
  <c r="W98"/>
  <c r="U85"/>
  <c r="W85"/>
  <c r="V85"/>
  <c r="V98"/>
  <c r="V52"/>
  <c r="W72"/>
  <c r="V48"/>
  <c r="V19"/>
  <c r="W78" s="1"/>
  <c r="V45"/>
  <c r="A29" i="28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E391"/>
  <c r="D391"/>
  <c r="C391"/>
  <c r="B391"/>
  <c r="A370"/>
  <c r="A371" s="1"/>
  <c r="A369"/>
  <c r="A392" s="1"/>
  <c r="E367"/>
  <c r="D367"/>
  <c r="C367"/>
  <c r="B367"/>
  <c r="K364"/>
  <c r="J364"/>
  <c r="I364"/>
  <c r="H364"/>
  <c r="G364"/>
  <c r="F364"/>
  <c r="E364"/>
  <c r="D364"/>
  <c r="C364"/>
  <c r="L364" s="1"/>
  <c r="K363"/>
  <c r="J363"/>
  <c r="I363"/>
  <c r="H363"/>
  <c r="G363"/>
  <c r="F363"/>
  <c r="E363"/>
  <c r="D363"/>
  <c r="C363"/>
  <c r="L363" s="1"/>
  <c r="K362"/>
  <c r="J362"/>
  <c r="I362"/>
  <c r="H362"/>
  <c r="G362"/>
  <c r="F362"/>
  <c r="E362"/>
  <c r="D362"/>
  <c r="L362" s="1"/>
  <c r="C362"/>
  <c r="K361"/>
  <c r="J361"/>
  <c r="I361"/>
  <c r="H361"/>
  <c r="G361"/>
  <c r="F361"/>
  <c r="E361"/>
  <c r="D361"/>
  <c r="C361"/>
  <c r="L361" s="1"/>
  <c r="K360"/>
  <c r="J360"/>
  <c r="I360"/>
  <c r="H360"/>
  <c r="G360"/>
  <c r="F360"/>
  <c r="E360"/>
  <c r="D360"/>
  <c r="C360"/>
  <c r="L360" s="1"/>
  <c r="K359"/>
  <c r="J359"/>
  <c r="I359"/>
  <c r="H359"/>
  <c r="G359"/>
  <c r="F359"/>
  <c r="E359"/>
  <c r="D359"/>
  <c r="C359"/>
  <c r="L359" s="1"/>
  <c r="K358"/>
  <c r="J358"/>
  <c r="I358"/>
  <c r="H358"/>
  <c r="G358"/>
  <c r="F358"/>
  <c r="E358"/>
  <c r="D358"/>
  <c r="L358" s="1"/>
  <c r="C358"/>
  <c r="K357"/>
  <c r="J357"/>
  <c r="I357"/>
  <c r="H357"/>
  <c r="G357"/>
  <c r="F357"/>
  <c r="E357"/>
  <c r="D357"/>
  <c r="C357"/>
  <c r="L357" s="1"/>
  <c r="K356"/>
  <c r="J356"/>
  <c r="I356"/>
  <c r="H356"/>
  <c r="G356"/>
  <c r="F356"/>
  <c r="E356"/>
  <c r="D356"/>
  <c r="C356"/>
  <c r="L356" s="1"/>
  <c r="K355"/>
  <c r="J355"/>
  <c r="I355"/>
  <c r="H355"/>
  <c r="G355"/>
  <c r="F355"/>
  <c r="E355"/>
  <c r="D355"/>
  <c r="C355"/>
  <c r="L355" s="1"/>
  <c r="K354"/>
  <c r="J354"/>
  <c r="I354"/>
  <c r="H354"/>
  <c r="G354"/>
  <c r="F354"/>
  <c r="E354"/>
  <c r="D354"/>
  <c r="L354" s="1"/>
  <c r="C354"/>
  <c r="K353"/>
  <c r="J353"/>
  <c r="I353"/>
  <c r="H353"/>
  <c r="G353"/>
  <c r="F353"/>
  <c r="E353"/>
  <c r="D353"/>
  <c r="C353"/>
  <c r="L353" s="1"/>
  <c r="K352"/>
  <c r="J352"/>
  <c r="I352"/>
  <c r="H352"/>
  <c r="G352"/>
  <c r="F352"/>
  <c r="E352"/>
  <c r="D352"/>
  <c r="C352"/>
  <c r="L352" s="1"/>
  <c r="K351"/>
  <c r="J351"/>
  <c r="I351"/>
  <c r="H351"/>
  <c r="G351"/>
  <c r="F351"/>
  <c r="E351"/>
  <c r="D351"/>
  <c r="C351"/>
  <c r="L351" s="1"/>
  <c r="A350"/>
  <c r="K349"/>
  <c r="J349"/>
  <c r="I349"/>
  <c r="H349"/>
  <c r="G349"/>
  <c r="F349"/>
  <c r="E349"/>
  <c r="D349"/>
  <c r="C349"/>
  <c r="L349" s="1"/>
  <c r="A349"/>
  <c r="K348"/>
  <c r="J348"/>
  <c r="I348"/>
  <c r="H348"/>
  <c r="G348"/>
  <c r="F348"/>
  <c r="E348"/>
  <c r="D348"/>
  <c r="C348"/>
  <c r="L348" s="1"/>
  <c r="A348"/>
  <c r="K347"/>
  <c r="J347"/>
  <c r="I347"/>
  <c r="H347"/>
  <c r="G347"/>
  <c r="F347"/>
  <c r="E347"/>
  <c r="D347"/>
  <c r="C347"/>
  <c r="L347" s="1"/>
  <c r="K346"/>
  <c r="J346"/>
  <c r="I346"/>
  <c r="H346"/>
  <c r="G346"/>
  <c r="F346"/>
  <c r="E346"/>
  <c r="D346"/>
  <c r="C346"/>
  <c r="L346" s="1"/>
  <c r="K345"/>
  <c r="J345"/>
  <c r="I345"/>
  <c r="H345"/>
  <c r="G345"/>
  <c r="F345"/>
  <c r="E345"/>
  <c r="D345"/>
  <c r="C345"/>
  <c r="L345" s="1"/>
  <c r="K344"/>
  <c r="J344"/>
  <c r="I344"/>
  <c r="H344"/>
  <c r="G344"/>
  <c r="F344"/>
  <c r="E344"/>
  <c r="D344"/>
  <c r="C344"/>
  <c r="L344" s="1"/>
  <c r="K343"/>
  <c r="J343"/>
  <c r="I343"/>
  <c r="H343"/>
  <c r="G343"/>
  <c r="F343"/>
  <c r="E343"/>
  <c r="D343"/>
  <c r="C343"/>
  <c r="L343" s="1"/>
  <c r="K342"/>
  <c r="J342"/>
  <c r="I342"/>
  <c r="H342"/>
  <c r="G342"/>
  <c r="F342"/>
  <c r="E342"/>
  <c r="D342"/>
  <c r="C342"/>
  <c r="L342" s="1"/>
  <c r="K341"/>
  <c r="J341"/>
  <c r="I341"/>
  <c r="H341"/>
  <c r="G341"/>
  <c r="F341"/>
  <c r="E341"/>
  <c r="D341"/>
  <c r="C341"/>
  <c r="L341" s="1"/>
  <c r="K340"/>
  <c r="J340"/>
  <c r="I340"/>
  <c r="H340"/>
  <c r="G340"/>
  <c r="F340"/>
  <c r="E340"/>
  <c r="D340"/>
  <c r="C340"/>
  <c r="L340" s="1"/>
  <c r="K339"/>
  <c r="J339"/>
  <c r="I339"/>
  <c r="H339"/>
  <c r="G339"/>
  <c r="F339"/>
  <c r="E339"/>
  <c r="D339"/>
  <c r="C339"/>
  <c r="L339" s="1"/>
  <c r="K338"/>
  <c r="J338"/>
  <c r="I338"/>
  <c r="H338"/>
  <c r="G338"/>
  <c r="F338"/>
  <c r="E338"/>
  <c r="D338"/>
  <c r="C338"/>
  <c r="L338" s="1"/>
  <c r="K337"/>
  <c r="J337"/>
  <c r="I337"/>
  <c r="H337"/>
  <c r="G337"/>
  <c r="F337"/>
  <c r="E337"/>
  <c r="D337"/>
  <c r="C337"/>
  <c r="L337" s="1"/>
  <c r="K336"/>
  <c r="J336"/>
  <c r="I336"/>
  <c r="H336"/>
  <c r="G336"/>
  <c r="F336"/>
  <c r="E336"/>
  <c r="D336"/>
  <c r="C336"/>
  <c r="L336" s="1"/>
  <c r="K335"/>
  <c r="J335"/>
  <c r="I335"/>
  <c r="H335"/>
  <c r="G335"/>
  <c r="F335"/>
  <c r="E335"/>
  <c r="D335"/>
  <c r="C335"/>
  <c r="L335" s="1"/>
  <c r="K334"/>
  <c r="J334"/>
  <c r="I334"/>
  <c r="H334"/>
  <c r="G334"/>
  <c r="F334"/>
  <c r="E334"/>
  <c r="D334"/>
  <c r="C334"/>
  <c r="L334" s="1"/>
  <c r="K333"/>
  <c r="J333"/>
  <c r="I333"/>
  <c r="H333"/>
  <c r="G333"/>
  <c r="F333"/>
  <c r="E333"/>
  <c r="D333"/>
  <c r="C333"/>
  <c r="L333" s="1"/>
  <c r="K332"/>
  <c r="J332"/>
  <c r="I332"/>
  <c r="H332"/>
  <c r="G332"/>
  <c r="F332"/>
  <c r="E332"/>
  <c r="D332"/>
  <c r="C332"/>
  <c r="L332" s="1"/>
  <c r="K331"/>
  <c r="J331"/>
  <c r="I331"/>
  <c r="H331"/>
  <c r="G331"/>
  <c r="F331"/>
  <c r="E331"/>
  <c r="D331"/>
  <c r="C331"/>
  <c r="L331" s="1"/>
  <c r="K330"/>
  <c r="J330"/>
  <c r="I330"/>
  <c r="H330"/>
  <c r="G330"/>
  <c r="F330"/>
  <c r="E330"/>
  <c r="D330"/>
  <c r="C330"/>
  <c r="L330" s="1"/>
  <c r="K295"/>
  <c r="J295"/>
  <c r="I295"/>
  <c r="H295"/>
  <c r="G295"/>
  <c r="F295"/>
  <c r="E295"/>
  <c r="D295"/>
  <c r="L295" s="1"/>
  <c r="D410" s="1"/>
  <c r="C295"/>
  <c r="K294"/>
  <c r="J294"/>
  <c r="I294"/>
  <c r="H294"/>
  <c r="G294"/>
  <c r="F294"/>
  <c r="E294"/>
  <c r="D294"/>
  <c r="C294"/>
  <c r="L294" s="1"/>
  <c r="D409" s="1"/>
  <c r="K293"/>
  <c r="J293"/>
  <c r="I293"/>
  <c r="H293"/>
  <c r="G293"/>
  <c r="F293"/>
  <c r="E293"/>
  <c r="D293"/>
  <c r="C293"/>
  <c r="L293" s="1"/>
  <c r="D408" s="1"/>
  <c r="K292"/>
  <c r="J292"/>
  <c r="I292"/>
  <c r="H292"/>
  <c r="G292"/>
  <c r="F292"/>
  <c r="E292"/>
  <c r="D292"/>
  <c r="C292"/>
  <c r="L292" s="1"/>
  <c r="D407" s="1"/>
  <c r="K291"/>
  <c r="J291"/>
  <c r="I291"/>
  <c r="H291"/>
  <c r="G291"/>
  <c r="F291"/>
  <c r="E291"/>
  <c r="D291"/>
  <c r="L291" s="1"/>
  <c r="D406" s="1"/>
  <c r="C291"/>
  <c r="K290"/>
  <c r="J290"/>
  <c r="I290"/>
  <c r="H290"/>
  <c r="G290"/>
  <c r="F290"/>
  <c r="E290"/>
  <c r="D290"/>
  <c r="L290" s="1"/>
  <c r="D405" s="1"/>
  <c r="C290"/>
  <c r="K289"/>
  <c r="J289"/>
  <c r="I289"/>
  <c r="H289"/>
  <c r="G289"/>
  <c r="F289"/>
  <c r="E289"/>
  <c r="D289"/>
  <c r="C289"/>
  <c r="L289" s="1"/>
  <c r="D404" s="1"/>
  <c r="K288"/>
  <c r="J288"/>
  <c r="I288"/>
  <c r="H288"/>
  <c r="G288"/>
  <c r="F288"/>
  <c r="E288"/>
  <c r="D288"/>
  <c r="C288"/>
  <c r="L288" s="1"/>
  <c r="D403" s="1"/>
  <c r="K287"/>
  <c r="J287"/>
  <c r="I287"/>
  <c r="H287"/>
  <c r="G287"/>
  <c r="F287"/>
  <c r="E287"/>
  <c r="D287"/>
  <c r="L287" s="1"/>
  <c r="D402" s="1"/>
  <c r="C287"/>
  <c r="K286"/>
  <c r="J286"/>
  <c r="I286"/>
  <c r="H286"/>
  <c r="G286"/>
  <c r="F286"/>
  <c r="E286"/>
  <c r="D286"/>
  <c r="L286" s="1"/>
  <c r="D401" s="1"/>
  <c r="C286"/>
  <c r="K285"/>
  <c r="J285"/>
  <c r="I285"/>
  <c r="H285"/>
  <c r="G285"/>
  <c r="F285"/>
  <c r="E285"/>
  <c r="D285"/>
  <c r="C285"/>
  <c r="L285" s="1"/>
  <c r="D400" s="1"/>
  <c r="K284"/>
  <c r="J284"/>
  <c r="I284"/>
  <c r="H284"/>
  <c r="G284"/>
  <c r="F284"/>
  <c r="E284"/>
  <c r="D284"/>
  <c r="C284"/>
  <c r="L284" s="1"/>
  <c r="D399" s="1"/>
  <c r="K283"/>
  <c r="J283"/>
  <c r="I283"/>
  <c r="H283"/>
  <c r="G283"/>
  <c r="F283"/>
  <c r="E283"/>
  <c r="D283"/>
  <c r="L283" s="1"/>
  <c r="D398" s="1"/>
  <c r="C283"/>
  <c r="K282"/>
  <c r="J282"/>
  <c r="I282"/>
  <c r="H282"/>
  <c r="G282"/>
  <c r="F282"/>
  <c r="E282"/>
  <c r="D282"/>
  <c r="L282" s="1"/>
  <c r="D397" s="1"/>
  <c r="C282"/>
  <c r="K281"/>
  <c r="J281"/>
  <c r="I281"/>
  <c r="H281"/>
  <c r="G281"/>
  <c r="F281"/>
  <c r="E281"/>
  <c r="D281"/>
  <c r="C281"/>
  <c r="L281" s="1"/>
  <c r="D396" s="1"/>
  <c r="K280"/>
  <c r="J280"/>
  <c r="I280"/>
  <c r="H280"/>
  <c r="G280"/>
  <c r="F280"/>
  <c r="E280"/>
  <c r="D280"/>
  <c r="C280"/>
  <c r="L280" s="1"/>
  <c r="D395" s="1"/>
  <c r="K279"/>
  <c r="J279"/>
  <c r="I279"/>
  <c r="H279"/>
  <c r="G279"/>
  <c r="F279"/>
  <c r="E279"/>
  <c r="D279"/>
  <c r="L279" s="1"/>
  <c r="D394" s="1"/>
  <c r="C279"/>
  <c r="K278"/>
  <c r="J278"/>
  <c r="I278"/>
  <c r="H278"/>
  <c r="G278"/>
  <c r="F278"/>
  <c r="E278"/>
  <c r="D278"/>
  <c r="L278" s="1"/>
  <c r="D393" s="1"/>
  <c r="C278"/>
  <c r="K277"/>
  <c r="J277"/>
  <c r="I277"/>
  <c r="H277"/>
  <c r="G277"/>
  <c r="F277"/>
  <c r="E277"/>
  <c r="D277"/>
  <c r="C277"/>
  <c r="L277" s="1"/>
  <c r="A268"/>
  <c r="A296" s="1"/>
  <c r="A325" s="1"/>
  <c r="A364" s="1"/>
  <c r="A267"/>
  <c r="A295" s="1"/>
  <c r="A324" s="1"/>
  <c r="A363" s="1"/>
  <c r="A266"/>
  <c r="A294" s="1"/>
  <c r="A323" s="1"/>
  <c r="A265"/>
  <c r="A293" s="1"/>
  <c r="A322" s="1"/>
  <c r="A346" s="1"/>
  <c r="A264"/>
  <c r="A292" s="1"/>
  <c r="A321" s="1"/>
  <c r="A345" s="1"/>
  <c r="A263"/>
  <c r="A291" s="1"/>
  <c r="A320" s="1"/>
  <c r="A344" s="1"/>
  <c r="A262"/>
  <c r="A290" s="1"/>
  <c r="A319" s="1"/>
  <c r="A343" s="1"/>
  <c r="A261"/>
  <c r="A289" s="1"/>
  <c r="A318" s="1"/>
  <c r="A342" s="1"/>
  <c r="A260"/>
  <c r="A288" s="1"/>
  <c r="A317" s="1"/>
  <c r="A341" s="1"/>
  <c r="A259"/>
  <c r="A287" s="1"/>
  <c r="A316" s="1"/>
  <c r="A340" s="1"/>
  <c r="A258"/>
  <c r="A286" s="1"/>
  <c r="A315" s="1"/>
  <c r="A339" s="1"/>
  <c r="A361" s="1"/>
  <c r="A257"/>
  <c r="A285" s="1"/>
  <c r="A314" s="1"/>
  <c r="A338" s="1"/>
  <c r="A360" s="1"/>
  <c r="A256"/>
  <c r="A284" s="1"/>
  <c r="A313" s="1"/>
  <c r="A337" s="1"/>
  <c r="A359" s="1"/>
  <c r="A255"/>
  <c r="A283" s="1"/>
  <c r="A312" s="1"/>
  <c r="A336" s="1"/>
  <c r="A358" s="1"/>
  <c r="A254"/>
  <c r="A282" s="1"/>
  <c r="A311" s="1"/>
  <c r="A335" s="1"/>
  <c r="A357" s="1"/>
  <c r="A253"/>
  <c r="A281" s="1"/>
  <c r="A310" s="1"/>
  <c r="A334" s="1"/>
  <c r="A356" s="1"/>
  <c r="A252"/>
  <c r="A280" s="1"/>
  <c r="A309" s="1"/>
  <c r="A333" s="1"/>
  <c r="A355" s="1"/>
  <c r="A251"/>
  <c r="A279" s="1"/>
  <c r="A308" s="1"/>
  <c r="A332" s="1"/>
  <c r="A354" s="1"/>
  <c r="A250"/>
  <c r="A278" s="1"/>
  <c r="A307" s="1"/>
  <c r="A331" s="1"/>
  <c r="A353" s="1"/>
  <c r="A249"/>
  <c r="A277" s="1"/>
  <c r="A306" s="1"/>
  <c r="A330" s="1"/>
  <c r="A352" s="1"/>
  <c r="A248"/>
  <c r="A276" s="1"/>
  <c r="A305" s="1"/>
  <c r="A329" s="1"/>
  <c r="A351" s="1"/>
  <c r="K214"/>
  <c r="J214"/>
  <c r="I214"/>
  <c r="H214"/>
  <c r="G214"/>
  <c r="F214"/>
  <c r="E214"/>
  <c r="D214"/>
  <c r="K213"/>
  <c r="J213"/>
  <c r="I213"/>
  <c r="H213"/>
  <c r="G213"/>
  <c r="F213"/>
  <c r="E213"/>
  <c r="D213"/>
  <c r="K212"/>
  <c r="J212"/>
  <c r="I212"/>
  <c r="H212"/>
  <c r="G212"/>
  <c r="F212"/>
  <c r="E212"/>
  <c r="D212"/>
  <c r="K211"/>
  <c r="J211"/>
  <c r="I211"/>
  <c r="H211"/>
  <c r="G211"/>
  <c r="F211"/>
  <c r="E211"/>
  <c r="D211"/>
  <c r="K210"/>
  <c r="J210"/>
  <c r="I210"/>
  <c r="H210"/>
  <c r="G210"/>
  <c r="F210"/>
  <c r="E210"/>
  <c r="D210"/>
  <c r="K209"/>
  <c r="J209"/>
  <c r="I209"/>
  <c r="H209"/>
  <c r="G209"/>
  <c r="F209"/>
  <c r="E209"/>
  <c r="D209"/>
  <c r="K208"/>
  <c r="J208"/>
  <c r="I208"/>
  <c r="H208"/>
  <c r="G208"/>
  <c r="F208"/>
  <c r="E208"/>
  <c r="D208"/>
  <c r="K207"/>
  <c r="J207"/>
  <c r="I207"/>
  <c r="H207"/>
  <c r="G207"/>
  <c r="F207"/>
  <c r="E207"/>
  <c r="D207"/>
  <c r="K206"/>
  <c r="J206"/>
  <c r="I206"/>
  <c r="H206"/>
  <c r="G206"/>
  <c r="F206"/>
  <c r="E206"/>
  <c r="D206"/>
  <c r="K205"/>
  <c r="J205"/>
  <c r="I205"/>
  <c r="H205"/>
  <c r="G205"/>
  <c r="F205"/>
  <c r="E205"/>
  <c r="D205"/>
  <c r="K204"/>
  <c r="J204"/>
  <c r="I204"/>
  <c r="H204"/>
  <c r="G204"/>
  <c r="F204"/>
  <c r="E204"/>
  <c r="D204"/>
  <c r="K203"/>
  <c r="J203"/>
  <c r="I203"/>
  <c r="H203"/>
  <c r="G203"/>
  <c r="F203"/>
  <c r="E203"/>
  <c r="D203"/>
  <c r="K202"/>
  <c r="J202"/>
  <c r="I202"/>
  <c r="H202"/>
  <c r="G202"/>
  <c r="F202"/>
  <c r="E202"/>
  <c r="D202"/>
  <c r="K201"/>
  <c r="J201"/>
  <c r="I201"/>
  <c r="H201"/>
  <c r="G201"/>
  <c r="F201"/>
  <c r="E201"/>
  <c r="D201"/>
  <c r="K200"/>
  <c r="J200"/>
  <c r="I200"/>
  <c r="H200"/>
  <c r="G200"/>
  <c r="F200"/>
  <c r="E200"/>
  <c r="D200"/>
  <c r="K199"/>
  <c r="J199"/>
  <c r="I199"/>
  <c r="H199"/>
  <c r="G199"/>
  <c r="F199"/>
  <c r="E199"/>
  <c r="D199"/>
  <c r="K198"/>
  <c r="J198"/>
  <c r="I198"/>
  <c r="H198"/>
  <c r="G198"/>
  <c r="F198"/>
  <c r="E198"/>
  <c r="D198"/>
  <c r="K197"/>
  <c r="J197"/>
  <c r="I197"/>
  <c r="H197"/>
  <c r="G197"/>
  <c r="F197"/>
  <c r="E197"/>
  <c r="D197"/>
  <c r="K196"/>
  <c r="J196"/>
  <c r="I196"/>
  <c r="H196"/>
  <c r="G196"/>
  <c r="F196"/>
  <c r="E196"/>
  <c r="D196"/>
  <c r="M194"/>
  <c r="A187"/>
  <c r="A215" s="1"/>
  <c r="K186"/>
  <c r="J186"/>
  <c r="I186"/>
  <c r="H186"/>
  <c r="F186"/>
  <c r="E186"/>
  <c r="D186"/>
  <c r="C186"/>
  <c r="A186"/>
  <c r="A214" s="1"/>
  <c r="K185"/>
  <c r="J185"/>
  <c r="I185"/>
  <c r="H185"/>
  <c r="G185"/>
  <c r="F185"/>
  <c r="E185"/>
  <c r="D185"/>
  <c r="L185" s="1"/>
  <c r="D386" s="1"/>
  <c r="C185"/>
  <c r="K184"/>
  <c r="J184"/>
  <c r="I184"/>
  <c r="H184"/>
  <c r="G184"/>
  <c r="F184"/>
  <c r="E184"/>
  <c r="D184"/>
  <c r="L184" s="1"/>
  <c r="D385" s="1"/>
  <c r="C184"/>
  <c r="K183"/>
  <c r="J183"/>
  <c r="I183"/>
  <c r="H183"/>
  <c r="G183"/>
  <c r="F183"/>
  <c r="E183"/>
  <c r="D183"/>
  <c r="C183"/>
  <c r="L183" s="1"/>
  <c r="D384" s="1"/>
  <c r="A183"/>
  <c r="A211" s="1"/>
  <c r="K182"/>
  <c r="J182"/>
  <c r="I182"/>
  <c r="H182"/>
  <c r="G182"/>
  <c r="F182"/>
  <c r="E182"/>
  <c r="D182"/>
  <c r="C182"/>
  <c r="A182"/>
  <c r="A210" s="1"/>
  <c r="K181"/>
  <c r="J181"/>
  <c r="I181"/>
  <c r="H181"/>
  <c r="G181"/>
  <c r="F181"/>
  <c r="E181"/>
  <c r="D181"/>
  <c r="L181" s="1"/>
  <c r="D382" s="1"/>
  <c r="C181"/>
  <c r="K180"/>
  <c r="J180"/>
  <c r="I180"/>
  <c r="H180"/>
  <c r="G180"/>
  <c r="F180"/>
  <c r="E180"/>
  <c r="D180"/>
  <c r="L180" s="1"/>
  <c r="D381" s="1"/>
  <c r="C180"/>
  <c r="K179"/>
  <c r="J179"/>
  <c r="I179"/>
  <c r="H179"/>
  <c r="G179"/>
  <c r="F179"/>
  <c r="E179"/>
  <c r="D179"/>
  <c r="C179"/>
  <c r="A179"/>
  <c r="A207" s="1"/>
  <c r="K178"/>
  <c r="J178"/>
  <c r="I178"/>
  <c r="H178"/>
  <c r="G178"/>
  <c r="F178"/>
  <c r="E178"/>
  <c r="D178"/>
  <c r="C178"/>
  <c r="L178" s="1"/>
  <c r="D379" s="1"/>
  <c r="A178"/>
  <c r="A206" s="1"/>
  <c r="K177"/>
  <c r="J177"/>
  <c r="I177"/>
  <c r="H177"/>
  <c r="G177"/>
  <c r="F177"/>
  <c r="E177"/>
  <c r="D177"/>
  <c r="C177"/>
  <c r="A177"/>
  <c r="A205" s="1"/>
  <c r="K176"/>
  <c r="J176"/>
  <c r="I176"/>
  <c r="H176"/>
  <c r="G176"/>
  <c r="F176"/>
  <c r="E176"/>
  <c r="D176"/>
  <c r="L176" s="1"/>
  <c r="D377" s="1"/>
  <c r="C176"/>
  <c r="K175"/>
  <c r="J175"/>
  <c r="I175"/>
  <c r="H175"/>
  <c r="G175"/>
  <c r="F175"/>
  <c r="E175"/>
  <c r="D175"/>
  <c r="C175"/>
  <c r="L175" s="1"/>
  <c r="D376" s="1"/>
  <c r="A175"/>
  <c r="A203" s="1"/>
  <c r="K174"/>
  <c r="J174"/>
  <c r="I174"/>
  <c r="H174"/>
  <c r="G174"/>
  <c r="F174"/>
  <c r="E174"/>
  <c r="D174"/>
  <c r="C174"/>
  <c r="A174"/>
  <c r="A202" s="1"/>
  <c r="K173"/>
  <c r="J173"/>
  <c r="I173"/>
  <c r="H173"/>
  <c r="G173"/>
  <c r="F173"/>
  <c r="E173"/>
  <c r="D173"/>
  <c r="L173" s="1"/>
  <c r="D374" s="1"/>
  <c r="C173"/>
  <c r="K172"/>
  <c r="J172"/>
  <c r="I172"/>
  <c r="H172"/>
  <c r="G172"/>
  <c r="F172"/>
  <c r="E172"/>
  <c r="D172"/>
  <c r="L172" s="1"/>
  <c r="D373" s="1"/>
  <c r="C172"/>
  <c r="K171"/>
  <c r="J171"/>
  <c r="I171"/>
  <c r="H171"/>
  <c r="G171"/>
  <c r="F171"/>
  <c r="E171"/>
  <c r="D171"/>
  <c r="C171"/>
  <c r="A171"/>
  <c r="A199" s="1"/>
  <c r="K170"/>
  <c r="J170"/>
  <c r="I170"/>
  <c r="H170"/>
  <c r="G170"/>
  <c r="F170"/>
  <c r="E170"/>
  <c r="D170"/>
  <c r="C170"/>
  <c r="L170" s="1"/>
  <c r="D371" s="1"/>
  <c r="A170"/>
  <c r="A198" s="1"/>
  <c r="K169"/>
  <c r="J169"/>
  <c r="I169"/>
  <c r="H169"/>
  <c r="G169"/>
  <c r="F169"/>
  <c r="E169"/>
  <c r="D169"/>
  <c r="C169"/>
  <c r="A169"/>
  <c r="A197" s="1"/>
  <c r="K168"/>
  <c r="J168"/>
  <c r="I168"/>
  <c r="H168"/>
  <c r="G168"/>
  <c r="F168"/>
  <c r="E168"/>
  <c r="D168"/>
  <c r="L168" s="1"/>
  <c r="D369" s="1"/>
  <c r="C168"/>
  <c r="K167"/>
  <c r="J167"/>
  <c r="I167"/>
  <c r="H167"/>
  <c r="G167"/>
  <c r="F167"/>
  <c r="E167"/>
  <c r="D167"/>
  <c r="C167"/>
  <c r="L167" s="1"/>
  <c r="D368" s="1"/>
  <c r="A167"/>
  <c r="A195" s="1"/>
  <c r="S164"/>
  <c r="R164"/>
  <c r="Q164"/>
  <c r="P164"/>
  <c r="O164"/>
  <c r="N164"/>
  <c r="M164"/>
  <c r="L164"/>
  <c r="K164"/>
  <c r="J164"/>
  <c r="I164"/>
  <c r="H164"/>
  <c r="G164"/>
  <c r="F164"/>
  <c r="E164"/>
  <c r="D164"/>
  <c r="C164"/>
  <c r="B164"/>
  <c r="V164" s="1"/>
  <c r="A164"/>
  <c r="W163"/>
  <c r="V163"/>
  <c r="J163"/>
  <c r="G186" s="1"/>
  <c r="A163"/>
  <c r="W162"/>
  <c r="V162"/>
  <c r="A162"/>
  <c r="A185" s="1"/>
  <c r="A213" s="1"/>
  <c r="W161"/>
  <c r="V161"/>
  <c r="A161"/>
  <c r="A184" s="1"/>
  <c r="A212" s="1"/>
  <c r="W160"/>
  <c r="V160"/>
  <c r="A160"/>
  <c r="W159"/>
  <c r="V159"/>
  <c r="A159"/>
  <c r="W158"/>
  <c r="V158"/>
  <c r="A158"/>
  <c r="A181" s="1"/>
  <c r="A209" s="1"/>
  <c r="W157"/>
  <c r="V157"/>
  <c r="A157"/>
  <c r="A180" s="1"/>
  <c r="A208" s="1"/>
  <c r="W156"/>
  <c r="V156"/>
  <c r="A156"/>
  <c r="W155"/>
  <c r="V155"/>
  <c r="A155"/>
  <c r="W154"/>
  <c r="V154"/>
  <c r="A154"/>
  <c r="W153"/>
  <c r="V153"/>
  <c r="A153"/>
  <c r="A176" s="1"/>
  <c r="A204" s="1"/>
  <c r="W152"/>
  <c r="V152"/>
  <c r="A152"/>
  <c r="W151"/>
  <c r="V151"/>
  <c r="A151"/>
  <c r="W150"/>
  <c r="V150"/>
  <c r="A150"/>
  <c r="A173" s="1"/>
  <c r="A201" s="1"/>
  <c r="W149"/>
  <c r="V149"/>
  <c r="A149"/>
  <c r="A172" s="1"/>
  <c r="A200" s="1"/>
  <c r="W148"/>
  <c r="V148"/>
  <c r="A148"/>
  <c r="W147"/>
  <c r="V147"/>
  <c r="A147"/>
  <c r="W146"/>
  <c r="V146"/>
  <c r="A146"/>
  <c r="W145"/>
  <c r="V145"/>
  <c r="A145"/>
  <c r="A168" s="1"/>
  <c r="A196" s="1"/>
  <c r="W144"/>
  <c r="V144"/>
  <c r="A144"/>
  <c r="G143"/>
  <c r="I143" s="1"/>
  <c r="K143" s="1"/>
  <c r="M143" s="1"/>
  <c r="O143" s="1"/>
  <c r="Q143" s="1"/>
  <c r="S143" s="1"/>
  <c r="E143"/>
  <c r="C111"/>
  <c r="C110"/>
  <c r="C108"/>
  <c r="C106"/>
  <c r="C104"/>
  <c r="C103"/>
  <c r="C103" a="1"/>
  <c r="A94"/>
  <c r="J93"/>
  <c r="F93"/>
  <c r="E93"/>
  <c r="A93"/>
  <c r="K92"/>
  <c r="G92"/>
  <c r="E92"/>
  <c r="A92"/>
  <c r="H91"/>
  <c r="G91"/>
  <c r="C91"/>
  <c r="A91"/>
  <c r="I90"/>
  <c r="G90"/>
  <c r="C90"/>
  <c r="A90"/>
  <c r="I89"/>
  <c r="H89"/>
  <c r="D89"/>
  <c r="A89"/>
  <c r="I88"/>
  <c r="H88"/>
  <c r="D88"/>
  <c r="C88"/>
  <c r="A88"/>
  <c r="K87"/>
  <c r="J87"/>
  <c r="F87"/>
  <c r="D87"/>
  <c r="A87"/>
  <c r="K86"/>
  <c r="J86"/>
  <c r="F86"/>
  <c r="E86"/>
  <c r="A86"/>
  <c r="H102" s="1"/>
  <c r="J85"/>
  <c r="F85"/>
  <c r="E85"/>
  <c r="A85"/>
  <c r="K84"/>
  <c r="G84"/>
  <c r="E84"/>
  <c r="A84"/>
  <c r="H83"/>
  <c r="G83"/>
  <c r="C83"/>
  <c r="A83"/>
  <c r="I82"/>
  <c r="G82"/>
  <c r="C82"/>
  <c r="A82"/>
  <c r="I81"/>
  <c r="H81"/>
  <c r="D81"/>
  <c r="A81"/>
  <c r="I80"/>
  <c r="H80"/>
  <c r="D80"/>
  <c r="C80"/>
  <c r="A80"/>
  <c r="K79"/>
  <c r="J79"/>
  <c r="F79"/>
  <c r="D79"/>
  <c r="A79"/>
  <c r="K78"/>
  <c r="J78"/>
  <c r="F78"/>
  <c r="E78"/>
  <c r="A78"/>
  <c r="A77"/>
  <c r="A76"/>
  <c r="A75"/>
  <c r="A74"/>
  <c r="L71"/>
  <c r="L70"/>
  <c r="L69"/>
  <c r="L68"/>
  <c r="L67"/>
  <c r="L66"/>
  <c r="L65"/>
  <c r="L64"/>
  <c r="L63"/>
  <c r="L62"/>
  <c r="L61"/>
  <c r="K61"/>
  <c r="U61" s="1"/>
  <c r="G61"/>
  <c r="Q61" s="1"/>
  <c r="F61"/>
  <c r="P61" s="1"/>
  <c r="C61"/>
  <c r="L60"/>
  <c r="L59"/>
  <c r="L58"/>
  <c r="L57"/>
  <c r="L56"/>
  <c r="L55"/>
  <c r="L54"/>
  <c r="J54"/>
  <c r="T54" s="1"/>
  <c r="I54"/>
  <c r="S54" s="1"/>
  <c r="G54"/>
  <c r="Q54" s="1"/>
  <c r="E54"/>
  <c r="O54" s="1"/>
  <c r="C54"/>
  <c r="L53"/>
  <c r="L52"/>
  <c r="L51"/>
  <c r="S48"/>
  <c r="R48"/>
  <c r="Q48"/>
  <c r="P48"/>
  <c r="O48"/>
  <c r="N48"/>
  <c r="M48"/>
  <c r="L48"/>
  <c r="K48"/>
  <c r="J48"/>
  <c r="I48"/>
  <c r="H48"/>
  <c r="G48"/>
  <c r="F48"/>
  <c r="E48"/>
  <c r="D48"/>
  <c r="C48"/>
  <c r="B48"/>
  <c r="V48" s="1"/>
  <c r="X47"/>
  <c r="M214" s="1"/>
  <c r="W47"/>
  <c r="V47"/>
  <c r="X46"/>
  <c r="M213" s="1"/>
  <c r="W46"/>
  <c r="V46"/>
  <c r="X45"/>
  <c r="M212" s="1"/>
  <c r="W45"/>
  <c r="V45"/>
  <c r="X44"/>
  <c r="M211" s="1"/>
  <c r="W44"/>
  <c r="V44"/>
  <c r="X43"/>
  <c r="M210" s="1"/>
  <c r="W43"/>
  <c r="V43"/>
  <c r="X42"/>
  <c r="M209" s="1"/>
  <c r="W42"/>
  <c r="V42"/>
  <c r="X41"/>
  <c r="M208" s="1"/>
  <c r="W41"/>
  <c r="V41"/>
  <c r="X40"/>
  <c r="M207" s="1"/>
  <c r="W40"/>
  <c r="V40"/>
  <c r="X39"/>
  <c r="M206" s="1"/>
  <c r="W39"/>
  <c r="V39"/>
  <c r="X38"/>
  <c r="M205" s="1"/>
  <c r="W38"/>
  <c r="V38"/>
  <c r="X37"/>
  <c r="M204" s="1"/>
  <c r="W37"/>
  <c r="V37"/>
  <c r="X36"/>
  <c r="M203" s="1"/>
  <c r="W36"/>
  <c r="V36"/>
  <c r="X35"/>
  <c r="M202" s="1"/>
  <c r="W35"/>
  <c r="V35"/>
  <c r="X34"/>
  <c r="M201" s="1"/>
  <c r="W34"/>
  <c r="V34"/>
  <c r="X33"/>
  <c r="M200" s="1"/>
  <c r="W33"/>
  <c r="V33"/>
  <c r="W32"/>
  <c r="V32"/>
  <c r="X31"/>
  <c r="M198" s="1"/>
  <c r="W31"/>
  <c r="V31"/>
  <c r="X30"/>
  <c r="M197" s="1"/>
  <c r="W30"/>
  <c r="V30"/>
  <c r="W29"/>
  <c r="V29"/>
  <c r="W28"/>
  <c r="V28"/>
  <c r="A28"/>
  <c r="C27"/>
  <c r="C350" s="1"/>
  <c r="L350" s="1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Y23"/>
  <c r="X23"/>
  <c r="W23"/>
  <c r="V23"/>
  <c r="Z22"/>
  <c r="Y22"/>
  <c r="W22"/>
  <c r="V22"/>
  <c r="Z21"/>
  <c r="C322" s="1"/>
  <c r="E408" s="1"/>
  <c r="W21"/>
  <c r="V21"/>
  <c r="Y21" s="1"/>
  <c r="Z20"/>
  <c r="W20"/>
  <c r="V20"/>
  <c r="Y20" s="1"/>
  <c r="Y19"/>
  <c r="W19"/>
  <c r="V19"/>
  <c r="Z18"/>
  <c r="W18"/>
  <c r="V18"/>
  <c r="F65" s="1"/>
  <c r="P65" s="1"/>
  <c r="W17"/>
  <c r="V17"/>
  <c r="Y17" s="1"/>
  <c r="W16"/>
  <c r="V16"/>
  <c r="Y16" s="1"/>
  <c r="Y15"/>
  <c r="W15"/>
  <c r="F62" s="1"/>
  <c r="P62" s="1"/>
  <c r="V15"/>
  <c r="Z14"/>
  <c r="Y14"/>
  <c r="W14"/>
  <c r="V14"/>
  <c r="Y13"/>
  <c r="W13"/>
  <c r="V13"/>
  <c r="W12"/>
  <c r="H59" s="1"/>
  <c r="R59" s="1"/>
  <c r="V12"/>
  <c r="Y12" s="1"/>
  <c r="Y11"/>
  <c r="W11"/>
  <c r="G58" s="1"/>
  <c r="Q58" s="1"/>
  <c r="V11"/>
  <c r="Z10"/>
  <c r="Y10"/>
  <c r="X10"/>
  <c r="W10"/>
  <c r="V10"/>
  <c r="J57" s="1"/>
  <c r="T57" s="1"/>
  <c r="Z9"/>
  <c r="Y9"/>
  <c r="W9"/>
  <c r="V9"/>
  <c r="D56" s="1"/>
  <c r="N56" s="1"/>
  <c r="Z8"/>
  <c r="X8"/>
  <c r="W8"/>
  <c r="V8"/>
  <c r="Y8" s="1"/>
  <c r="Y7"/>
  <c r="X7"/>
  <c r="W7"/>
  <c r="V7"/>
  <c r="Z6"/>
  <c r="Y6"/>
  <c r="W6"/>
  <c r="V6"/>
  <c r="J53" s="1"/>
  <c r="T53" s="1"/>
  <c r="Z5"/>
  <c r="W5"/>
  <c r="V5"/>
  <c r="Y5" s="1"/>
  <c r="Z4"/>
  <c r="W4"/>
  <c r="V4"/>
  <c r="Y4" s="1"/>
  <c r="E3"/>
  <c r="G3" s="1"/>
  <c r="CK41" i="14" l="1"/>
  <c r="CI41"/>
  <c r="CJ39"/>
  <c r="CJ73"/>
  <c r="CK69"/>
  <c r="CK73"/>
  <c r="CK41" i="13"/>
  <c r="CK81" s="1"/>
  <c r="CI41"/>
  <c r="CJ81" s="1"/>
  <c r="CK61"/>
  <c r="Z39" i="12"/>
  <c r="U98"/>
  <c r="V100"/>
  <c r="AA41"/>
  <c r="Z41"/>
  <c r="U100"/>
  <c r="V21"/>
  <c r="V58"/>
  <c r="G27" i="28"/>
  <c r="E350" s="1"/>
  <c r="I3"/>
  <c r="K249"/>
  <c r="G249"/>
  <c r="C249"/>
  <c r="J249"/>
  <c r="F249"/>
  <c r="I249"/>
  <c r="E249"/>
  <c r="H249"/>
  <c r="D249"/>
  <c r="I221"/>
  <c r="E221"/>
  <c r="H221"/>
  <c r="D221"/>
  <c r="K221"/>
  <c r="G221"/>
  <c r="C221"/>
  <c r="J221"/>
  <c r="F221"/>
  <c r="K265"/>
  <c r="G265"/>
  <c r="C265"/>
  <c r="K237"/>
  <c r="G237"/>
  <c r="C237"/>
  <c r="J265"/>
  <c r="F265"/>
  <c r="I265"/>
  <c r="E265"/>
  <c r="H265"/>
  <c r="D265"/>
  <c r="H237"/>
  <c r="F237"/>
  <c r="J237"/>
  <c r="E237"/>
  <c r="I237"/>
  <c r="D237"/>
  <c r="K261"/>
  <c r="G261"/>
  <c r="C261"/>
  <c r="K233"/>
  <c r="G233"/>
  <c r="C233"/>
  <c r="J261"/>
  <c r="F261"/>
  <c r="I261"/>
  <c r="E261"/>
  <c r="H261"/>
  <c r="D261"/>
  <c r="J233"/>
  <c r="E233"/>
  <c r="I233"/>
  <c r="D233"/>
  <c r="H233"/>
  <c r="F233"/>
  <c r="C306"/>
  <c r="E392" s="1"/>
  <c r="L204"/>
  <c r="I124"/>
  <c r="E124"/>
  <c r="H124"/>
  <c r="C124"/>
  <c r="G124"/>
  <c r="K124"/>
  <c r="F124"/>
  <c r="J124"/>
  <c r="D124"/>
  <c r="J60"/>
  <c r="T60" s="1"/>
  <c r="F60"/>
  <c r="P60" s="1"/>
  <c r="X13"/>
  <c r="H266"/>
  <c r="D266"/>
  <c r="I238"/>
  <c r="E238"/>
  <c r="K266"/>
  <c r="G266"/>
  <c r="C266"/>
  <c r="J266"/>
  <c r="F266"/>
  <c r="I266"/>
  <c r="E266"/>
  <c r="H238"/>
  <c r="C238"/>
  <c r="G238"/>
  <c r="K238"/>
  <c r="F238"/>
  <c r="J238"/>
  <c r="D238"/>
  <c r="C307"/>
  <c r="E393" s="1"/>
  <c r="H254"/>
  <c r="D254"/>
  <c r="K254"/>
  <c r="G254"/>
  <c r="C254"/>
  <c r="J254"/>
  <c r="F254"/>
  <c r="I254"/>
  <c r="E254"/>
  <c r="K226"/>
  <c r="G226"/>
  <c r="C226"/>
  <c r="J226"/>
  <c r="F226"/>
  <c r="I226"/>
  <c r="E226"/>
  <c r="H226"/>
  <c r="D226"/>
  <c r="K257"/>
  <c r="G257"/>
  <c r="C257"/>
  <c r="J257"/>
  <c r="F257"/>
  <c r="I257"/>
  <c r="E257"/>
  <c r="H257"/>
  <c r="D257"/>
  <c r="I229"/>
  <c r="E229"/>
  <c r="H229"/>
  <c r="D229"/>
  <c r="K229"/>
  <c r="G229"/>
  <c r="C229"/>
  <c r="J229"/>
  <c r="F229"/>
  <c r="X14"/>
  <c r="L207"/>
  <c r="K127"/>
  <c r="G127"/>
  <c r="C127"/>
  <c r="J127"/>
  <c r="E127"/>
  <c r="J63"/>
  <c r="T63" s="1"/>
  <c r="F63"/>
  <c r="P63" s="1"/>
  <c r="I127"/>
  <c r="D127"/>
  <c r="H127"/>
  <c r="F127"/>
  <c r="K63"/>
  <c r="U63" s="1"/>
  <c r="G63"/>
  <c r="Q63" s="1"/>
  <c r="C63"/>
  <c r="L208"/>
  <c r="I128"/>
  <c r="E128"/>
  <c r="K128"/>
  <c r="F128"/>
  <c r="I64"/>
  <c r="S64" s="1"/>
  <c r="E64"/>
  <c r="O64" s="1"/>
  <c r="J128"/>
  <c r="D128"/>
  <c r="H128"/>
  <c r="C128"/>
  <c r="L128" s="1"/>
  <c r="C381" s="1"/>
  <c r="G128"/>
  <c r="J64"/>
  <c r="T64" s="1"/>
  <c r="F64"/>
  <c r="P64" s="1"/>
  <c r="X17"/>
  <c r="I71"/>
  <c r="S71" s="1"/>
  <c r="E71"/>
  <c r="O71" s="1"/>
  <c r="H71"/>
  <c r="R71" s="1"/>
  <c r="D71"/>
  <c r="N71" s="1"/>
  <c r="I267"/>
  <c r="E267"/>
  <c r="K239"/>
  <c r="G239"/>
  <c r="C239"/>
  <c r="H267"/>
  <c r="D267"/>
  <c r="K267"/>
  <c r="G267"/>
  <c r="C267"/>
  <c r="J267"/>
  <c r="F267"/>
  <c r="I239"/>
  <c r="D239"/>
  <c r="H239"/>
  <c r="F239"/>
  <c r="J239"/>
  <c r="E239"/>
  <c r="L196"/>
  <c r="I116"/>
  <c r="E116"/>
  <c r="H116"/>
  <c r="C116"/>
  <c r="G116"/>
  <c r="K116"/>
  <c r="F116"/>
  <c r="J116"/>
  <c r="D116"/>
  <c r="J52"/>
  <c r="T52" s="1"/>
  <c r="F52"/>
  <c r="P52" s="1"/>
  <c r="X5"/>
  <c r="J252"/>
  <c r="F252"/>
  <c r="I252"/>
  <c r="E252"/>
  <c r="H252"/>
  <c r="D252"/>
  <c r="K252"/>
  <c r="G252"/>
  <c r="C252"/>
  <c r="L252" s="1"/>
  <c r="C395" s="1"/>
  <c r="K224"/>
  <c r="G224"/>
  <c r="C224"/>
  <c r="J224"/>
  <c r="F224"/>
  <c r="I224"/>
  <c r="E224"/>
  <c r="H224"/>
  <c r="D224"/>
  <c r="C311"/>
  <c r="E397" s="1"/>
  <c r="I255"/>
  <c r="E255"/>
  <c r="H255"/>
  <c r="D255"/>
  <c r="K255"/>
  <c r="G255"/>
  <c r="C255"/>
  <c r="J255"/>
  <c r="F255"/>
  <c r="I227"/>
  <c r="E227"/>
  <c r="H227"/>
  <c r="D227"/>
  <c r="K227"/>
  <c r="G227"/>
  <c r="C227"/>
  <c r="J227"/>
  <c r="F227"/>
  <c r="Z12"/>
  <c r="Z13"/>
  <c r="H258"/>
  <c r="D258"/>
  <c r="K258"/>
  <c r="G258"/>
  <c r="C258"/>
  <c r="J258"/>
  <c r="F258"/>
  <c r="I258"/>
  <c r="E258"/>
  <c r="K230"/>
  <c r="G230"/>
  <c r="C230"/>
  <c r="J230"/>
  <c r="F230"/>
  <c r="I230"/>
  <c r="E230"/>
  <c r="H230"/>
  <c r="D230"/>
  <c r="X15"/>
  <c r="X16"/>
  <c r="X18"/>
  <c r="L210"/>
  <c r="I130"/>
  <c r="E130"/>
  <c r="G130"/>
  <c r="K66"/>
  <c r="U66" s="1"/>
  <c r="G66"/>
  <c r="Q66" s="1"/>
  <c r="C66"/>
  <c r="K130"/>
  <c r="F130"/>
  <c r="J130"/>
  <c r="D130"/>
  <c r="H130"/>
  <c r="C130"/>
  <c r="L130" s="1"/>
  <c r="C383" s="1"/>
  <c r="H66"/>
  <c r="R66" s="1"/>
  <c r="D66"/>
  <c r="N66" s="1"/>
  <c r="Z19"/>
  <c r="C320" s="1"/>
  <c r="E406" s="1"/>
  <c r="L211"/>
  <c r="K131"/>
  <c r="G131"/>
  <c r="C131"/>
  <c r="H131"/>
  <c r="H69"/>
  <c r="R69" s="1"/>
  <c r="D69"/>
  <c r="N69" s="1"/>
  <c r="J67"/>
  <c r="T67" s="1"/>
  <c r="F67"/>
  <c r="P67" s="1"/>
  <c r="F131"/>
  <c r="J131"/>
  <c r="E131"/>
  <c r="I131"/>
  <c r="D131"/>
  <c r="I69"/>
  <c r="S69" s="1"/>
  <c r="E69"/>
  <c r="O69" s="1"/>
  <c r="K67"/>
  <c r="U67" s="1"/>
  <c r="G67"/>
  <c r="Q67" s="1"/>
  <c r="C67"/>
  <c r="L212"/>
  <c r="I132"/>
  <c r="E132"/>
  <c r="H132"/>
  <c r="C132"/>
  <c r="K70"/>
  <c r="U70" s="1"/>
  <c r="G70"/>
  <c r="Q70" s="1"/>
  <c r="C70"/>
  <c r="I68"/>
  <c r="S68" s="1"/>
  <c r="E68"/>
  <c r="O68" s="1"/>
  <c r="G132"/>
  <c r="K132"/>
  <c r="F132"/>
  <c r="J132"/>
  <c r="D132"/>
  <c r="H70"/>
  <c r="R70" s="1"/>
  <c r="D70"/>
  <c r="N70" s="1"/>
  <c r="J68"/>
  <c r="T68" s="1"/>
  <c r="F68"/>
  <c r="P68" s="1"/>
  <c r="X21"/>
  <c r="V24"/>
  <c r="Y24" s="1"/>
  <c r="G268" s="1"/>
  <c r="G271" s="1"/>
  <c r="G94"/>
  <c r="G97" s="1"/>
  <c r="I51"/>
  <c r="S51" s="1"/>
  <c r="I52"/>
  <c r="S52" s="1"/>
  <c r="D53"/>
  <c r="N53" s="1"/>
  <c r="D55"/>
  <c r="N55" s="1"/>
  <c r="I56"/>
  <c r="S56" s="1"/>
  <c r="D57"/>
  <c r="N57" s="1"/>
  <c r="E58"/>
  <c r="O58" s="1"/>
  <c r="I59"/>
  <c r="S59" s="1"/>
  <c r="D60"/>
  <c r="N60" s="1"/>
  <c r="G65"/>
  <c r="Q65" s="1"/>
  <c r="I66"/>
  <c r="S66" s="1"/>
  <c r="I67"/>
  <c r="S67" s="1"/>
  <c r="I70"/>
  <c r="S70" s="1"/>
  <c r="K115"/>
  <c r="G115"/>
  <c r="C115"/>
  <c r="H115"/>
  <c r="F115"/>
  <c r="J115"/>
  <c r="E115"/>
  <c r="I115"/>
  <c r="D115"/>
  <c r="K51"/>
  <c r="U51" s="1"/>
  <c r="G51"/>
  <c r="Q51" s="1"/>
  <c r="C51"/>
  <c r="X6"/>
  <c r="L198"/>
  <c r="I118"/>
  <c r="E118"/>
  <c r="J118"/>
  <c r="D118"/>
  <c r="H118"/>
  <c r="C118"/>
  <c r="G118"/>
  <c r="K118"/>
  <c r="F118"/>
  <c r="H54"/>
  <c r="R54" s="1"/>
  <c r="D54"/>
  <c r="N54" s="1"/>
  <c r="Z7"/>
  <c r="C308" s="1"/>
  <c r="E394" s="1"/>
  <c r="L199"/>
  <c r="K119"/>
  <c r="G119"/>
  <c r="C119"/>
  <c r="J119"/>
  <c r="E119"/>
  <c r="I119"/>
  <c r="D119"/>
  <c r="H119"/>
  <c r="F119"/>
  <c r="K55"/>
  <c r="U55" s="1"/>
  <c r="G55"/>
  <c r="Q55" s="1"/>
  <c r="C55"/>
  <c r="L200"/>
  <c r="I120"/>
  <c r="E120"/>
  <c r="K120"/>
  <c r="F120"/>
  <c r="J120"/>
  <c r="D120"/>
  <c r="H120"/>
  <c r="C120"/>
  <c r="G120"/>
  <c r="J56"/>
  <c r="T56" s="1"/>
  <c r="F56"/>
  <c r="P56" s="1"/>
  <c r="X9"/>
  <c r="J256"/>
  <c r="F256"/>
  <c r="I256"/>
  <c r="E256"/>
  <c r="H256"/>
  <c r="D256"/>
  <c r="K256"/>
  <c r="G256"/>
  <c r="C256"/>
  <c r="L256" s="1"/>
  <c r="C399" s="1"/>
  <c r="K228"/>
  <c r="G228"/>
  <c r="C228"/>
  <c r="J228"/>
  <c r="F228"/>
  <c r="I228"/>
  <c r="E228"/>
  <c r="H228"/>
  <c r="D228"/>
  <c r="H61"/>
  <c r="R61" s="1"/>
  <c r="D61"/>
  <c r="N61" s="1"/>
  <c r="C315"/>
  <c r="E401" s="1"/>
  <c r="I259"/>
  <c r="E259"/>
  <c r="K231"/>
  <c r="H259"/>
  <c r="D259"/>
  <c r="K259"/>
  <c r="G259"/>
  <c r="C259"/>
  <c r="L259" s="1"/>
  <c r="C402" s="1"/>
  <c r="J259"/>
  <c r="F259"/>
  <c r="I231"/>
  <c r="E231"/>
  <c r="H231"/>
  <c r="D231"/>
  <c r="G231"/>
  <c r="C231"/>
  <c r="L231" s="1"/>
  <c r="J231"/>
  <c r="F231"/>
  <c r="Z16"/>
  <c r="C317" s="1"/>
  <c r="E403" s="1"/>
  <c r="Z17"/>
  <c r="C318" s="1"/>
  <c r="E404" s="1"/>
  <c r="Y18"/>
  <c r="I263" s="1"/>
  <c r="X19"/>
  <c r="X20"/>
  <c r="X22"/>
  <c r="L214"/>
  <c r="I134"/>
  <c r="E134"/>
  <c r="J134"/>
  <c r="D134"/>
  <c r="H134"/>
  <c r="C134"/>
  <c r="G134"/>
  <c r="K134"/>
  <c r="F134"/>
  <c r="Z23"/>
  <c r="C324" s="1"/>
  <c r="E410" s="1"/>
  <c r="C296"/>
  <c r="C135"/>
  <c r="E296"/>
  <c r="E299" s="1"/>
  <c r="E215"/>
  <c r="E135"/>
  <c r="E138" s="1"/>
  <c r="G296"/>
  <c r="G299" s="1"/>
  <c r="G215"/>
  <c r="G135"/>
  <c r="G138" s="1"/>
  <c r="I296"/>
  <c r="I299" s="1"/>
  <c r="I215"/>
  <c r="K296"/>
  <c r="K299" s="1"/>
  <c r="K215"/>
  <c r="K135"/>
  <c r="K138" s="1"/>
  <c r="W24"/>
  <c r="E27"/>
  <c r="D350" s="1"/>
  <c r="I75"/>
  <c r="E75"/>
  <c r="J75"/>
  <c r="D75"/>
  <c r="H75"/>
  <c r="C75"/>
  <c r="G75"/>
  <c r="K75"/>
  <c r="F75"/>
  <c r="J76"/>
  <c r="F76"/>
  <c r="H76"/>
  <c r="C76"/>
  <c r="G76"/>
  <c r="K76"/>
  <c r="E76"/>
  <c r="I76"/>
  <c r="D76"/>
  <c r="K77"/>
  <c r="G77"/>
  <c r="C77"/>
  <c r="H77"/>
  <c r="F77"/>
  <c r="J77"/>
  <c r="E77"/>
  <c r="I77"/>
  <c r="D77"/>
  <c r="X32"/>
  <c r="M199" s="1"/>
  <c r="E51"/>
  <c r="O51" s="1"/>
  <c r="J51"/>
  <c r="T51" s="1"/>
  <c r="E52"/>
  <c r="O52" s="1"/>
  <c r="K52"/>
  <c r="U52" s="1"/>
  <c r="F53"/>
  <c r="P53" s="1"/>
  <c r="K53"/>
  <c r="U53" s="1"/>
  <c r="F54"/>
  <c r="P54" s="1"/>
  <c r="K54"/>
  <c r="U54" s="1"/>
  <c r="E55"/>
  <c r="O55" s="1"/>
  <c r="J55"/>
  <c r="T55" s="1"/>
  <c r="E56"/>
  <c r="O56" s="1"/>
  <c r="K56"/>
  <c r="U56" s="1"/>
  <c r="F57"/>
  <c r="P57" s="1"/>
  <c r="K57"/>
  <c r="U57" s="1"/>
  <c r="F58"/>
  <c r="P58" s="1"/>
  <c r="K58"/>
  <c r="U58" s="1"/>
  <c r="E59"/>
  <c r="O59" s="1"/>
  <c r="J59"/>
  <c r="T59" s="1"/>
  <c r="E60"/>
  <c r="O60" s="1"/>
  <c r="K60"/>
  <c r="U60" s="1"/>
  <c r="J61"/>
  <c r="T61" s="1"/>
  <c r="J62"/>
  <c r="T62" s="1"/>
  <c r="D63"/>
  <c r="N63" s="1"/>
  <c r="G64"/>
  <c r="Q64" s="1"/>
  <c r="J65"/>
  <c r="T65" s="1"/>
  <c r="J66"/>
  <c r="T66" s="1"/>
  <c r="D67"/>
  <c r="N67" s="1"/>
  <c r="G68"/>
  <c r="Q68" s="1"/>
  <c r="J69"/>
  <c r="T69" s="1"/>
  <c r="J70"/>
  <c r="T70" s="1"/>
  <c r="K253"/>
  <c r="G253"/>
  <c r="C253"/>
  <c r="J253"/>
  <c r="F253"/>
  <c r="I253"/>
  <c r="E253"/>
  <c r="H253"/>
  <c r="D253"/>
  <c r="I225"/>
  <c r="E225"/>
  <c r="H225"/>
  <c r="D225"/>
  <c r="K225"/>
  <c r="G225"/>
  <c r="C225"/>
  <c r="L225" s="1"/>
  <c r="J225"/>
  <c r="F225"/>
  <c r="J268"/>
  <c r="J271" s="1"/>
  <c r="H74"/>
  <c r="D74"/>
  <c r="J74"/>
  <c r="E74"/>
  <c r="I74"/>
  <c r="C74"/>
  <c r="G74"/>
  <c r="K74"/>
  <c r="F74"/>
  <c r="X29"/>
  <c r="M196" s="1"/>
  <c r="F94"/>
  <c r="F97" s="1"/>
  <c r="H94"/>
  <c r="H97" s="1"/>
  <c r="J94"/>
  <c r="J97" s="1"/>
  <c r="W48"/>
  <c r="F51"/>
  <c r="P51" s="1"/>
  <c r="G52"/>
  <c r="Q52" s="1"/>
  <c r="G53"/>
  <c r="Q53" s="1"/>
  <c r="F55"/>
  <c r="P55" s="1"/>
  <c r="G56"/>
  <c r="Q56" s="1"/>
  <c r="G57"/>
  <c r="Q57" s="1"/>
  <c r="F59"/>
  <c r="P59" s="1"/>
  <c r="G60"/>
  <c r="Q60" s="1"/>
  <c r="M61"/>
  <c r="E62"/>
  <c r="O62" s="1"/>
  <c r="E63"/>
  <c r="O63" s="1"/>
  <c r="H64"/>
  <c r="R64" s="1"/>
  <c r="C65"/>
  <c r="K65"/>
  <c r="U65" s="1"/>
  <c r="E66"/>
  <c r="O66" s="1"/>
  <c r="E67"/>
  <c r="O67" s="1"/>
  <c r="H68"/>
  <c r="R68" s="1"/>
  <c r="C69"/>
  <c r="K69"/>
  <c r="U69" s="1"/>
  <c r="E70"/>
  <c r="O70" s="1"/>
  <c r="H250"/>
  <c r="D250"/>
  <c r="K250"/>
  <c r="G250"/>
  <c r="C250"/>
  <c r="J250"/>
  <c r="F250"/>
  <c r="I250"/>
  <c r="E250"/>
  <c r="K222"/>
  <c r="G222"/>
  <c r="C222"/>
  <c r="J222"/>
  <c r="F222"/>
  <c r="I222"/>
  <c r="E222"/>
  <c r="H222"/>
  <c r="D222"/>
  <c r="L202"/>
  <c r="I122"/>
  <c r="E122"/>
  <c r="G122"/>
  <c r="K122"/>
  <c r="F122"/>
  <c r="J122"/>
  <c r="D122"/>
  <c r="H122"/>
  <c r="C122"/>
  <c r="L122" s="1"/>
  <c r="C375" s="1"/>
  <c r="H58"/>
  <c r="R58" s="1"/>
  <c r="D58"/>
  <c r="N58" s="1"/>
  <c r="Z11"/>
  <c r="C312" s="1"/>
  <c r="E398" s="1"/>
  <c r="D268"/>
  <c r="D271" s="1"/>
  <c r="X11"/>
  <c r="H51"/>
  <c r="R51" s="1"/>
  <c r="C52"/>
  <c r="H52"/>
  <c r="R52" s="1"/>
  <c r="C53"/>
  <c r="H53"/>
  <c r="R53" s="1"/>
  <c r="B371"/>
  <c r="M54"/>
  <c r="V54" s="1"/>
  <c r="H55"/>
  <c r="R55" s="1"/>
  <c r="C56"/>
  <c r="H56"/>
  <c r="R56" s="1"/>
  <c r="C57"/>
  <c r="H57"/>
  <c r="R57" s="1"/>
  <c r="C58"/>
  <c r="I58"/>
  <c r="S58" s="1"/>
  <c r="C60"/>
  <c r="H60"/>
  <c r="R60" s="1"/>
  <c r="H63"/>
  <c r="R63" s="1"/>
  <c r="C64"/>
  <c r="K64"/>
  <c r="U64" s="1"/>
  <c r="F66"/>
  <c r="P66" s="1"/>
  <c r="H67"/>
  <c r="R67" s="1"/>
  <c r="C68"/>
  <c r="K68"/>
  <c r="U68" s="1"/>
  <c r="F69"/>
  <c r="P69" s="1"/>
  <c r="F70"/>
  <c r="P70" s="1"/>
  <c r="L203"/>
  <c r="K123"/>
  <c r="G123"/>
  <c r="C123"/>
  <c r="H123"/>
  <c r="F123"/>
  <c r="J123"/>
  <c r="E123"/>
  <c r="I123"/>
  <c r="D123"/>
  <c r="K59"/>
  <c r="U59" s="1"/>
  <c r="G59"/>
  <c r="Q59" s="1"/>
  <c r="C59"/>
  <c r="J260"/>
  <c r="F260"/>
  <c r="I232"/>
  <c r="E232"/>
  <c r="I260"/>
  <c r="E260"/>
  <c r="H260"/>
  <c r="D260"/>
  <c r="K260"/>
  <c r="G260"/>
  <c r="C260"/>
  <c r="J232"/>
  <c r="D232"/>
  <c r="H232"/>
  <c r="C232"/>
  <c r="G232"/>
  <c r="K232"/>
  <c r="F232"/>
  <c r="I251"/>
  <c r="E251"/>
  <c r="H251"/>
  <c r="D251"/>
  <c r="K251"/>
  <c r="G251"/>
  <c r="C251"/>
  <c r="J251"/>
  <c r="F251"/>
  <c r="I223"/>
  <c r="E223"/>
  <c r="H223"/>
  <c r="D223"/>
  <c r="K223"/>
  <c r="G223"/>
  <c r="C223"/>
  <c r="J223"/>
  <c r="F223"/>
  <c r="C310"/>
  <c r="E396" s="1"/>
  <c r="X12"/>
  <c r="L206"/>
  <c r="I126"/>
  <c r="E126"/>
  <c r="J126"/>
  <c r="D126"/>
  <c r="K62"/>
  <c r="U62" s="1"/>
  <c r="G62"/>
  <c r="Q62" s="1"/>
  <c r="C62"/>
  <c r="H126"/>
  <c r="C126"/>
  <c r="L126" s="1"/>
  <c r="C379" s="1"/>
  <c r="G126"/>
  <c r="K126"/>
  <c r="F126"/>
  <c r="H62"/>
  <c r="R62" s="1"/>
  <c r="D62"/>
  <c r="N62" s="1"/>
  <c r="Z15"/>
  <c r="C316" s="1"/>
  <c r="E402" s="1"/>
  <c r="J264"/>
  <c r="F264"/>
  <c r="I236"/>
  <c r="E236"/>
  <c r="I264"/>
  <c r="E264"/>
  <c r="H264"/>
  <c r="D264"/>
  <c r="K264"/>
  <c r="G264"/>
  <c r="C264"/>
  <c r="G236"/>
  <c r="K236"/>
  <c r="F236"/>
  <c r="J236"/>
  <c r="D236"/>
  <c r="H236"/>
  <c r="C236"/>
  <c r="L236" s="1"/>
  <c r="C323"/>
  <c r="E409" s="1"/>
  <c r="C94"/>
  <c r="D51"/>
  <c r="N51" s="1"/>
  <c r="D52"/>
  <c r="N52" s="1"/>
  <c r="I55"/>
  <c r="S55" s="1"/>
  <c r="J58"/>
  <c r="T58" s="1"/>
  <c r="D59"/>
  <c r="N59" s="1"/>
  <c r="I60"/>
  <c r="S60" s="1"/>
  <c r="I62"/>
  <c r="S62" s="1"/>
  <c r="I63"/>
  <c r="S63" s="1"/>
  <c r="D64"/>
  <c r="N64" s="1"/>
  <c r="D68"/>
  <c r="N68" s="1"/>
  <c r="G69"/>
  <c r="Q69" s="1"/>
  <c r="L197"/>
  <c r="K117"/>
  <c r="G117"/>
  <c r="C117"/>
  <c r="L201"/>
  <c r="K121"/>
  <c r="G121"/>
  <c r="C121"/>
  <c r="L205"/>
  <c r="K125"/>
  <c r="G125"/>
  <c r="C125"/>
  <c r="L209"/>
  <c r="K129"/>
  <c r="G129"/>
  <c r="C129"/>
  <c r="L213"/>
  <c r="K133"/>
  <c r="G133"/>
  <c r="C133"/>
  <c r="J71"/>
  <c r="T71" s="1"/>
  <c r="D296"/>
  <c r="D299" s="1"/>
  <c r="D215"/>
  <c r="D187"/>
  <c r="D190" s="1"/>
  <c r="F296"/>
  <c r="F299" s="1"/>
  <c r="F215"/>
  <c r="F187"/>
  <c r="F190" s="1"/>
  <c r="H296"/>
  <c r="H299" s="1"/>
  <c r="H215"/>
  <c r="H187"/>
  <c r="H190" s="1"/>
  <c r="J296"/>
  <c r="J299" s="1"/>
  <c r="J215"/>
  <c r="J187"/>
  <c r="J190" s="1"/>
  <c r="H78"/>
  <c r="D78"/>
  <c r="I79"/>
  <c r="E79"/>
  <c r="J80"/>
  <c r="F80"/>
  <c r="K81"/>
  <c r="G81"/>
  <c r="C81"/>
  <c r="H82"/>
  <c r="D82"/>
  <c r="L82" s="1"/>
  <c r="I83"/>
  <c r="E83"/>
  <c r="J84"/>
  <c r="F84"/>
  <c r="K85"/>
  <c r="G85"/>
  <c r="C85"/>
  <c r="H86"/>
  <c r="D86"/>
  <c r="I87"/>
  <c r="E87"/>
  <c r="J88"/>
  <c r="F88"/>
  <c r="K89"/>
  <c r="G89"/>
  <c r="C89"/>
  <c r="H90"/>
  <c r="D90"/>
  <c r="I91"/>
  <c r="E91"/>
  <c r="J92"/>
  <c r="F92"/>
  <c r="K93"/>
  <c r="G93"/>
  <c r="C93"/>
  <c r="E53"/>
  <c r="O53" s="1"/>
  <c r="I53"/>
  <c r="S53" s="1"/>
  <c r="E57"/>
  <c r="O57" s="1"/>
  <c r="I57"/>
  <c r="S57" s="1"/>
  <c r="E61"/>
  <c r="O61" s="1"/>
  <c r="I61"/>
  <c r="S61" s="1"/>
  <c r="E65"/>
  <c r="O65" s="1"/>
  <c r="I65"/>
  <c r="S65" s="1"/>
  <c r="C71"/>
  <c r="G71"/>
  <c r="Q71" s="1"/>
  <c r="C78"/>
  <c r="L78" s="1"/>
  <c r="I78"/>
  <c r="C79"/>
  <c r="H79"/>
  <c r="G80"/>
  <c r="F81"/>
  <c r="F82"/>
  <c r="K82"/>
  <c r="F83"/>
  <c r="K83"/>
  <c r="D84"/>
  <c r="I84"/>
  <c r="D85"/>
  <c r="I85"/>
  <c r="C86"/>
  <c r="I86"/>
  <c r="C87"/>
  <c r="H87"/>
  <c r="G88"/>
  <c r="F89"/>
  <c r="F90"/>
  <c r="K90"/>
  <c r="F91"/>
  <c r="K91"/>
  <c r="D92"/>
  <c r="I92"/>
  <c r="D93"/>
  <c r="I93"/>
  <c r="C109"/>
  <c r="C105"/>
  <c r="C107"/>
  <c r="E117"/>
  <c r="J117"/>
  <c r="H121"/>
  <c r="E125"/>
  <c r="J125"/>
  <c r="H129"/>
  <c r="E133"/>
  <c r="J133"/>
  <c r="F135"/>
  <c r="F138" s="1"/>
  <c r="H191"/>
  <c r="H189"/>
  <c r="L169"/>
  <c r="D370" s="1"/>
  <c r="L171"/>
  <c r="D372" s="1"/>
  <c r="L177"/>
  <c r="D378" s="1"/>
  <c r="L179"/>
  <c r="D380" s="1"/>
  <c r="F117"/>
  <c r="D121"/>
  <c r="I121"/>
  <c r="F125"/>
  <c r="D129"/>
  <c r="I129"/>
  <c r="F133"/>
  <c r="H135"/>
  <c r="H138" s="1"/>
  <c r="W164"/>
  <c r="C187"/>
  <c r="C189" s="1"/>
  <c r="E187"/>
  <c r="E190" s="1"/>
  <c r="G187"/>
  <c r="G190" s="1"/>
  <c r="I187"/>
  <c r="I190" s="1"/>
  <c r="K187"/>
  <c r="K190" s="1"/>
  <c r="H117"/>
  <c r="E121"/>
  <c r="J121"/>
  <c r="H125"/>
  <c r="E129"/>
  <c r="J129"/>
  <c r="H133"/>
  <c r="D135"/>
  <c r="D138" s="1"/>
  <c r="D65"/>
  <c r="N65" s="1"/>
  <c r="H65"/>
  <c r="R65" s="1"/>
  <c r="F71"/>
  <c r="P71" s="1"/>
  <c r="K71"/>
  <c r="U71" s="1"/>
  <c r="G78"/>
  <c r="G79"/>
  <c r="E80"/>
  <c r="L80" s="1"/>
  <c r="K80"/>
  <c r="E81"/>
  <c r="J81"/>
  <c r="E82"/>
  <c r="J82"/>
  <c r="D83"/>
  <c r="L83" s="1"/>
  <c r="J83"/>
  <c r="C84"/>
  <c r="H84"/>
  <c r="H85"/>
  <c r="G86"/>
  <c r="G87"/>
  <c r="E88"/>
  <c r="J103" s="1" a="1"/>
  <c r="K88"/>
  <c r="E89"/>
  <c r="J89"/>
  <c r="E90"/>
  <c r="L90" s="1"/>
  <c r="J90"/>
  <c r="D91"/>
  <c r="L91" s="1"/>
  <c r="J91"/>
  <c r="L103" s="1" a="1"/>
  <c r="C92"/>
  <c r="L92" s="1"/>
  <c r="H92"/>
  <c r="H93"/>
  <c r="F103" a="1"/>
  <c r="D117"/>
  <c r="I117"/>
  <c r="F121"/>
  <c r="D125"/>
  <c r="I125"/>
  <c r="F129"/>
  <c r="D133"/>
  <c r="I133"/>
  <c r="J135"/>
  <c r="J138" s="1"/>
  <c r="C191"/>
  <c r="G191"/>
  <c r="G189"/>
  <c r="K191"/>
  <c r="E189"/>
  <c r="I189"/>
  <c r="E191"/>
  <c r="L174"/>
  <c r="D375" s="1"/>
  <c r="L182"/>
  <c r="D383" s="1"/>
  <c r="F191"/>
  <c r="F189"/>
  <c r="L186"/>
  <c r="D387" s="1"/>
  <c r="J189"/>
  <c r="J300"/>
  <c r="E300"/>
  <c r="I300"/>
  <c r="D392"/>
  <c r="G300"/>
  <c r="A362"/>
  <c r="A347"/>
  <c r="D300"/>
  <c r="F298"/>
  <c r="J298"/>
  <c r="C298"/>
  <c r="G298"/>
  <c r="K298"/>
  <c r="C300"/>
  <c r="D298"/>
  <c r="E298"/>
  <c r="I298"/>
  <c r="A372"/>
  <c r="A394"/>
  <c r="A393"/>
  <c r="CJ41" i="14" l="1"/>
  <c r="CJ79"/>
  <c r="CK81"/>
  <c r="CK79"/>
  <c r="W80" i="12"/>
  <c r="V60"/>
  <c r="J111" i="28"/>
  <c r="J107"/>
  <c r="J103"/>
  <c r="J110"/>
  <c r="J105"/>
  <c r="J109"/>
  <c r="J104"/>
  <c r="J108"/>
  <c r="J106"/>
  <c r="L111"/>
  <c r="N111" s="1"/>
  <c r="L107"/>
  <c r="N107" s="1"/>
  <c r="L103"/>
  <c r="N103" s="1"/>
  <c r="L106"/>
  <c r="N106" s="1"/>
  <c r="L110"/>
  <c r="N110" s="1"/>
  <c r="L105"/>
  <c r="N105" s="1"/>
  <c r="L109"/>
  <c r="N109" s="1"/>
  <c r="L104"/>
  <c r="N104" s="1"/>
  <c r="L108"/>
  <c r="N108" s="1"/>
  <c r="A395"/>
  <c r="A373"/>
  <c r="G103" a="1"/>
  <c r="L84"/>
  <c r="D189"/>
  <c r="L85"/>
  <c r="L232"/>
  <c r="L260"/>
  <c r="C403" s="1"/>
  <c r="L123"/>
  <c r="C376" s="1"/>
  <c r="B385"/>
  <c r="M68"/>
  <c r="V68" s="1"/>
  <c r="B369"/>
  <c r="M52"/>
  <c r="V52" s="1"/>
  <c r="K96"/>
  <c r="H298"/>
  <c r="H300"/>
  <c r="K300"/>
  <c r="F300"/>
  <c r="J191"/>
  <c r="I191"/>
  <c r="K189"/>
  <c r="D191"/>
  <c r="L86"/>
  <c r="H103" a="1"/>
  <c r="E103" a="1"/>
  <c r="L79"/>
  <c r="B388"/>
  <c r="M71"/>
  <c r="V71" s="1"/>
  <c r="L81"/>
  <c r="C97"/>
  <c r="B379"/>
  <c r="M62"/>
  <c r="V62" s="1"/>
  <c r="L223"/>
  <c r="B375"/>
  <c r="M58"/>
  <c r="V58" s="1"/>
  <c r="B373"/>
  <c r="M56"/>
  <c r="V56" s="1"/>
  <c r="K94"/>
  <c r="K97" s="1"/>
  <c r="E94"/>
  <c r="E97" s="1"/>
  <c r="X48"/>
  <c r="M215" s="1"/>
  <c r="D94"/>
  <c r="D97" s="1"/>
  <c r="G96"/>
  <c r="G98"/>
  <c r="J96"/>
  <c r="J98"/>
  <c r="F268"/>
  <c r="F271" s="1"/>
  <c r="L253"/>
  <c r="C396" s="1"/>
  <c r="L215"/>
  <c r="X24"/>
  <c r="Z24"/>
  <c r="C325" s="1"/>
  <c r="E411" s="1"/>
  <c r="I135"/>
  <c r="I138" s="1"/>
  <c r="B372"/>
  <c r="M55"/>
  <c r="V55" s="1"/>
  <c r="E137"/>
  <c r="E139"/>
  <c r="C139"/>
  <c r="L115"/>
  <c r="C368" s="1"/>
  <c r="C137"/>
  <c r="I94"/>
  <c r="I97" s="1"/>
  <c r="I268"/>
  <c r="I271" s="1"/>
  <c r="B387"/>
  <c r="M70"/>
  <c r="V70" s="1"/>
  <c r="B384"/>
  <c r="M67"/>
  <c r="V67" s="1"/>
  <c r="B383"/>
  <c r="M66"/>
  <c r="V66" s="1"/>
  <c r="L230"/>
  <c r="C314"/>
  <c r="E400" s="1"/>
  <c r="L227"/>
  <c r="L267"/>
  <c r="C410" s="1"/>
  <c r="L127"/>
  <c r="C380" s="1"/>
  <c r="L257"/>
  <c r="C400" s="1"/>
  <c r="L254"/>
  <c r="C397" s="1"/>
  <c r="D235"/>
  <c r="F235"/>
  <c r="G263"/>
  <c r="C235"/>
  <c r="L233"/>
  <c r="F111"/>
  <c r="F107"/>
  <c r="F103"/>
  <c r="F108"/>
  <c r="F106"/>
  <c r="F110"/>
  <c r="F105"/>
  <c r="F109"/>
  <c r="F104"/>
  <c r="L187"/>
  <c r="D388" s="1"/>
  <c r="C190"/>
  <c r="L93"/>
  <c r="L264"/>
  <c r="C407" s="1"/>
  <c r="L251"/>
  <c r="C394" s="1"/>
  <c r="B370"/>
  <c r="M53"/>
  <c r="V53" s="1"/>
  <c r="L250"/>
  <c r="C393" s="1"/>
  <c r="B386"/>
  <c r="M69"/>
  <c r="V69" s="1"/>
  <c r="L74"/>
  <c r="C96"/>
  <c r="C98"/>
  <c r="D98"/>
  <c r="L75"/>
  <c r="D103" a="1"/>
  <c r="C138"/>
  <c r="H262"/>
  <c r="H270" s="1"/>
  <c r="D262"/>
  <c r="I234"/>
  <c r="I242" s="1"/>
  <c r="E234"/>
  <c r="K262"/>
  <c r="G262"/>
  <c r="G272" s="1"/>
  <c r="C262"/>
  <c r="C270" s="1"/>
  <c r="J262"/>
  <c r="F262"/>
  <c r="F272" s="1"/>
  <c r="I262"/>
  <c r="I272" s="1"/>
  <c r="E262"/>
  <c r="K234"/>
  <c r="K242" s="1"/>
  <c r="F234"/>
  <c r="F244" s="1"/>
  <c r="J234"/>
  <c r="J242" s="1"/>
  <c r="D234"/>
  <c r="D244" s="1"/>
  <c r="H234"/>
  <c r="C234"/>
  <c r="G234"/>
  <c r="L119"/>
  <c r="C372" s="1"/>
  <c r="J137"/>
  <c r="J139"/>
  <c r="G139"/>
  <c r="G137"/>
  <c r="C313"/>
  <c r="E399" s="1"/>
  <c r="L255"/>
  <c r="C398" s="1"/>
  <c r="L239"/>
  <c r="B380"/>
  <c r="M63"/>
  <c r="V63" s="1"/>
  <c r="L226"/>
  <c r="C309"/>
  <c r="E395" s="1"/>
  <c r="L238"/>
  <c r="I235"/>
  <c r="F263"/>
  <c r="K263"/>
  <c r="K270" s="1"/>
  <c r="G235"/>
  <c r="C319"/>
  <c r="E405" s="1"/>
  <c r="L265"/>
  <c r="C408" s="1"/>
  <c r="J244"/>
  <c r="F270"/>
  <c r="K272"/>
  <c r="L87"/>
  <c r="I103" a="1"/>
  <c r="K103" a="1"/>
  <c r="L89"/>
  <c r="L133"/>
  <c r="C386" s="1"/>
  <c r="L129"/>
  <c r="C382" s="1"/>
  <c r="L125"/>
  <c r="C378" s="1"/>
  <c r="L121"/>
  <c r="C374" s="1"/>
  <c r="L117"/>
  <c r="C370" s="1"/>
  <c r="B407"/>
  <c r="B321"/>
  <c r="B376"/>
  <c r="M59"/>
  <c r="V59" s="1"/>
  <c r="B377"/>
  <c r="M60"/>
  <c r="V60" s="1"/>
  <c r="B374"/>
  <c r="M57"/>
  <c r="V57" s="1"/>
  <c r="E371"/>
  <c r="W54"/>
  <c r="L222"/>
  <c r="B382"/>
  <c r="M65"/>
  <c r="V65" s="1"/>
  <c r="V61"/>
  <c r="F96"/>
  <c r="F98"/>
  <c r="I98"/>
  <c r="I96"/>
  <c r="H98"/>
  <c r="H96"/>
  <c r="L77"/>
  <c r="L76"/>
  <c r="C299"/>
  <c r="L296"/>
  <c r="B402"/>
  <c r="B316"/>
  <c r="D139"/>
  <c r="D137"/>
  <c r="F137"/>
  <c r="F139"/>
  <c r="K139"/>
  <c r="K137"/>
  <c r="I240"/>
  <c r="I243" s="1"/>
  <c r="E240"/>
  <c r="E243" s="1"/>
  <c r="K240"/>
  <c r="K243" s="1"/>
  <c r="J240"/>
  <c r="J243" s="1"/>
  <c r="D240"/>
  <c r="D243" s="1"/>
  <c r="H240"/>
  <c r="H243" s="1"/>
  <c r="C240"/>
  <c r="G240"/>
  <c r="G243" s="1"/>
  <c r="F240"/>
  <c r="F243" s="1"/>
  <c r="E268"/>
  <c r="E271" s="1"/>
  <c r="C321"/>
  <c r="E407" s="1"/>
  <c r="E235"/>
  <c r="J263"/>
  <c r="D263"/>
  <c r="D272" s="1"/>
  <c r="K235"/>
  <c r="K244" s="1"/>
  <c r="L124"/>
  <c r="C377" s="1"/>
  <c r="L237"/>
  <c r="C244"/>
  <c r="C242"/>
  <c r="L221"/>
  <c r="J272"/>
  <c r="J270"/>
  <c r="I27"/>
  <c r="F350" s="1"/>
  <c r="K3"/>
  <c r="L88"/>
  <c r="B381"/>
  <c r="M64"/>
  <c r="V64" s="1"/>
  <c r="B378"/>
  <c r="E98"/>
  <c r="B310"/>
  <c r="B396"/>
  <c r="L134"/>
  <c r="C387" s="1"/>
  <c r="L228"/>
  <c r="L120"/>
  <c r="C373" s="1"/>
  <c r="L118"/>
  <c r="C371" s="1"/>
  <c r="B368"/>
  <c r="M51"/>
  <c r="V51" s="1"/>
  <c r="I137"/>
  <c r="I139"/>
  <c r="H139"/>
  <c r="H137"/>
  <c r="K268"/>
  <c r="K271" s="1"/>
  <c r="C268"/>
  <c r="L132"/>
  <c r="C385" s="1"/>
  <c r="L131"/>
  <c r="C384" s="1"/>
  <c r="L258"/>
  <c r="C401" s="1"/>
  <c r="L224"/>
  <c r="L116"/>
  <c r="C369" s="1"/>
  <c r="L229"/>
  <c r="H268"/>
  <c r="H271" s="1"/>
  <c r="L266"/>
  <c r="C409" s="1"/>
  <c r="H235"/>
  <c r="H242" s="1"/>
  <c r="J235"/>
  <c r="C263"/>
  <c r="H263"/>
  <c r="H272" s="1"/>
  <c r="E263"/>
  <c r="E270" s="1"/>
  <c r="L261"/>
  <c r="C404" s="1"/>
  <c r="G244"/>
  <c r="G242"/>
  <c r="E244"/>
  <c r="C272"/>
  <c r="L249"/>
  <c r="CJ81" i="14" l="1"/>
  <c r="B395" i="28"/>
  <c r="B309"/>
  <c r="E378"/>
  <c r="W61"/>
  <c r="E272"/>
  <c r="E381"/>
  <c r="W64"/>
  <c r="H244"/>
  <c r="E382"/>
  <c r="W65"/>
  <c r="I109"/>
  <c r="I105"/>
  <c r="I110"/>
  <c r="I104"/>
  <c r="I108"/>
  <c r="I103"/>
  <c r="I107"/>
  <c r="I111"/>
  <c r="I106"/>
  <c r="D242"/>
  <c r="B397"/>
  <c r="B311"/>
  <c r="L234"/>
  <c r="L242" s="1"/>
  <c r="I244"/>
  <c r="B401"/>
  <c r="B315"/>
  <c r="E242"/>
  <c r="B314"/>
  <c r="B400"/>
  <c r="E368"/>
  <c r="W51"/>
  <c r="B399"/>
  <c r="B313"/>
  <c r="E96"/>
  <c r="K27"/>
  <c r="G350" s="1"/>
  <c r="M3"/>
  <c r="B306"/>
  <c r="B392"/>
  <c r="D411"/>
  <c r="L299"/>
  <c r="L298"/>
  <c r="L300"/>
  <c r="E374"/>
  <c r="W57"/>
  <c r="E376"/>
  <c r="W59"/>
  <c r="E380"/>
  <c r="W63"/>
  <c r="L135"/>
  <c r="C388" s="1"/>
  <c r="D96"/>
  <c r="E370"/>
  <c r="W53"/>
  <c r="I270"/>
  <c r="B318"/>
  <c r="B404"/>
  <c r="E383"/>
  <c r="W66"/>
  <c r="E387"/>
  <c r="W70"/>
  <c r="K98"/>
  <c r="A374"/>
  <c r="A396"/>
  <c r="C243"/>
  <c r="L240"/>
  <c r="B393"/>
  <c r="B307"/>
  <c r="D270"/>
  <c r="B409"/>
  <c r="B323"/>
  <c r="L262"/>
  <c r="C405" s="1"/>
  <c r="E386"/>
  <c r="W69"/>
  <c r="L235"/>
  <c r="B398"/>
  <c r="B312"/>
  <c r="E372"/>
  <c r="W55"/>
  <c r="E373"/>
  <c r="W56"/>
  <c r="B394"/>
  <c r="B308"/>
  <c r="L94"/>
  <c r="E369"/>
  <c r="W52"/>
  <c r="L268"/>
  <c r="C271"/>
  <c r="E377"/>
  <c r="W60"/>
  <c r="B410"/>
  <c r="B324"/>
  <c r="D111"/>
  <c r="D107"/>
  <c r="D103"/>
  <c r="D106"/>
  <c r="D110"/>
  <c r="D105"/>
  <c r="D109"/>
  <c r="D104"/>
  <c r="D108"/>
  <c r="G270"/>
  <c r="F242"/>
  <c r="E384"/>
  <c r="W67"/>
  <c r="E379"/>
  <c r="W62"/>
  <c r="E109"/>
  <c r="E105"/>
  <c r="E107"/>
  <c r="E111"/>
  <c r="E106"/>
  <c r="E110"/>
  <c r="E104"/>
  <c r="E108"/>
  <c r="E103"/>
  <c r="K109"/>
  <c r="K105"/>
  <c r="K111"/>
  <c r="K106"/>
  <c r="K110"/>
  <c r="K104"/>
  <c r="K108"/>
  <c r="K103"/>
  <c r="K107"/>
  <c r="C392"/>
  <c r="L272"/>
  <c r="L263"/>
  <c r="C406" s="1"/>
  <c r="B322"/>
  <c r="B408"/>
  <c r="E375"/>
  <c r="W58"/>
  <c r="E388"/>
  <c r="W71"/>
  <c r="H111"/>
  <c r="H107"/>
  <c r="H103"/>
  <c r="H109"/>
  <c r="H104"/>
  <c r="H108"/>
  <c r="H106"/>
  <c r="H110"/>
  <c r="H105"/>
  <c r="E385"/>
  <c r="W68"/>
  <c r="B403"/>
  <c r="B317"/>
  <c r="G109"/>
  <c r="G105"/>
  <c r="G108"/>
  <c r="G103"/>
  <c r="G107"/>
  <c r="G111"/>
  <c r="G106"/>
  <c r="G110"/>
  <c r="G104"/>
  <c r="O105" l="1"/>
  <c r="M105"/>
  <c r="B411"/>
  <c r="B325"/>
  <c r="L243"/>
  <c r="O108"/>
  <c r="M108"/>
  <c r="M110"/>
  <c r="O110"/>
  <c r="L270"/>
  <c r="M104"/>
  <c r="O104"/>
  <c r="M106"/>
  <c r="O106"/>
  <c r="O3"/>
  <c r="M27"/>
  <c r="H350" s="1"/>
  <c r="M103"/>
  <c r="O103"/>
  <c r="B406"/>
  <c r="B320"/>
  <c r="A375"/>
  <c r="A397"/>
  <c r="L244"/>
  <c r="B405"/>
  <c r="B319"/>
  <c r="O109"/>
  <c r="M109"/>
  <c r="O107"/>
  <c r="M107"/>
  <c r="C411"/>
  <c r="L271"/>
  <c r="M111"/>
  <c r="O111"/>
  <c r="A376" l="1"/>
  <c r="A398"/>
  <c r="O27"/>
  <c r="I350" s="1"/>
  <c r="Q3"/>
  <c r="A399" l="1"/>
  <c r="A377"/>
  <c r="S3"/>
  <c r="Q27"/>
  <c r="J350" s="1"/>
  <c r="U3" l="1"/>
  <c r="W3" s="1"/>
  <c r="W27" s="1"/>
  <c r="S27"/>
  <c r="K350" s="1"/>
  <c r="A378"/>
  <c r="A400"/>
  <c r="A379" l="1"/>
  <c r="A401"/>
  <c r="A380" l="1"/>
  <c r="A402"/>
  <c r="A403" l="1"/>
  <c r="A381"/>
  <c r="A382" l="1"/>
  <c r="A404"/>
  <c r="A383" l="1"/>
  <c r="A405"/>
  <c r="A384" l="1"/>
  <c r="A406"/>
  <c r="A407" l="1"/>
  <c r="A385"/>
  <c r="A386" l="1"/>
  <c r="A408"/>
  <c r="A387" l="1"/>
  <c r="A409"/>
  <c r="A388" l="1"/>
  <c r="A411" s="1"/>
  <c r="A410"/>
  <c r="AB233" i="20" l="1"/>
  <c r="AA233"/>
  <c r="Z233"/>
  <c r="Y233"/>
  <c r="X233"/>
  <c r="W233"/>
  <c r="V233"/>
  <c r="U233"/>
  <c r="T233"/>
  <c r="AB229"/>
  <c r="AB230" s="1"/>
  <c r="AA229"/>
  <c r="AA230" s="1"/>
  <c r="AA231" s="1"/>
  <c r="AA232" s="1"/>
  <c r="Z229"/>
  <c r="Z230" s="1"/>
  <c r="Z231" s="1"/>
  <c r="Z232" s="1"/>
  <c r="Y229"/>
  <c r="Y230" s="1"/>
  <c r="Y231" s="1"/>
  <c r="X229"/>
  <c r="X230" s="1"/>
  <c r="X231" s="1"/>
  <c r="X232" s="1"/>
  <c r="W229"/>
  <c r="W230" s="1"/>
  <c r="W231" s="1"/>
  <c r="W232" s="1"/>
  <c r="V229"/>
  <c r="V230" s="1"/>
  <c r="V231" s="1"/>
  <c r="V232" s="1"/>
  <c r="U229"/>
  <c r="U230" s="1"/>
  <c r="U231" s="1"/>
  <c r="U232" s="1"/>
  <c r="T229"/>
  <c r="T230" s="1"/>
  <c r="AB228"/>
  <c r="AA228"/>
  <c r="Z228"/>
  <c r="Y228"/>
  <c r="X228"/>
  <c r="W228"/>
  <c r="V228"/>
  <c r="U228"/>
  <c r="T228"/>
  <c r="AB227"/>
  <c r="AA227"/>
  <c r="Z227"/>
  <c r="Y227"/>
  <c r="X227"/>
  <c r="W227"/>
  <c r="V227"/>
  <c r="U227"/>
  <c r="T227"/>
  <c r="AB226"/>
  <c r="AA226"/>
  <c r="Z226"/>
  <c r="Y226"/>
  <c r="X226"/>
  <c r="W226"/>
  <c r="V226"/>
  <c r="U226"/>
  <c r="T226"/>
  <c r="AB225"/>
  <c r="AA225"/>
  <c r="Z225"/>
  <c r="Y225"/>
  <c r="X225"/>
  <c r="W225"/>
  <c r="V225"/>
  <c r="U225"/>
  <c r="T225"/>
  <c r="AB224"/>
  <c r="AA224"/>
  <c r="Z224"/>
  <c r="Y224"/>
  <c r="X224"/>
  <c r="W224"/>
  <c r="V224"/>
  <c r="U224"/>
  <c r="T224"/>
  <c r="AB223"/>
  <c r="AA223"/>
  <c r="Z223"/>
  <c r="Y223"/>
  <c r="X223"/>
  <c r="W223"/>
  <c r="V223"/>
  <c r="U223"/>
  <c r="T223"/>
  <c r="AB222"/>
  <c r="AA222"/>
  <c r="Z222"/>
  <c r="Y222"/>
  <c r="X222"/>
  <c r="W222"/>
  <c r="V222"/>
  <c r="U222"/>
  <c r="T222"/>
  <c r="AB221"/>
  <c r="AA221"/>
  <c r="Z221"/>
  <c r="Y221"/>
  <c r="X221"/>
  <c r="W221"/>
  <c r="V221"/>
  <c r="U221"/>
  <c r="T221"/>
  <c r="AB220"/>
  <c r="AA220"/>
  <c r="Z220"/>
  <c r="Y220"/>
  <c r="X220"/>
  <c r="W220"/>
  <c r="V220"/>
  <c r="U220"/>
  <c r="T220"/>
  <c r="AB219"/>
  <c r="AA219"/>
  <c r="Z219"/>
  <c r="Y219"/>
  <c r="X219"/>
  <c r="W219"/>
  <c r="V219"/>
  <c r="U219"/>
  <c r="T219"/>
  <c r="AB218"/>
  <c r="AA218"/>
  <c r="Z218"/>
  <c r="Y218"/>
  <c r="X218"/>
  <c r="W218"/>
  <c r="V218"/>
  <c r="U218"/>
  <c r="T218"/>
  <c r="AB217"/>
  <c r="AA217"/>
  <c r="Z217"/>
  <c r="Y217"/>
  <c r="X217"/>
  <c r="W217"/>
  <c r="V217"/>
  <c r="U217"/>
  <c r="T217"/>
  <c r="AB216"/>
  <c r="AA216"/>
  <c r="Z216"/>
  <c r="Y216"/>
  <c r="X216"/>
  <c r="W216"/>
  <c r="V216"/>
  <c r="U216"/>
  <c r="T216"/>
  <c r="AB215"/>
  <c r="AA215"/>
  <c r="Z215"/>
  <c r="Y215"/>
  <c r="X215"/>
  <c r="W215"/>
  <c r="V215"/>
  <c r="U215"/>
  <c r="T215"/>
  <c r="AB214"/>
  <c r="AA214"/>
  <c r="Z214"/>
  <c r="Y214"/>
  <c r="X214"/>
  <c r="W214"/>
  <c r="V214"/>
  <c r="U214"/>
  <c r="T214"/>
  <c r="AB213"/>
  <c r="AA213"/>
  <c r="Z213"/>
  <c r="Y213"/>
  <c r="X213"/>
  <c r="W213"/>
  <c r="V213"/>
  <c r="U213"/>
  <c r="T213"/>
  <c r="AB212"/>
  <c r="AA212"/>
  <c r="Z212"/>
  <c r="Y212"/>
  <c r="X212"/>
  <c r="W212"/>
  <c r="V212"/>
  <c r="U212"/>
  <c r="T212"/>
  <c r="AB211"/>
  <c r="AA211"/>
  <c r="Z211"/>
  <c r="Y211"/>
  <c r="X211"/>
  <c r="W211"/>
  <c r="V211"/>
  <c r="U211"/>
  <c r="T211"/>
  <c r="AB210"/>
  <c r="AA210"/>
  <c r="Z210"/>
  <c r="Y210"/>
  <c r="X210"/>
  <c r="W210"/>
  <c r="V210"/>
  <c r="U210"/>
  <c r="T210"/>
  <c r="AB209"/>
  <c r="AA209"/>
  <c r="Z209"/>
  <c r="Y209"/>
  <c r="X209"/>
  <c r="W209"/>
  <c r="V209"/>
  <c r="U209"/>
  <c r="T209"/>
  <c r="AB233" i="19"/>
  <c r="AA233"/>
  <c r="Z233"/>
  <c r="Y233"/>
  <c r="X233"/>
  <c r="W233"/>
  <c r="V233"/>
  <c r="U233"/>
  <c r="T233"/>
  <c r="AB229"/>
  <c r="AB230" s="1"/>
  <c r="AB231" s="1"/>
  <c r="AB232" s="1"/>
  <c r="AA229"/>
  <c r="AA230" s="1"/>
  <c r="AA231" s="1"/>
  <c r="AA232" s="1"/>
  <c r="Z229"/>
  <c r="Z230" s="1"/>
  <c r="Z231" s="1"/>
  <c r="Z232" s="1"/>
  <c r="Y229"/>
  <c r="Y230" s="1"/>
  <c r="Y231" s="1"/>
  <c r="Y232" s="1"/>
  <c r="X229"/>
  <c r="X230" s="1"/>
  <c r="X231" s="1"/>
  <c r="X232" s="1"/>
  <c r="W229"/>
  <c r="W230" s="1"/>
  <c r="W231" s="1"/>
  <c r="W232" s="1"/>
  <c r="V229"/>
  <c r="V230" s="1"/>
  <c r="V231" s="1"/>
  <c r="V232" s="1"/>
  <c r="U229"/>
  <c r="U230" s="1"/>
  <c r="U231" s="1"/>
  <c r="U232" s="1"/>
  <c r="T229"/>
  <c r="T230" s="1"/>
  <c r="T231" s="1"/>
  <c r="T232" s="1"/>
  <c r="AB228"/>
  <c r="AA228"/>
  <c r="Z228"/>
  <c r="Y228"/>
  <c r="X228"/>
  <c r="W228"/>
  <c r="V228"/>
  <c r="U228"/>
  <c r="T228"/>
  <c r="AB227"/>
  <c r="AA227"/>
  <c r="Z227"/>
  <c r="Y227"/>
  <c r="X227"/>
  <c r="W227"/>
  <c r="V227"/>
  <c r="U227"/>
  <c r="T227"/>
  <c r="AB226"/>
  <c r="AA226"/>
  <c r="Z226"/>
  <c r="Y226"/>
  <c r="X226"/>
  <c r="W226"/>
  <c r="V226"/>
  <c r="U226"/>
  <c r="T226"/>
  <c r="AB225"/>
  <c r="AA225"/>
  <c r="Z225"/>
  <c r="Y225"/>
  <c r="X225"/>
  <c r="W225"/>
  <c r="V225"/>
  <c r="U225"/>
  <c r="T225"/>
  <c r="AB224"/>
  <c r="AA224"/>
  <c r="Z224"/>
  <c r="Y224"/>
  <c r="X224"/>
  <c r="W224"/>
  <c r="V224"/>
  <c r="U224"/>
  <c r="T224"/>
  <c r="AB223"/>
  <c r="AA223"/>
  <c r="Z223"/>
  <c r="Y223"/>
  <c r="X223"/>
  <c r="W223"/>
  <c r="V223"/>
  <c r="U223"/>
  <c r="T223"/>
  <c r="AB222"/>
  <c r="AA222"/>
  <c r="Z222"/>
  <c r="Y222"/>
  <c r="X222"/>
  <c r="W222"/>
  <c r="V222"/>
  <c r="U222"/>
  <c r="T222"/>
  <c r="AB221"/>
  <c r="AA221"/>
  <c r="Z221"/>
  <c r="Y221"/>
  <c r="X221"/>
  <c r="W221"/>
  <c r="V221"/>
  <c r="U221"/>
  <c r="T221"/>
  <c r="AB220"/>
  <c r="AA220"/>
  <c r="Z220"/>
  <c r="Y220"/>
  <c r="X220"/>
  <c r="W220"/>
  <c r="V220"/>
  <c r="U220"/>
  <c r="T220"/>
  <c r="AB219"/>
  <c r="AA219"/>
  <c r="Z219"/>
  <c r="Y219"/>
  <c r="X219"/>
  <c r="W219"/>
  <c r="V219"/>
  <c r="U219"/>
  <c r="T219"/>
  <c r="AB218"/>
  <c r="AA218"/>
  <c r="Z218"/>
  <c r="Y218"/>
  <c r="X218"/>
  <c r="W218"/>
  <c r="V218"/>
  <c r="U218"/>
  <c r="T218"/>
  <c r="AB217"/>
  <c r="AA217"/>
  <c r="Z217"/>
  <c r="Y217"/>
  <c r="X217"/>
  <c r="W217"/>
  <c r="V217"/>
  <c r="U217"/>
  <c r="T217"/>
  <c r="AB216"/>
  <c r="AA216"/>
  <c r="Z216"/>
  <c r="Y216"/>
  <c r="X216"/>
  <c r="W216"/>
  <c r="V216"/>
  <c r="U216"/>
  <c r="T216"/>
  <c r="AB215"/>
  <c r="AA215"/>
  <c r="Z215"/>
  <c r="Y215"/>
  <c r="X215"/>
  <c r="W215"/>
  <c r="V215"/>
  <c r="U215"/>
  <c r="T215"/>
  <c r="AB214"/>
  <c r="AA214"/>
  <c r="Z214"/>
  <c r="Y214"/>
  <c r="X214"/>
  <c r="W214"/>
  <c r="V214"/>
  <c r="U214"/>
  <c r="T214"/>
  <c r="AB213"/>
  <c r="AA213"/>
  <c r="Z213"/>
  <c r="Y213"/>
  <c r="X213"/>
  <c r="W213"/>
  <c r="V213"/>
  <c r="U213"/>
  <c r="T213"/>
  <c r="AB212"/>
  <c r="AA212"/>
  <c r="Z212"/>
  <c r="Y212"/>
  <c r="X212"/>
  <c r="W212"/>
  <c r="V212"/>
  <c r="U212"/>
  <c r="T212"/>
  <c r="AB211"/>
  <c r="AA211"/>
  <c r="Z211"/>
  <c r="Y211"/>
  <c r="X211"/>
  <c r="W211"/>
  <c r="V211"/>
  <c r="U211"/>
  <c r="T211"/>
  <c r="AB210"/>
  <c r="AA210"/>
  <c r="Z210"/>
  <c r="Y210"/>
  <c r="X210"/>
  <c r="W210"/>
  <c r="V210"/>
  <c r="U210"/>
  <c r="T210"/>
  <c r="AB209"/>
  <c r="AA209"/>
  <c r="Z209"/>
  <c r="Y209"/>
  <c r="X209"/>
  <c r="W209"/>
  <c r="V209"/>
  <c r="U209"/>
  <c r="T209"/>
  <c r="AB233" i="18"/>
  <c r="AA233"/>
  <c r="Z233"/>
  <c r="Y233"/>
  <c r="X233"/>
  <c r="W233"/>
  <c r="V233"/>
  <c r="U233"/>
  <c r="T233"/>
  <c r="AB229"/>
  <c r="AB230" s="1"/>
  <c r="AB231" s="1"/>
  <c r="AB232" s="1"/>
  <c r="AA229"/>
  <c r="AA230" s="1"/>
  <c r="AA231" s="1"/>
  <c r="AA232" s="1"/>
  <c r="Z229"/>
  <c r="Z230" s="1"/>
  <c r="Z231" s="1"/>
  <c r="Z232" s="1"/>
  <c r="Y229"/>
  <c r="Y230" s="1"/>
  <c r="Y231" s="1"/>
  <c r="Y232" s="1"/>
  <c r="X229"/>
  <c r="X230" s="1"/>
  <c r="X231" s="1"/>
  <c r="X232" s="1"/>
  <c r="W229"/>
  <c r="W230" s="1"/>
  <c r="W231" s="1"/>
  <c r="W232" s="1"/>
  <c r="V229"/>
  <c r="V230" s="1"/>
  <c r="V231" s="1"/>
  <c r="V232" s="1"/>
  <c r="U229"/>
  <c r="U230" s="1"/>
  <c r="U231" s="1"/>
  <c r="U232" s="1"/>
  <c r="T229"/>
  <c r="T230" s="1"/>
  <c r="T231" s="1"/>
  <c r="T232" s="1"/>
  <c r="AB228"/>
  <c r="AA228"/>
  <c r="Z228"/>
  <c r="Y228"/>
  <c r="X228"/>
  <c r="W228"/>
  <c r="V228"/>
  <c r="U228"/>
  <c r="T228"/>
  <c r="AB227"/>
  <c r="AA227"/>
  <c r="Z227"/>
  <c r="Y227"/>
  <c r="X227"/>
  <c r="W227"/>
  <c r="V227"/>
  <c r="U227"/>
  <c r="T227"/>
  <c r="AB226"/>
  <c r="AA226"/>
  <c r="Z226"/>
  <c r="Y226"/>
  <c r="X226"/>
  <c r="W226"/>
  <c r="V226"/>
  <c r="U226"/>
  <c r="T226"/>
  <c r="AB225"/>
  <c r="AA225"/>
  <c r="Z225"/>
  <c r="Y225"/>
  <c r="X225"/>
  <c r="W225"/>
  <c r="V225"/>
  <c r="U225"/>
  <c r="T225"/>
  <c r="AB224"/>
  <c r="AA224"/>
  <c r="Z224"/>
  <c r="Y224"/>
  <c r="X224"/>
  <c r="W224"/>
  <c r="V224"/>
  <c r="U224"/>
  <c r="T224"/>
  <c r="AB223"/>
  <c r="AA223"/>
  <c r="Z223"/>
  <c r="Y223"/>
  <c r="X223"/>
  <c r="W223"/>
  <c r="V223"/>
  <c r="U223"/>
  <c r="T223"/>
  <c r="AB222"/>
  <c r="AA222"/>
  <c r="Z222"/>
  <c r="Y222"/>
  <c r="X222"/>
  <c r="W222"/>
  <c r="V222"/>
  <c r="U222"/>
  <c r="T222"/>
  <c r="AB221"/>
  <c r="AA221"/>
  <c r="Z221"/>
  <c r="Y221"/>
  <c r="X221"/>
  <c r="W221"/>
  <c r="V221"/>
  <c r="U221"/>
  <c r="T221"/>
  <c r="AB220"/>
  <c r="AA220"/>
  <c r="Z220"/>
  <c r="Y220"/>
  <c r="X220"/>
  <c r="W220"/>
  <c r="V220"/>
  <c r="U220"/>
  <c r="T220"/>
  <c r="AB219"/>
  <c r="AA219"/>
  <c r="Z219"/>
  <c r="Y219"/>
  <c r="X219"/>
  <c r="W219"/>
  <c r="V219"/>
  <c r="U219"/>
  <c r="T219"/>
  <c r="AB218"/>
  <c r="AA218"/>
  <c r="Z218"/>
  <c r="Y218"/>
  <c r="X218"/>
  <c r="W218"/>
  <c r="V218"/>
  <c r="U218"/>
  <c r="T218"/>
  <c r="AB217"/>
  <c r="AA217"/>
  <c r="Z217"/>
  <c r="Y217"/>
  <c r="X217"/>
  <c r="W217"/>
  <c r="V217"/>
  <c r="U217"/>
  <c r="T217"/>
  <c r="AB216"/>
  <c r="AA216"/>
  <c r="Z216"/>
  <c r="Y216"/>
  <c r="X216"/>
  <c r="W216"/>
  <c r="V216"/>
  <c r="U216"/>
  <c r="T216"/>
  <c r="AB215"/>
  <c r="AA215"/>
  <c r="Z215"/>
  <c r="Y215"/>
  <c r="X215"/>
  <c r="W215"/>
  <c r="V215"/>
  <c r="U215"/>
  <c r="T215"/>
  <c r="AB214"/>
  <c r="AA214"/>
  <c r="Z214"/>
  <c r="Y214"/>
  <c r="X214"/>
  <c r="W214"/>
  <c r="V214"/>
  <c r="U214"/>
  <c r="T214"/>
  <c r="AB213"/>
  <c r="AA213"/>
  <c r="Z213"/>
  <c r="Y213"/>
  <c r="X213"/>
  <c r="W213"/>
  <c r="V213"/>
  <c r="U213"/>
  <c r="T213"/>
  <c r="AB212"/>
  <c r="AA212"/>
  <c r="Z212"/>
  <c r="Y212"/>
  <c r="X212"/>
  <c r="W212"/>
  <c r="V212"/>
  <c r="U212"/>
  <c r="T212"/>
  <c r="AB211"/>
  <c r="AA211"/>
  <c r="Z211"/>
  <c r="Y211"/>
  <c r="X211"/>
  <c r="W211"/>
  <c r="V211"/>
  <c r="U211"/>
  <c r="T211"/>
  <c r="AB210"/>
  <c r="AA210"/>
  <c r="Z210"/>
  <c r="Y210"/>
  <c r="X210"/>
  <c r="W210"/>
  <c r="V210"/>
  <c r="U210"/>
  <c r="T210"/>
  <c r="AB209"/>
  <c r="AA209"/>
  <c r="Z209"/>
  <c r="Y209"/>
  <c r="X209"/>
  <c r="W209"/>
  <c r="V209"/>
  <c r="U209"/>
  <c r="T209"/>
  <c r="AB233" i="17"/>
  <c r="AA233"/>
  <c r="Z233"/>
  <c r="Y233"/>
  <c r="X233"/>
  <c r="W233"/>
  <c r="V233"/>
  <c r="U233"/>
  <c r="T233"/>
  <c r="AB229"/>
  <c r="AB230" s="1"/>
  <c r="AB231" s="1"/>
  <c r="AB232" s="1"/>
  <c r="AA229"/>
  <c r="AA230" s="1"/>
  <c r="AA231" s="1"/>
  <c r="AA232" s="1"/>
  <c r="Z229"/>
  <c r="Z230" s="1"/>
  <c r="Z231" s="1"/>
  <c r="Z232" s="1"/>
  <c r="Y229"/>
  <c r="Y230" s="1"/>
  <c r="Y231" s="1"/>
  <c r="Y232" s="1"/>
  <c r="X229"/>
  <c r="X230" s="1"/>
  <c r="X231" s="1"/>
  <c r="X232" s="1"/>
  <c r="W229"/>
  <c r="W230" s="1"/>
  <c r="W231" s="1"/>
  <c r="W232" s="1"/>
  <c r="V229"/>
  <c r="V230" s="1"/>
  <c r="V231" s="1"/>
  <c r="V232" s="1"/>
  <c r="U229"/>
  <c r="U230" s="1"/>
  <c r="U231" s="1"/>
  <c r="U232" s="1"/>
  <c r="T229"/>
  <c r="T230" s="1"/>
  <c r="T231" s="1"/>
  <c r="T232" s="1"/>
  <c r="AB228"/>
  <c r="AA228"/>
  <c r="Z228"/>
  <c r="Y228"/>
  <c r="X228"/>
  <c r="W228"/>
  <c r="V228"/>
  <c r="U228"/>
  <c r="T228"/>
  <c r="AB227"/>
  <c r="AA227"/>
  <c r="Z227"/>
  <c r="Y227"/>
  <c r="X227"/>
  <c r="W227"/>
  <c r="V227"/>
  <c r="U227"/>
  <c r="T227"/>
  <c r="AB226"/>
  <c r="AA226"/>
  <c r="Z226"/>
  <c r="Y226"/>
  <c r="X226"/>
  <c r="W226"/>
  <c r="V226"/>
  <c r="U226"/>
  <c r="T226"/>
  <c r="AB225"/>
  <c r="AA225"/>
  <c r="Z225"/>
  <c r="Y225"/>
  <c r="X225"/>
  <c r="W225"/>
  <c r="V225"/>
  <c r="U225"/>
  <c r="T225"/>
  <c r="AB224"/>
  <c r="AA224"/>
  <c r="Z224"/>
  <c r="Y224"/>
  <c r="X224"/>
  <c r="W224"/>
  <c r="V224"/>
  <c r="U224"/>
  <c r="T224"/>
  <c r="AB223"/>
  <c r="AA223"/>
  <c r="Z223"/>
  <c r="Y223"/>
  <c r="X223"/>
  <c r="W223"/>
  <c r="V223"/>
  <c r="U223"/>
  <c r="T223"/>
  <c r="AB222"/>
  <c r="AA222"/>
  <c r="Z222"/>
  <c r="Y222"/>
  <c r="X222"/>
  <c r="W222"/>
  <c r="V222"/>
  <c r="U222"/>
  <c r="T222"/>
  <c r="AB221"/>
  <c r="AA221"/>
  <c r="Z221"/>
  <c r="Y221"/>
  <c r="X221"/>
  <c r="W221"/>
  <c r="V221"/>
  <c r="U221"/>
  <c r="T221"/>
  <c r="AB220"/>
  <c r="AA220"/>
  <c r="Z220"/>
  <c r="Y220"/>
  <c r="X220"/>
  <c r="W220"/>
  <c r="V220"/>
  <c r="U220"/>
  <c r="T220"/>
  <c r="AB219"/>
  <c r="AA219"/>
  <c r="Z219"/>
  <c r="Y219"/>
  <c r="X219"/>
  <c r="W219"/>
  <c r="V219"/>
  <c r="U219"/>
  <c r="T219"/>
  <c r="AB218"/>
  <c r="AA218"/>
  <c r="Z218"/>
  <c r="Y218"/>
  <c r="X218"/>
  <c r="W218"/>
  <c r="V218"/>
  <c r="U218"/>
  <c r="T218"/>
  <c r="AB217"/>
  <c r="AA217"/>
  <c r="Z217"/>
  <c r="Y217"/>
  <c r="X217"/>
  <c r="W217"/>
  <c r="V217"/>
  <c r="U217"/>
  <c r="T217"/>
  <c r="AB216"/>
  <c r="AA216"/>
  <c r="Z216"/>
  <c r="Y216"/>
  <c r="X216"/>
  <c r="W216"/>
  <c r="V216"/>
  <c r="U216"/>
  <c r="T216"/>
  <c r="AB215"/>
  <c r="AA215"/>
  <c r="Z215"/>
  <c r="Y215"/>
  <c r="X215"/>
  <c r="W215"/>
  <c r="V215"/>
  <c r="U215"/>
  <c r="T215"/>
  <c r="AB214"/>
  <c r="AA214"/>
  <c r="Z214"/>
  <c r="Y214"/>
  <c r="X214"/>
  <c r="W214"/>
  <c r="V214"/>
  <c r="U214"/>
  <c r="T214"/>
  <c r="AB213"/>
  <c r="AA213"/>
  <c r="Z213"/>
  <c r="Y213"/>
  <c r="X213"/>
  <c r="W213"/>
  <c r="V213"/>
  <c r="U213"/>
  <c r="T213"/>
  <c r="AB212"/>
  <c r="AA212"/>
  <c r="Z212"/>
  <c r="Y212"/>
  <c r="X212"/>
  <c r="W212"/>
  <c r="V212"/>
  <c r="U212"/>
  <c r="T212"/>
  <c r="AB211"/>
  <c r="AA211"/>
  <c r="Z211"/>
  <c r="Y211"/>
  <c r="X211"/>
  <c r="W211"/>
  <c r="V211"/>
  <c r="U211"/>
  <c r="T211"/>
  <c r="AB210"/>
  <c r="AA210"/>
  <c r="Z210"/>
  <c r="Y210"/>
  <c r="X210"/>
  <c r="W210"/>
  <c r="V210"/>
  <c r="U210"/>
  <c r="T210"/>
  <c r="AB209"/>
  <c r="AA209"/>
  <c r="Z209"/>
  <c r="Y209"/>
  <c r="X209"/>
  <c r="W209"/>
  <c r="V209"/>
  <c r="U209"/>
  <c r="T209"/>
  <c r="T231" i="20" l="1"/>
  <c r="T232" s="1"/>
  <c r="AB231"/>
  <c r="AB232" s="1"/>
  <c r="Y232"/>
  <c r="U209" i="6" l="1"/>
  <c r="V209"/>
  <c r="W209"/>
  <c r="X209"/>
  <c r="Y209"/>
  <c r="Z209"/>
  <c r="AA209"/>
  <c r="AB209"/>
  <c r="U210"/>
  <c r="V210"/>
  <c r="W210"/>
  <c r="X210"/>
  <c r="Y210"/>
  <c r="Z210"/>
  <c r="AA210"/>
  <c r="AB210"/>
  <c r="U211"/>
  <c r="V211"/>
  <c r="W211"/>
  <c r="X211"/>
  <c r="Y211"/>
  <c r="Z211"/>
  <c r="AA211"/>
  <c r="AB211"/>
  <c r="U212"/>
  <c r="V212"/>
  <c r="W212"/>
  <c r="X212"/>
  <c r="Y212"/>
  <c r="Z212"/>
  <c r="AA212"/>
  <c r="AB212"/>
  <c r="U213"/>
  <c r="V213"/>
  <c r="W213"/>
  <c r="X213"/>
  <c r="Y213"/>
  <c r="Z213"/>
  <c r="AA213"/>
  <c r="AB213"/>
  <c r="U214"/>
  <c r="V214"/>
  <c r="W214"/>
  <c r="X214"/>
  <c r="Y214"/>
  <c r="Z214"/>
  <c r="AA214"/>
  <c r="AB214"/>
  <c r="U215"/>
  <c r="V215"/>
  <c r="W215"/>
  <c r="X215"/>
  <c r="Y215"/>
  <c r="Z215"/>
  <c r="AA215"/>
  <c r="AB215"/>
  <c r="U216"/>
  <c r="V216"/>
  <c r="W216"/>
  <c r="X216"/>
  <c r="Y216"/>
  <c r="Z216"/>
  <c r="AA216"/>
  <c r="AB216"/>
  <c r="U217"/>
  <c r="V217"/>
  <c r="W217"/>
  <c r="X217"/>
  <c r="Y217"/>
  <c r="Z217"/>
  <c r="AA217"/>
  <c r="AB217"/>
  <c r="U218"/>
  <c r="V218"/>
  <c r="W218"/>
  <c r="X218"/>
  <c r="Y218"/>
  <c r="Z218"/>
  <c r="AA218"/>
  <c r="AB218"/>
  <c r="U219"/>
  <c r="V219"/>
  <c r="W219"/>
  <c r="X219"/>
  <c r="Y219"/>
  <c r="Z219"/>
  <c r="AA219"/>
  <c r="AB219"/>
  <c r="U220"/>
  <c r="V220"/>
  <c r="W220"/>
  <c r="X220"/>
  <c r="Y220"/>
  <c r="Z220"/>
  <c r="AA220"/>
  <c r="AB220"/>
  <c r="U221"/>
  <c r="V221"/>
  <c r="W221"/>
  <c r="X221"/>
  <c r="Y221"/>
  <c r="Z221"/>
  <c r="AA221"/>
  <c r="AB221"/>
  <c r="U222"/>
  <c r="V222"/>
  <c r="W222"/>
  <c r="X222"/>
  <c r="Y222"/>
  <c r="Z222"/>
  <c r="AA222"/>
  <c r="AB222"/>
  <c r="U223"/>
  <c r="V223"/>
  <c r="W223"/>
  <c r="X223"/>
  <c r="Y223"/>
  <c r="Z223"/>
  <c r="AA223"/>
  <c r="AB223"/>
  <c r="U224"/>
  <c r="V224"/>
  <c r="W224"/>
  <c r="X224"/>
  <c r="Y224"/>
  <c r="Z224"/>
  <c r="AA224"/>
  <c r="AB224"/>
  <c r="U225"/>
  <c r="V225"/>
  <c r="W225"/>
  <c r="X225"/>
  <c r="Y225"/>
  <c r="Z225"/>
  <c r="AA225"/>
  <c r="AB225"/>
  <c r="U226"/>
  <c r="V226"/>
  <c r="W226"/>
  <c r="X226"/>
  <c r="Y226"/>
  <c r="Z226"/>
  <c r="AA226"/>
  <c r="AB226"/>
  <c r="U227"/>
  <c r="V227"/>
  <c r="W227"/>
  <c r="X227"/>
  <c r="Y227"/>
  <c r="Z227"/>
  <c r="AA227"/>
  <c r="AB227"/>
  <c r="U228"/>
  <c r="V228"/>
  <c r="W228"/>
  <c r="X228"/>
  <c r="Y228"/>
  <c r="Z228"/>
  <c r="AA228"/>
  <c r="AB228"/>
  <c r="U229"/>
  <c r="V229"/>
  <c r="W229"/>
  <c r="X229"/>
  <c r="Y229"/>
  <c r="Z229"/>
  <c r="Z230" s="1"/>
  <c r="Z231" s="1"/>
  <c r="Z232" s="1"/>
  <c r="AA229"/>
  <c r="AB229"/>
  <c r="AB230" s="1"/>
  <c r="AB231" s="1"/>
  <c r="AB232" s="1"/>
  <c r="U230"/>
  <c r="V230"/>
  <c r="V231" s="1"/>
  <c r="W230"/>
  <c r="X230"/>
  <c r="X231" s="1"/>
  <c r="X232" s="1"/>
  <c r="Y230"/>
  <c r="AA230"/>
  <c r="AA231" s="1"/>
  <c r="AA232" s="1"/>
  <c r="U231"/>
  <c r="U232" s="1"/>
  <c r="W231"/>
  <c r="W232" s="1"/>
  <c r="Y231"/>
  <c r="Y232"/>
  <c r="U233"/>
  <c r="V233"/>
  <c r="W233"/>
  <c r="X233"/>
  <c r="Y233"/>
  <c r="Z233"/>
  <c r="AA233"/>
  <c r="AB233"/>
  <c r="T233"/>
  <c r="T229"/>
  <c r="T230" s="1"/>
  <c r="T231" s="1"/>
  <c r="T232" s="1"/>
  <c r="T228"/>
  <c r="T227"/>
  <c r="S232"/>
  <c r="S263" s="1"/>
  <c r="S233"/>
  <c r="S264" s="1"/>
  <c r="V232" l="1"/>
  <c r="S209" l="1"/>
  <c r="A48" i="21" l="1"/>
  <c r="A49"/>
  <c r="A50"/>
  <c r="A51"/>
  <c r="S227" i="20"/>
  <c r="S258" s="1"/>
  <c r="S228"/>
  <c r="S259" s="1"/>
  <c r="S229"/>
  <c r="S260" s="1"/>
  <c r="S230"/>
  <c r="S261" s="1"/>
  <c r="S231"/>
  <c r="S262" s="1"/>
  <c r="S232"/>
  <c r="S263" s="1"/>
  <c r="S233"/>
  <c r="S264" s="1"/>
  <c r="A56" i="19"/>
  <c r="S226" s="1"/>
  <c r="S257" s="1"/>
  <c r="A57"/>
  <c r="S227" s="1"/>
  <c r="S258" s="1"/>
  <c r="A58"/>
  <c r="S228" s="1"/>
  <c r="S259" s="1"/>
  <c r="S229"/>
  <c r="S260" s="1"/>
  <c r="S230"/>
  <c r="S261" s="1"/>
  <c r="S231"/>
  <c r="S262" s="1"/>
  <c r="S232"/>
  <c r="S263" s="1"/>
  <c r="S233"/>
  <c r="S264" s="1"/>
  <c r="S229" i="18"/>
  <c r="S260" s="1"/>
  <c r="S230"/>
  <c r="S261" s="1"/>
  <c r="S231"/>
  <c r="S262" s="1"/>
  <c r="S232"/>
  <c r="S263" s="1"/>
  <c r="S233"/>
  <c r="S264" s="1"/>
  <c r="S229" i="17"/>
  <c r="S260" s="1"/>
  <c r="S230"/>
  <c r="S261" s="1"/>
  <c r="S231"/>
  <c r="S262" s="1"/>
  <c r="S232"/>
  <c r="S263" s="1"/>
  <c r="S233"/>
  <c r="S264" s="1"/>
  <c r="D58" i="6"/>
  <c r="E58"/>
  <c r="E58" i="19" l="1"/>
  <c r="H58" i="6"/>
  <c r="D58" i="19"/>
  <c r="A55" l="1"/>
  <c r="S225" s="1"/>
  <c r="S256" s="1"/>
  <c r="A58" i="18"/>
  <c r="S228" s="1"/>
  <c r="S259" s="1"/>
  <c r="A56" i="17"/>
  <c r="S226" s="1"/>
  <c r="S257" s="1"/>
  <c r="A57"/>
  <c r="S227" s="1"/>
  <c r="S258" s="1"/>
  <c r="S228"/>
  <c r="S259" s="1"/>
  <c r="CF47" i="14"/>
  <c r="CG47"/>
  <c r="CF48"/>
  <c r="CG48"/>
  <c r="CF50"/>
  <c r="CG50"/>
  <c r="CF51"/>
  <c r="CG51"/>
  <c r="CF52"/>
  <c r="CG52"/>
  <c r="CF54"/>
  <c r="CG54"/>
  <c r="CF55"/>
  <c r="CG55"/>
  <c r="CF56"/>
  <c r="CG56"/>
  <c r="CF57"/>
  <c r="CG57"/>
  <c r="CF58"/>
  <c r="CG58"/>
  <c r="CF60"/>
  <c r="CG60"/>
  <c r="CF87"/>
  <c r="CG87"/>
  <c r="CF88"/>
  <c r="CG88"/>
  <c r="CF90"/>
  <c r="CG90"/>
  <c r="CF91"/>
  <c r="CG91"/>
  <c r="CF92"/>
  <c r="CG92"/>
  <c r="CF94"/>
  <c r="CG94"/>
  <c r="CF95"/>
  <c r="CG95"/>
  <c r="CF96"/>
  <c r="CG96"/>
  <c r="CF97"/>
  <c r="CG97"/>
  <c r="CF98"/>
  <c r="CG98"/>
  <c r="CF100"/>
  <c r="CG100"/>
  <c r="CF25"/>
  <c r="CF45" s="1"/>
  <c r="CF65" s="1"/>
  <c r="CF85" s="1"/>
  <c r="CF105" s="1"/>
  <c r="CG25"/>
  <c r="CG45" s="1"/>
  <c r="CG65" s="1"/>
  <c r="CG85" s="1"/>
  <c r="CG105" s="1"/>
  <c r="CH25"/>
  <c r="CH6"/>
  <c r="CH9"/>
  <c r="CH13"/>
  <c r="CF87" i="13"/>
  <c r="CG87"/>
  <c r="CH87"/>
  <c r="CF88"/>
  <c r="CG88"/>
  <c r="CH88"/>
  <c r="CF90"/>
  <c r="CG90"/>
  <c r="CH90"/>
  <c r="CF91"/>
  <c r="CG91"/>
  <c r="CH91"/>
  <c r="CF92"/>
  <c r="CG92"/>
  <c r="CH92"/>
  <c r="CF94"/>
  <c r="CG94"/>
  <c r="CH94"/>
  <c r="CF95"/>
  <c r="CG95"/>
  <c r="CH95"/>
  <c r="CF96"/>
  <c r="CG96"/>
  <c r="CH96"/>
  <c r="CF97"/>
  <c r="CG97"/>
  <c r="CH97"/>
  <c r="CF98"/>
  <c r="CG98"/>
  <c r="CH98"/>
  <c r="CF100"/>
  <c r="CG100"/>
  <c r="CH100"/>
  <c r="CF47"/>
  <c r="CG47"/>
  <c r="CH47"/>
  <c r="CF48"/>
  <c r="CG48"/>
  <c r="CH48"/>
  <c r="CF50"/>
  <c r="CG50"/>
  <c r="CH50"/>
  <c r="CF51"/>
  <c r="CG51"/>
  <c r="CH51"/>
  <c r="CF52"/>
  <c r="CG52"/>
  <c r="CH52"/>
  <c r="CF54"/>
  <c r="CG54"/>
  <c r="CH54"/>
  <c r="CF55"/>
  <c r="CG55"/>
  <c r="CH55"/>
  <c r="CF56"/>
  <c r="CG56"/>
  <c r="CH56"/>
  <c r="CF57"/>
  <c r="CG57"/>
  <c r="CH57"/>
  <c r="CF58"/>
  <c r="CG58"/>
  <c r="CH58"/>
  <c r="CF60"/>
  <c r="CG60"/>
  <c r="CH60"/>
  <c r="CH25"/>
  <c r="CH45" s="1"/>
  <c r="CH65" s="1"/>
  <c r="CH85" s="1"/>
  <c r="CH105" s="1"/>
  <c r="CH6"/>
  <c r="CI46" s="1"/>
  <c r="CH9"/>
  <c r="CI49" s="1"/>
  <c r="CH13"/>
  <c r="CI53" s="1"/>
  <c r="CH19" i="14" l="1"/>
  <c r="CH19" i="13"/>
  <c r="CI59" s="1"/>
  <c r="A52" i="23"/>
  <c r="A113" s="1"/>
  <c r="A53"/>
  <c r="A114" s="1"/>
  <c r="A54"/>
  <c r="A115" s="1"/>
  <c r="CG13" i="14"/>
  <c r="CG9"/>
  <c r="CG6"/>
  <c r="CD87" i="13"/>
  <c r="CE87"/>
  <c r="CD88"/>
  <c r="CE88"/>
  <c r="CD90"/>
  <c r="CE90"/>
  <c r="CD91"/>
  <c r="CE91"/>
  <c r="CD92"/>
  <c r="CE92"/>
  <c r="CD94"/>
  <c r="CE94"/>
  <c r="CD95"/>
  <c r="CE95"/>
  <c r="CD96"/>
  <c r="CE96"/>
  <c r="CD97"/>
  <c r="CE97"/>
  <c r="CD98"/>
  <c r="CE98"/>
  <c r="CD100"/>
  <c r="CE100"/>
  <c r="CD47"/>
  <c r="CE47"/>
  <c r="CD48"/>
  <c r="CE48"/>
  <c r="CD50"/>
  <c r="CE50"/>
  <c r="CD51"/>
  <c r="CE51"/>
  <c r="CD52"/>
  <c r="CE52"/>
  <c r="CD54"/>
  <c r="CE54"/>
  <c r="CD55"/>
  <c r="CE55"/>
  <c r="CD56"/>
  <c r="CE56"/>
  <c r="CD57"/>
  <c r="CE57"/>
  <c r="CD58"/>
  <c r="CE58"/>
  <c r="CD60"/>
  <c r="CE60"/>
  <c r="CH21" i="14" l="1"/>
  <c r="CH21" i="13"/>
  <c r="CI61" s="1"/>
  <c r="CG19" i="14"/>
  <c r="T185" i="12"/>
  <c r="S185"/>
  <c r="R185"/>
  <c r="Q185"/>
  <c r="P185"/>
  <c r="O185"/>
  <c r="N185"/>
  <c r="M185"/>
  <c r="L185"/>
  <c r="K185"/>
  <c r="J185"/>
  <c r="I185"/>
  <c r="H185"/>
  <c r="G185"/>
  <c r="F185"/>
  <c r="E185"/>
  <c r="D185"/>
  <c r="C185"/>
  <c r="B185"/>
  <c r="A185"/>
  <c r="CG21" i="14" l="1"/>
  <c r="CG25" i="13"/>
  <c r="CG45" s="1"/>
  <c r="CG65" s="1"/>
  <c r="CG85" s="1"/>
  <c r="CG105" s="1"/>
  <c r="CG6"/>
  <c r="CK86" s="1"/>
  <c r="CG9"/>
  <c r="CK89" s="1"/>
  <c r="CG13"/>
  <c r="CK93" s="1"/>
  <c r="CH49" l="1"/>
  <c r="CH53"/>
  <c r="CH46"/>
  <c r="CG19"/>
  <c r="CK99" s="1"/>
  <c r="CH59" l="1"/>
  <c r="CG21"/>
  <c r="CK101" s="1"/>
  <c r="A48" i="23"/>
  <c r="A49"/>
  <c r="A50"/>
  <c r="A51"/>
  <c r="A31" i="21"/>
  <c r="A32"/>
  <c r="A33"/>
  <c r="A34"/>
  <c r="A35"/>
  <c r="A36"/>
  <c r="A37"/>
  <c r="A38"/>
  <c r="A39"/>
  <c r="A40"/>
  <c r="A41"/>
  <c r="A42"/>
  <c r="A43"/>
  <c r="A44"/>
  <c r="A45"/>
  <c r="A46"/>
  <c r="A47"/>
  <c r="A56" i="20"/>
  <c r="S226" s="1"/>
  <c r="S257" s="1"/>
  <c r="A54" i="18"/>
  <c r="S224" s="1"/>
  <c r="S255" s="1"/>
  <c r="A55"/>
  <c r="S225" s="1"/>
  <c r="S256" s="1"/>
  <c r="A56"/>
  <c r="S226" s="1"/>
  <c r="S257" s="1"/>
  <c r="A57"/>
  <c r="S227" s="1"/>
  <c r="S258" s="1"/>
  <c r="S227" i="6"/>
  <c r="S258" s="1"/>
  <c r="S228"/>
  <c r="S259" s="1"/>
  <c r="S229"/>
  <c r="S260" s="1"/>
  <c r="S230"/>
  <c r="S261" s="1"/>
  <c r="S231"/>
  <c r="S262" s="1"/>
  <c r="D55"/>
  <c r="B51" i="21" s="1"/>
  <c r="E55" i="6"/>
  <c r="C51" i="21" s="1"/>
  <c r="D56" i="6"/>
  <c r="E56"/>
  <c r="D57"/>
  <c r="E57"/>
  <c r="CF6" i="14"/>
  <c r="CF9"/>
  <c r="CF13"/>
  <c r="CF13" i="13"/>
  <c r="CJ93" s="1"/>
  <c r="CF9"/>
  <c r="CJ89" s="1"/>
  <c r="CF6"/>
  <c r="CJ86" s="1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L13"/>
  <c r="BM13"/>
  <c r="BN13"/>
  <c r="BO13"/>
  <c r="BP13"/>
  <c r="BQ13"/>
  <c r="BR13"/>
  <c r="BS13"/>
  <c r="BT13"/>
  <c r="BU13"/>
  <c r="BV13"/>
  <c r="BW13"/>
  <c r="BX13"/>
  <c r="BY13"/>
  <c r="BZ13"/>
  <c r="CA13"/>
  <c r="CB13"/>
  <c r="CC13"/>
  <c r="CG93" s="1"/>
  <c r="CD13"/>
  <c r="CH93" s="1"/>
  <c r="CE13"/>
  <c r="CI93" s="1"/>
  <c r="CC25"/>
  <c r="CC45" s="1"/>
  <c r="CC65" s="1"/>
  <c r="CC85" s="1"/>
  <c r="CC105" s="1"/>
  <c r="CD25"/>
  <c r="CD45" s="1"/>
  <c r="CD65" s="1"/>
  <c r="CD85" s="1"/>
  <c r="CD105" s="1"/>
  <c r="CE25"/>
  <c r="CE45" s="1"/>
  <c r="CE65" s="1"/>
  <c r="CE85" s="1"/>
  <c r="CE105" s="1"/>
  <c r="CF25"/>
  <c r="CF45" s="1"/>
  <c r="CF65" s="1"/>
  <c r="CF85" s="1"/>
  <c r="CF105" s="1"/>
  <c r="CC47"/>
  <c r="CC48"/>
  <c r="CC50"/>
  <c r="CC51"/>
  <c r="CC52"/>
  <c r="CC54"/>
  <c r="CC55"/>
  <c r="CC56"/>
  <c r="CC57"/>
  <c r="CC58"/>
  <c r="CC60"/>
  <c r="CC87"/>
  <c r="CC88"/>
  <c r="CC90"/>
  <c r="CC91"/>
  <c r="CC92"/>
  <c r="CC94"/>
  <c r="CC95"/>
  <c r="CC96"/>
  <c r="CC97"/>
  <c r="CC98"/>
  <c r="CC100"/>
  <c r="S46" i="12"/>
  <c r="T46"/>
  <c r="S47"/>
  <c r="T47"/>
  <c r="S49"/>
  <c r="T49"/>
  <c r="S50"/>
  <c r="T50"/>
  <c r="S51"/>
  <c r="T51"/>
  <c r="S53"/>
  <c r="T53"/>
  <c r="S54"/>
  <c r="T54"/>
  <c r="S55"/>
  <c r="T55"/>
  <c r="S56"/>
  <c r="T56"/>
  <c r="S57"/>
  <c r="T57"/>
  <c r="S59"/>
  <c r="T59"/>
  <c r="S66"/>
  <c r="T66"/>
  <c r="S67"/>
  <c r="T67"/>
  <c r="S69"/>
  <c r="T69"/>
  <c r="S70"/>
  <c r="T70"/>
  <c r="S71"/>
  <c r="T71"/>
  <c r="S73"/>
  <c r="T73"/>
  <c r="S74"/>
  <c r="T74"/>
  <c r="S75"/>
  <c r="T75"/>
  <c r="S76"/>
  <c r="T76"/>
  <c r="S77"/>
  <c r="T77"/>
  <c r="S79"/>
  <c r="T79"/>
  <c r="S86"/>
  <c r="T86"/>
  <c r="S87"/>
  <c r="T87"/>
  <c r="S89"/>
  <c r="T89"/>
  <c r="S90"/>
  <c r="T90"/>
  <c r="S91"/>
  <c r="T91"/>
  <c r="S93"/>
  <c r="T93"/>
  <c r="S94"/>
  <c r="T94"/>
  <c r="S95"/>
  <c r="T95"/>
  <c r="S96"/>
  <c r="T96"/>
  <c r="S97"/>
  <c r="T97"/>
  <c r="S99"/>
  <c r="T99"/>
  <c r="AB27" l="1"/>
  <c r="W27" s="1"/>
  <c r="D57" i="19"/>
  <c r="E56"/>
  <c r="D56"/>
  <c r="E57"/>
  <c r="CA38" i="13"/>
  <c r="CB38"/>
  <c r="CC38"/>
  <c r="BZ38"/>
  <c r="CA34"/>
  <c r="CB34"/>
  <c r="CC34"/>
  <c r="BZ34"/>
  <c r="CG49"/>
  <c r="CG46" i="14"/>
  <c r="D57" i="17"/>
  <c r="D55" i="19"/>
  <c r="CA40" i="13"/>
  <c r="CB40"/>
  <c r="BZ40"/>
  <c r="CC40"/>
  <c r="CB35"/>
  <c r="CA35"/>
  <c r="CC35"/>
  <c r="BZ35"/>
  <c r="CA30"/>
  <c r="CB30"/>
  <c r="CC30"/>
  <c r="BZ30"/>
  <c r="CF93"/>
  <c r="CF53"/>
  <c r="CG53"/>
  <c r="E58" i="18"/>
  <c r="E56" i="17"/>
  <c r="CH61" i="13"/>
  <c r="CC36"/>
  <c r="BZ36"/>
  <c r="CA36"/>
  <c r="CB36"/>
  <c r="CB31"/>
  <c r="CA31"/>
  <c r="CC31"/>
  <c r="BZ31"/>
  <c r="CG53" i="14"/>
  <c r="D58" i="18"/>
  <c r="D56" i="17"/>
  <c r="CC37" i="13"/>
  <c r="CA37"/>
  <c r="BZ37"/>
  <c r="CB37"/>
  <c r="CC32"/>
  <c r="CB32"/>
  <c r="CA32"/>
  <c r="BZ32"/>
  <c r="BZ27"/>
  <c r="CG46"/>
  <c r="CG49" i="14"/>
  <c r="E57" i="17"/>
  <c r="E55" i="19"/>
  <c r="D56" i="20"/>
  <c r="B53" i="23"/>
  <c r="B51"/>
  <c r="B54"/>
  <c r="B52"/>
  <c r="CE93" i="13"/>
  <c r="CE53"/>
  <c r="CD93"/>
  <c r="CD53"/>
  <c r="CF19"/>
  <c r="CJ99" s="1"/>
  <c r="E57" i="18"/>
  <c r="E56"/>
  <c r="D55"/>
  <c r="E56" i="20"/>
  <c r="D57" i="18"/>
  <c r="D56"/>
  <c r="E55"/>
  <c r="H56" i="6"/>
  <c r="H57"/>
  <c r="H55"/>
  <c r="CF19" i="14"/>
  <c r="CC53" i="13"/>
  <c r="CC93"/>
  <c r="W46" i="12" l="1"/>
  <c r="CG59" i="13"/>
  <c r="CG59" i="14"/>
  <c r="CF21"/>
  <c r="CF21" i="13"/>
  <c r="CJ101" s="1"/>
  <c r="T166" i="12"/>
  <c r="T168"/>
  <c r="T170"/>
  <c r="T174"/>
  <c r="T178"/>
  <c r="T180"/>
  <c r="T167"/>
  <c r="T171"/>
  <c r="T175"/>
  <c r="T177"/>
  <c r="T181"/>
  <c r="T172"/>
  <c r="T176"/>
  <c r="T169"/>
  <c r="T173"/>
  <c r="T179"/>
  <c r="CG61" i="14" l="1"/>
  <c r="CG61" i="13"/>
  <c r="T186" i="12"/>
  <c r="T187" s="1"/>
  <c r="T188" s="1"/>
  <c r="U13" l="1"/>
  <c r="U9"/>
  <c r="U6"/>
  <c r="U52" l="1"/>
  <c r="V72"/>
  <c r="U48"/>
  <c r="V68"/>
  <c r="U45"/>
  <c r="V65"/>
  <c r="U19"/>
  <c r="U58" l="1"/>
  <c r="V78"/>
  <c r="U21"/>
  <c r="A55" i="20"/>
  <c r="S225" s="1"/>
  <c r="S256" s="1"/>
  <c r="A53" i="19"/>
  <c r="S223" s="1"/>
  <c r="S254" s="1"/>
  <c r="A54"/>
  <c r="S224" s="1"/>
  <c r="S255" s="1"/>
  <c r="E55" i="20"/>
  <c r="BY25" i="14"/>
  <c r="BZ25"/>
  <c r="CA25"/>
  <c r="CB25"/>
  <c r="CC25"/>
  <c r="CD25"/>
  <c r="CE25"/>
  <c r="CE45" s="1"/>
  <c r="CE65" s="1"/>
  <c r="BV25"/>
  <c r="CE13"/>
  <c r="CE9"/>
  <c r="CE6"/>
  <c r="CE47"/>
  <c r="CE48"/>
  <c r="CE50"/>
  <c r="CE51"/>
  <c r="CE52"/>
  <c r="CE54"/>
  <c r="CE55"/>
  <c r="CE56"/>
  <c r="CE57"/>
  <c r="CE58"/>
  <c r="CE60"/>
  <c r="CE87"/>
  <c r="CE88"/>
  <c r="CE90"/>
  <c r="CE91"/>
  <c r="CE92"/>
  <c r="CE94"/>
  <c r="CE95"/>
  <c r="CE96"/>
  <c r="CE97"/>
  <c r="CE98"/>
  <c r="CE100"/>
  <c r="BZ25" i="13"/>
  <c r="CC6"/>
  <c r="CG86" s="1"/>
  <c r="CD6"/>
  <c r="CH86" s="1"/>
  <c r="CE6"/>
  <c r="CI86" s="1"/>
  <c r="CC9"/>
  <c r="CG89" s="1"/>
  <c r="CD9"/>
  <c r="CH89" s="1"/>
  <c r="CE9"/>
  <c r="CI89" s="1"/>
  <c r="U60" i="12" l="1"/>
  <c r="V80"/>
  <c r="CF46" i="13"/>
  <c r="CF53" i="14"/>
  <c r="CF49" i="13"/>
  <c r="CF46" i="14"/>
  <c r="CF49"/>
  <c r="CE49" i="13"/>
  <c r="CD46"/>
  <c r="CD49"/>
  <c r="CE46"/>
  <c r="CE19"/>
  <c r="CI99" s="1"/>
  <c r="CD19"/>
  <c r="CH99" s="1"/>
  <c r="AC6" i="12"/>
  <c r="AC10"/>
  <c r="AC14"/>
  <c r="AC18"/>
  <c r="AC7"/>
  <c r="AC11"/>
  <c r="AC15"/>
  <c r="AC8"/>
  <c r="AC12"/>
  <c r="AC16"/>
  <c r="AC9"/>
  <c r="AC13"/>
  <c r="AC17"/>
  <c r="AB10"/>
  <c r="AB9"/>
  <c r="AB13"/>
  <c r="AB17"/>
  <c r="AB8"/>
  <c r="AB12"/>
  <c r="AB16"/>
  <c r="AB7"/>
  <c r="AB11"/>
  <c r="AB15"/>
  <c r="AB14"/>
  <c r="AB18"/>
  <c r="AB6"/>
  <c r="CE19" i="14"/>
  <c r="CC19" i="13"/>
  <c r="CG99" s="1"/>
  <c r="D55" i="20"/>
  <c r="CE85" i="14"/>
  <c r="CE105" s="1"/>
  <c r="S226" i="6"/>
  <c r="S257" s="1"/>
  <c r="S225"/>
  <c r="S256" s="1"/>
  <c r="T224"/>
  <c r="S224"/>
  <c r="S255" s="1"/>
  <c r="T223"/>
  <c r="S223"/>
  <c r="S254" s="1"/>
  <c r="T222"/>
  <c r="S222"/>
  <c r="S253" s="1"/>
  <c r="T221"/>
  <c r="S221"/>
  <c r="S252" s="1"/>
  <c r="T220"/>
  <c r="S220"/>
  <c r="S251" s="1"/>
  <c r="T219"/>
  <c r="S219"/>
  <c r="S250" s="1"/>
  <c r="T218"/>
  <c r="S218"/>
  <c r="S249" s="1"/>
  <c r="T217"/>
  <c r="S217"/>
  <c r="S248" s="1"/>
  <c r="T216"/>
  <c r="S216"/>
  <c r="S247" s="1"/>
  <c r="T215"/>
  <c r="S215"/>
  <c r="S246" s="1"/>
  <c r="T214"/>
  <c r="S214"/>
  <c r="S245" s="1"/>
  <c r="T213"/>
  <c r="S213"/>
  <c r="S244" s="1"/>
  <c r="T212"/>
  <c r="S212"/>
  <c r="S243" s="1"/>
  <c r="T211"/>
  <c r="S211"/>
  <c r="S242" s="1"/>
  <c r="T210"/>
  <c r="S210"/>
  <c r="S241" s="1"/>
  <c r="T209"/>
  <c r="S240"/>
  <c r="CF59" i="13" l="1"/>
  <c r="CF59" i="14"/>
  <c r="CD59" i="13"/>
  <c r="CD21"/>
  <c r="CH101" s="1"/>
  <c r="CE59"/>
  <c r="CE21"/>
  <c r="CI101" s="1"/>
  <c r="CC21"/>
  <c r="CG101" s="1"/>
  <c r="CE21" i="14"/>
  <c r="A47" i="23"/>
  <c r="A112"/>
  <c r="A54" i="20"/>
  <c r="S224" s="1"/>
  <c r="S255" s="1"/>
  <c r="A52" i="18"/>
  <c r="S222" s="1"/>
  <c r="S253" s="1"/>
  <c r="A53"/>
  <c r="S223" s="1"/>
  <c r="S254" s="1"/>
  <c r="A53" i="17"/>
  <c r="S223" s="1"/>
  <c r="S254" s="1"/>
  <c r="A54"/>
  <c r="S224" s="1"/>
  <c r="S255" s="1"/>
  <c r="A55"/>
  <c r="S225" s="1"/>
  <c r="S256" s="1"/>
  <c r="D48" i="6"/>
  <c r="E48"/>
  <c r="D49"/>
  <c r="E49"/>
  <c r="D50"/>
  <c r="E50"/>
  <c r="D51"/>
  <c r="E51"/>
  <c r="D52"/>
  <c r="B48" i="21" s="1"/>
  <c r="E52" i="6"/>
  <c r="C48" i="21" s="1"/>
  <c r="D53" i="6"/>
  <c r="B49" i="21" s="1"/>
  <c r="E53" i="6"/>
  <c r="C49" i="21" s="1"/>
  <c r="D54" i="6"/>
  <c r="B50" i="21" s="1"/>
  <c r="E54" i="6"/>
  <c r="C50" i="21" s="1"/>
  <c r="E55" i="17"/>
  <c r="CB87" i="14"/>
  <c r="CC87"/>
  <c r="CD87"/>
  <c r="CB88"/>
  <c r="CC88"/>
  <c r="CD88"/>
  <c r="CB90"/>
  <c r="CC90"/>
  <c r="CD90"/>
  <c r="CB91"/>
  <c r="CC91"/>
  <c r="CD91"/>
  <c r="CB92"/>
  <c r="CC92"/>
  <c r="CD92"/>
  <c r="CB94"/>
  <c r="CC94"/>
  <c r="CD94"/>
  <c r="CB95"/>
  <c r="CC95"/>
  <c r="CD95"/>
  <c r="CB96"/>
  <c r="CC96"/>
  <c r="CD96"/>
  <c r="CB97"/>
  <c r="CC97"/>
  <c r="CD97"/>
  <c r="CB98"/>
  <c r="CC98"/>
  <c r="CD98"/>
  <c r="CB100"/>
  <c r="CC100"/>
  <c r="CD100"/>
  <c r="CA47"/>
  <c r="CB47"/>
  <c r="CC47"/>
  <c r="CD47"/>
  <c r="CA48"/>
  <c r="CB48"/>
  <c r="CC48"/>
  <c r="CD48"/>
  <c r="CA50"/>
  <c r="CB50"/>
  <c r="CC50"/>
  <c r="CD50"/>
  <c r="CA51"/>
  <c r="CB51"/>
  <c r="CC51"/>
  <c r="CD51"/>
  <c r="CA52"/>
  <c r="CB52"/>
  <c r="CC52"/>
  <c r="CD52"/>
  <c r="CA54"/>
  <c r="CB54"/>
  <c r="CC54"/>
  <c r="CD54"/>
  <c r="CA55"/>
  <c r="CB55"/>
  <c r="CC55"/>
  <c r="CD55"/>
  <c r="CA56"/>
  <c r="CB56"/>
  <c r="CC56"/>
  <c r="CD56"/>
  <c r="CA57"/>
  <c r="CB57"/>
  <c r="CC57"/>
  <c r="CD57"/>
  <c r="CA58"/>
  <c r="CB58"/>
  <c r="CC58"/>
  <c r="CD58"/>
  <c r="CA60"/>
  <c r="CB60"/>
  <c r="CC60"/>
  <c r="CD60"/>
  <c r="CB45"/>
  <c r="CB65" s="1"/>
  <c r="CC45"/>
  <c r="CC65" s="1"/>
  <c r="CD45"/>
  <c r="CD65" s="1"/>
  <c r="CD13"/>
  <c r="CD9"/>
  <c r="CD6"/>
  <c r="BR98" i="13"/>
  <c r="BR87"/>
  <c r="BS87"/>
  <c r="BT87"/>
  <c r="BU87"/>
  <c r="BV87"/>
  <c r="BW87"/>
  <c r="BX87"/>
  <c r="BR88"/>
  <c r="BS88"/>
  <c r="BT88"/>
  <c r="BU88"/>
  <c r="BV88"/>
  <c r="BW88"/>
  <c r="BX88"/>
  <c r="BR90"/>
  <c r="BS90"/>
  <c r="BT90"/>
  <c r="BU90"/>
  <c r="BV90"/>
  <c r="BW90"/>
  <c r="BX90"/>
  <c r="BR91"/>
  <c r="BS91"/>
  <c r="BT91"/>
  <c r="BU91"/>
  <c r="BV91"/>
  <c r="BW91"/>
  <c r="BX91"/>
  <c r="BR92"/>
  <c r="BS92"/>
  <c r="BT92"/>
  <c r="BU92"/>
  <c r="BV92"/>
  <c r="BW92"/>
  <c r="BX92"/>
  <c r="BR94"/>
  <c r="BS94"/>
  <c r="BT94"/>
  <c r="BU94"/>
  <c r="BV94"/>
  <c r="BW94"/>
  <c r="BX94"/>
  <c r="BR95"/>
  <c r="BS95"/>
  <c r="BT95"/>
  <c r="BU95"/>
  <c r="BV95"/>
  <c r="BW95"/>
  <c r="BX95"/>
  <c r="BR96"/>
  <c r="BS96"/>
  <c r="BT96"/>
  <c r="BU96"/>
  <c r="BV96"/>
  <c r="BW96"/>
  <c r="BX96"/>
  <c r="BR97"/>
  <c r="BS97"/>
  <c r="BT97"/>
  <c r="BU97"/>
  <c r="BV97"/>
  <c r="BW97"/>
  <c r="BX97"/>
  <c r="BS98"/>
  <c r="BT98"/>
  <c r="BU98"/>
  <c r="BV98"/>
  <c r="BW98"/>
  <c r="BX98"/>
  <c r="BR100"/>
  <c r="BS100"/>
  <c r="BT100"/>
  <c r="BU100"/>
  <c r="BV100"/>
  <c r="BW100"/>
  <c r="BX100"/>
  <c r="CA87"/>
  <c r="CB87"/>
  <c r="CA88"/>
  <c r="CB88"/>
  <c r="CA90"/>
  <c r="CB90"/>
  <c r="CA91"/>
  <c r="CB91"/>
  <c r="CA92"/>
  <c r="CB92"/>
  <c r="CA94"/>
  <c r="CB94"/>
  <c r="CA95"/>
  <c r="CB95"/>
  <c r="CA96"/>
  <c r="CB96"/>
  <c r="CA97"/>
  <c r="CB97"/>
  <c r="CA98"/>
  <c r="CB98"/>
  <c r="CA100"/>
  <c r="CB100"/>
  <c r="CA47"/>
  <c r="CB47"/>
  <c r="CA48"/>
  <c r="CB48"/>
  <c r="CA50"/>
  <c r="CB50"/>
  <c r="CA51"/>
  <c r="CB51"/>
  <c r="CA52"/>
  <c r="CB52"/>
  <c r="CA54"/>
  <c r="CB54"/>
  <c r="CA55"/>
  <c r="CB55"/>
  <c r="CA56"/>
  <c r="CB56"/>
  <c r="CA57"/>
  <c r="CB57"/>
  <c r="CA58"/>
  <c r="CB58"/>
  <c r="CA60"/>
  <c r="CB60"/>
  <c r="BV9"/>
  <c r="BW9"/>
  <c r="CF61" l="1"/>
  <c r="B50" i="23"/>
  <c r="CF61" i="14"/>
  <c r="B45" i="21"/>
  <c r="B47"/>
  <c r="B46"/>
  <c r="B44"/>
  <c r="CD61" i="13"/>
  <c r="CE61"/>
  <c r="CE53" i="14"/>
  <c r="CE49"/>
  <c r="CE46"/>
  <c r="D54" i="18"/>
  <c r="C46" i="21"/>
  <c r="E54" i="18"/>
  <c r="B49" i="23"/>
  <c r="C45" i="21"/>
  <c r="B48" i="23"/>
  <c r="C44" i="21"/>
  <c r="C47"/>
  <c r="H53" i="6"/>
  <c r="E53" i="19"/>
  <c r="D53"/>
  <c r="E54" i="17"/>
  <c r="E54" i="19"/>
  <c r="D54"/>
  <c r="H49" i="6"/>
  <c r="CC85" i="14"/>
  <c r="CC105" s="1"/>
  <c r="CB85"/>
  <c r="CB105" s="1"/>
  <c r="CD85"/>
  <c r="CD105" s="1"/>
  <c r="D54" i="20"/>
  <c r="D53" i="18"/>
  <c r="D53" i="17"/>
  <c r="CD19" i="14"/>
  <c r="H51" i="6"/>
  <c r="B47" i="23"/>
  <c r="H50" i="6"/>
  <c r="D54" i="17"/>
  <c r="E52" i="18"/>
  <c r="D55" i="17"/>
  <c r="H54" i="6"/>
  <c r="E54" i="20"/>
  <c r="E53" i="18"/>
  <c r="D52"/>
  <c r="E53" i="17"/>
  <c r="H52" i="6"/>
  <c r="H48"/>
  <c r="A53" i="20"/>
  <c r="S223" s="1"/>
  <c r="S254" s="1"/>
  <c r="D53"/>
  <c r="CE59" i="14" l="1"/>
  <c r="CD21"/>
  <c r="E53" i="20"/>
  <c r="BZ47" i="14"/>
  <c r="BZ48"/>
  <c r="BZ50"/>
  <c r="BZ51"/>
  <c r="BZ52"/>
  <c r="BZ54"/>
  <c r="BZ55"/>
  <c r="BZ56"/>
  <c r="BZ57"/>
  <c r="BZ58"/>
  <c r="BZ60"/>
  <c r="BZ87"/>
  <c r="CA87"/>
  <c r="BZ88"/>
  <c r="CA88"/>
  <c r="BZ90"/>
  <c r="CA90"/>
  <c r="BZ91"/>
  <c r="CA91"/>
  <c r="BZ92"/>
  <c r="CA92"/>
  <c r="BZ94"/>
  <c r="CA94"/>
  <c r="BZ95"/>
  <c r="CA95"/>
  <c r="BZ96"/>
  <c r="CA96"/>
  <c r="BZ97"/>
  <c r="CA97"/>
  <c r="BZ98"/>
  <c r="CA98"/>
  <c r="BZ100"/>
  <c r="CA100"/>
  <c r="CA45"/>
  <c r="CA65" s="1"/>
  <c r="CC6"/>
  <c r="CG86" s="1"/>
  <c r="CC9"/>
  <c r="CG89" s="1"/>
  <c r="CC13"/>
  <c r="CG93" s="1"/>
  <c r="CE61" l="1"/>
  <c r="CA85"/>
  <c r="CA105" s="1"/>
  <c r="CD49"/>
  <c r="CD46"/>
  <c r="CD53"/>
  <c r="CC19"/>
  <c r="CG99" s="1"/>
  <c r="CD59" l="1"/>
  <c r="CC21"/>
  <c r="CG101" s="1"/>
  <c r="J148" i="4"/>
  <c r="J145"/>
  <c r="J146"/>
  <c r="J147"/>
  <c r="F32"/>
  <c r="G32"/>
  <c r="O32"/>
  <c r="A32"/>
  <c r="C93" s="1"/>
  <c r="L16"/>
  <c r="K16"/>
  <c r="CD61" i="14" l="1"/>
  <c r="E7" i="4"/>
  <c r="E8"/>
  <c r="E9"/>
  <c r="E10"/>
  <c r="E11"/>
  <c r="E12"/>
  <c r="E13"/>
  <c r="E14"/>
  <c r="E15"/>
  <c r="E16"/>
  <c r="D16"/>
  <c r="E32" l="1"/>
  <c r="J16"/>
  <c r="I16"/>
  <c r="H16"/>
  <c r="N16"/>
  <c r="M16"/>
  <c r="A41" i="23"/>
  <c r="A42"/>
  <c r="A43"/>
  <c r="A44"/>
  <c r="A105" s="1"/>
  <c r="A45"/>
  <c r="A106" s="1"/>
  <c r="A46"/>
  <c r="A107" s="1"/>
  <c r="A108"/>
  <c r="A109"/>
  <c r="A110"/>
  <c r="A111"/>
  <c r="A52" i="20"/>
  <c r="S222" s="1"/>
  <c r="S253" s="1"/>
  <c r="A51" i="19"/>
  <c r="S221" s="1"/>
  <c r="S252" s="1"/>
  <c r="A52"/>
  <c r="S222" s="1"/>
  <c r="S253" s="1"/>
  <c r="A51" i="18"/>
  <c r="S221" s="1"/>
  <c r="S252" s="1"/>
  <c r="A52" i="17"/>
  <c r="S222" s="1"/>
  <c r="S253" s="1"/>
  <c r="C25" i="14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J25"/>
  <c r="BK25"/>
  <c r="BL25"/>
  <c r="BM25"/>
  <c r="BN25"/>
  <c r="BO25"/>
  <c r="BP25"/>
  <c r="BQ25"/>
  <c r="BR25"/>
  <c r="BS25"/>
  <c r="BT25"/>
  <c r="BU25"/>
  <c r="BW25"/>
  <c r="BX25"/>
  <c r="BY45"/>
  <c r="BZ45"/>
  <c r="B25"/>
  <c r="BX87"/>
  <c r="BY87"/>
  <c r="BX88"/>
  <c r="BY88"/>
  <c r="BX90"/>
  <c r="BY90"/>
  <c r="BX91"/>
  <c r="BY91"/>
  <c r="BX92"/>
  <c r="BY92"/>
  <c r="BX94"/>
  <c r="BY94"/>
  <c r="BX95"/>
  <c r="BY95"/>
  <c r="BX96"/>
  <c r="BY96"/>
  <c r="BX97"/>
  <c r="BY97"/>
  <c r="BX98"/>
  <c r="BY98"/>
  <c r="BX100"/>
  <c r="BY100"/>
  <c r="BY47"/>
  <c r="BY48"/>
  <c r="BY50"/>
  <c r="BY51"/>
  <c r="BY52"/>
  <c r="BY54"/>
  <c r="BY55"/>
  <c r="BY56"/>
  <c r="BY57"/>
  <c r="BY58"/>
  <c r="BY60"/>
  <c r="CB6"/>
  <c r="CF86" s="1"/>
  <c r="CB9"/>
  <c r="CF89" s="1"/>
  <c r="CB13"/>
  <c r="CF93" s="1"/>
  <c r="CB9" i="13"/>
  <c r="CF89" s="1"/>
  <c r="CB6"/>
  <c r="CF86" s="1"/>
  <c r="BY87"/>
  <c r="BZ87"/>
  <c r="BY88"/>
  <c r="BZ88"/>
  <c r="BY90"/>
  <c r="BZ90"/>
  <c r="BY91"/>
  <c r="BZ91"/>
  <c r="BY92"/>
  <c r="BZ92"/>
  <c r="BY94"/>
  <c r="BZ94"/>
  <c r="BY95"/>
  <c r="BZ95"/>
  <c r="BY96"/>
  <c r="BZ96"/>
  <c r="BY97"/>
  <c r="BZ97"/>
  <c r="BY98"/>
  <c r="BZ98"/>
  <c r="BY100"/>
  <c r="BZ100"/>
  <c r="BX25"/>
  <c r="BX45" s="1"/>
  <c r="BX65" s="1"/>
  <c r="BX85" s="1"/>
  <c r="BX105" s="1"/>
  <c r="BY25"/>
  <c r="BY45" s="1"/>
  <c r="BY65" s="1"/>
  <c r="BY85" s="1"/>
  <c r="BY105" s="1"/>
  <c r="CA25"/>
  <c r="CA45" s="1"/>
  <c r="CA65" s="1"/>
  <c r="CA85" s="1"/>
  <c r="CA105" s="1"/>
  <c r="CB25"/>
  <c r="CB45" s="1"/>
  <c r="CB65" s="1"/>
  <c r="CB85" s="1"/>
  <c r="CB105" s="1"/>
  <c r="BZ45"/>
  <c r="BZ65" s="1"/>
  <c r="BZ85" s="1"/>
  <c r="BZ105" s="1"/>
  <c r="BX47"/>
  <c r="BY47"/>
  <c r="BZ47"/>
  <c r="BX48"/>
  <c r="BY48"/>
  <c r="BZ48"/>
  <c r="BX50"/>
  <c r="BY50"/>
  <c r="BZ50"/>
  <c r="BX51"/>
  <c r="BY51"/>
  <c r="BZ51"/>
  <c r="BX52"/>
  <c r="BY52"/>
  <c r="BZ52"/>
  <c r="BX54"/>
  <c r="BY54"/>
  <c r="BZ54"/>
  <c r="BX55"/>
  <c r="BY55"/>
  <c r="BZ55"/>
  <c r="BX56"/>
  <c r="BY56"/>
  <c r="BZ56"/>
  <c r="BX57"/>
  <c r="BY57"/>
  <c r="BZ57"/>
  <c r="BX58"/>
  <c r="BY58"/>
  <c r="BZ58"/>
  <c r="BX60"/>
  <c r="BY60"/>
  <c r="BZ60"/>
  <c r="Q86" i="12"/>
  <c r="R86"/>
  <c r="Q87"/>
  <c r="R87"/>
  <c r="Q89"/>
  <c r="R89"/>
  <c r="Q90"/>
  <c r="R90"/>
  <c r="Q91"/>
  <c r="R91"/>
  <c r="Q93"/>
  <c r="R93"/>
  <c r="Q94"/>
  <c r="R94"/>
  <c r="Q95"/>
  <c r="R95"/>
  <c r="Q96"/>
  <c r="R96"/>
  <c r="Q97"/>
  <c r="R97"/>
  <c r="Q99"/>
  <c r="R99"/>
  <c r="Q66"/>
  <c r="R66"/>
  <c r="Q67"/>
  <c r="R67"/>
  <c r="Q69"/>
  <c r="R69"/>
  <c r="Q70"/>
  <c r="R70"/>
  <c r="Q71"/>
  <c r="R71"/>
  <c r="Q73"/>
  <c r="R73"/>
  <c r="Q74"/>
  <c r="R74"/>
  <c r="Q75"/>
  <c r="R75"/>
  <c r="Q76"/>
  <c r="R76"/>
  <c r="Q77"/>
  <c r="R77"/>
  <c r="Q79"/>
  <c r="R79"/>
  <c r="AB31"/>
  <c r="AB34"/>
  <c r="AB36"/>
  <c r="AB38"/>
  <c r="O46"/>
  <c r="P46"/>
  <c r="Q46"/>
  <c r="R46"/>
  <c r="BW27" i="13"/>
  <c r="O47" i="12"/>
  <c r="P47"/>
  <c r="Q47"/>
  <c r="R47"/>
  <c r="BX28" i="13"/>
  <c r="BX28" i="14" s="1"/>
  <c r="O49" i="12"/>
  <c r="P49"/>
  <c r="Q49"/>
  <c r="R49"/>
  <c r="BY30" i="13"/>
  <c r="O50" i="12"/>
  <c r="P50"/>
  <c r="Q50"/>
  <c r="R50"/>
  <c r="BW31" i="13"/>
  <c r="BW31" i="14" s="1"/>
  <c r="O51" i="12"/>
  <c r="P51"/>
  <c r="Q51"/>
  <c r="R51"/>
  <c r="BW32" i="13"/>
  <c r="BW32" i="14" s="1"/>
  <c r="O53" i="12"/>
  <c r="P53"/>
  <c r="Q53"/>
  <c r="R53"/>
  <c r="O54"/>
  <c r="P54"/>
  <c r="Q54"/>
  <c r="BJ35" i="13" s="1"/>
  <c r="R54" i="12"/>
  <c r="BY35" i="13"/>
  <c r="O55" i="12"/>
  <c r="P55"/>
  <c r="Q55"/>
  <c r="BJ36" i="13" s="1"/>
  <c r="BJ36" i="14" s="1"/>
  <c r="R55" i="12"/>
  <c r="BV36" i="13"/>
  <c r="BV36" i="14" s="1"/>
  <c r="O56" i="12"/>
  <c r="P56"/>
  <c r="Q56"/>
  <c r="BJ37" i="13" s="1"/>
  <c r="BJ37" i="14" s="1"/>
  <c r="R56" i="12"/>
  <c r="BX37" i="13"/>
  <c r="BX37" i="14" s="1"/>
  <c r="O57" i="12"/>
  <c r="P57"/>
  <c r="Q57"/>
  <c r="BJ38" i="13" s="1"/>
  <c r="BJ38" i="14" s="1"/>
  <c r="R57" i="12"/>
  <c r="BW38" i="13"/>
  <c r="BW38" i="14" s="1"/>
  <c r="O59" i="12"/>
  <c r="P59"/>
  <c r="Q59"/>
  <c r="R59"/>
  <c r="BX40" i="13"/>
  <c r="BX40" i="14" s="1"/>
  <c r="T6" i="12"/>
  <c r="U65" s="1"/>
  <c r="T9"/>
  <c r="U68" s="1"/>
  <c r="T13"/>
  <c r="U72" s="1"/>
  <c r="P66"/>
  <c r="P67"/>
  <c r="P69"/>
  <c r="P70"/>
  <c r="P71"/>
  <c r="P73"/>
  <c r="P74"/>
  <c r="P75"/>
  <c r="P76"/>
  <c r="P77"/>
  <c r="P79"/>
  <c r="Q9"/>
  <c r="R9"/>
  <c r="R48" s="1"/>
  <c r="BJ35" i="14" l="1"/>
  <c r="BJ33" i="13"/>
  <c r="W57" i="12"/>
  <c r="W55"/>
  <c r="W53"/>
  <c r="W50"/>
  <c r="T19"/>
  <c r="U78" s="1"/>
  <c r="T48"/>
  <c r="T45"/>
  <c r="S85"/>
  <c r="T85"/>
  <c r="S88"/>
  <c r="T88"/>
  <c r="S92"/>
  <c r="T92"/>
  <c r="T52"/>
  <c r="L167"/>
  <c r="R88"/>
  <c r="BY35" i="14"/>
  <c r="BY30"/>
  <c r="CC49" i="13"/>
  <c r="CC46"/>
  <c r="AB28" i="12"/>
  <c r="BZ65" i="14"/>
  <c r="BZ85" s="1"/>
  <c r="BZ105" s="1"/>
  <c r="K167" i="12"/>
  <c r="BY65" i="14"/>
  <c r="BY85" s="1"/>
  <c r="BY105" s="1"/>
  <c r="Q88" i="12"/>
  <c r="R179"/>
  <c r="N168"/>
  <c r="J166"/>
  <c r="H171"/>
  <c r="Q92"/>
  <c r="M166"/>
  <c r="I166"/>
  <c r="AB40"/>
  <c r="AB35"/>
  <c r="AB32"/>
  <c r="AB30"/>
  <c r="P166"/>
  <c r="Q48"/>
  <c r="R85"/>
  <c r="BV28" i="13"/>
  <c r="BV28" i="14" s="1"/>
  <c r="BV35" i="13"/>
  <c r="BV35" i="14" s="1"/>
  <c r="BW40" i="13"/>
  <c r="BW40" i="14" s="1"/>
  <c r="BX80" s="1"/>
  <c r="BX35" i="13"/>
  <c r="BX35" i="14" s="1"/>
  <c r="BY31" i="13"/>
  <c r="BX30"/>
  <c r="BX30" i="14" s="1"/>
  <c r="BW28" i="13"/>
  <c r="BW28" i="14" s="1"/>
  <c r="CC53"/>
  <c r="R68" i="12"/>
  <c r="R92"/>
  <c r="Q85"/>
  <c r="BV30" i="13"/>
  <c r="BV30" i="14" s="1"/>
  <c r="BV40" i="13"/>
  <c r="BV40" i="14" s="1"/>
  <c r="BY38" i="13"/>
  <c r="BY32"/>
  <c r="BX31"/>
  <c r="BX31" i="14" s="1"/>
  <c r="BX71" s="1"/>
  <c r="BW30" i="13"/>
  <c r="BW29" s="1"/>
  <c r="BY27"/>
  <c r="CC49" i="14"/>
  <c r="BV31" i="13"/>
  <c r="BV31" i="14" s="1"/>
  <c r="BW71" s="1"/>
  <c r="BY40" i="13"/>
  <c r="BY36"/>
  <c r="BX32"/>
  <c r="BX32" i="14" s="1"/>
  <c r="BX72" s="1"/>
  <c r="BY28" i="13"/>
  <c r="BX27"/>
  <c r="BX26" s="1"/>
  <c r="CC46" i="14"/>
  <c r="AB37" i="12"/>
  <c r="BV27" i="13"/>
  <c r="BV27" i="14" s="1"/>
  <c r="BV32" i="13"/>
  <c r="BV32" i="14" s="1"/>
  <c r="BW36" i="13"/>
  <c r="BW36" i="14" s="1"/>
  <c r="BW76" s="1"/>
  <c r="BW27"/>
  <c r="CB19" i="13"/>
  <c r="CF99" s="1"/>
  <c r="BX34"/>
  <c r="BX34" i="14" s="1"/>
  <c r="BV34" i="13"/>
  <c r="BV34" i="14" s="1"/>
  <c r="BY34" i="13"/>
  <c r="BX38"/>
  <c r="BX38" i="14" s="1"/>
  <c r="BX78" s="1"/>
  <c r="BV38" i="13"/>
  <c r="BV38" i="14" s="1"/>
  <c r="BW37" i="13"/>
  <c r="BW37" i="14" s="1"/>
  <c r="BY37" i="13"/>
  <c r="BV37"/>
  <c r="BV37" i="14" s="1"/>
  <c r="BW34" i="13"/>
  <c r="BX36"/>
  <c r="BW35"/>
  <c r="BW35" i="14" s="1"/>
  <c r="CB19"/>
  <c r="CF99" s="1"/>
  <c r="C166" i="12"/>
  <c r="D166"/>
  <c r="E166"/>
  <c r="F166"/>
  <c r="G166"/>
  <c r="H166"/>
  <c r="L166"/>
  <c r="N166"/>
  <c r="C167"/>
  <c r="D167"/>
  <c r="E167"/>
  <c r="F167"/>
  <c r="G167"/>
  <c r="N167"/>
  <c r="C168"/>
  <c r="D168"/>
  <c r="E168"/>
  <c r="F168"/>
  <c r="G168"/>
  <c r="L168"/>
  <c r="P168"/>
  <c r="C169"/>
  <c r="D169"/>
  <c r="E169"/>
  <c r="F169"/>
  <c r="G169"/>
  <c r="H169"/>
  <c r="P169"/>
  <c r="C170"/>
  <c r="D170"/>
  <c r="E170"/>
  <c r="F170"/>
  <c r="G170"/>
  <c r="H170"/>
  <c r="L170"/>
  <c r="N170"/>
  <c r="C171"/>
  <c r="D171"/>
  <c r="E171"/>
  <c r="F171"/>
  <c r="G171"/>
  <c r="N171"/>
  <c r="C172"/>
  <c r="D172"/>
  <c r="E172"/>
  <c r="F172"/>
  <c r="G172"/>
  <c r="L172"/>
  <c r="P172"/>
  <c r="C173"/>
  <c r="D173"/>
  <c r="E173"/>
  <c r="F173"/>
  <c r="G173"/>
  <c r="H173"/>
  <c r="P173"/>
  <c r="C174"/>
  <c r="D174"/>
  <c r="E174"/>
  <c r="F174"/>
  <c r="G174"/>
  <c r="H174"/>
  <c r="L174"/>
  <c r="N174"/>
  <c r="C175"/>
  <c r="D175"/>
  <c r="E175"/>
  <c r="F175"/>
  <c r="G175"/>
  <c r="N175"/>
  <c r="C176"/>
  <c r="D176"/>
  <c r="E176"/>
  <c r="F176"/>
  <c r="G176"/>
  <c r="L176"/>
  <c r="P176"/>
  <c r="C177"/>
  <c r="D177"/>
  <c r="E177"/>
  <c r="F177"/>
  <c r="G177"/>
  <c r="H177"/>
  <c r="P177"/>
  <c r="C178"/>
  <c r="D178"/>
  <c r="E178"/>
  <c r="F178"/>
  <c r="G178"/>
  <c r="H178"/>
  <c r="L178"/>
  <c r="N178"/>
  <c r="BV47" i="14"/>
  <c r="BW47"/>
  <c r="BX47"/>
  <c r="BV48"/>
  <c r="BW48"/>
  <c r="BX48"/>
  <c r="BV50"/>
  <c r="BW50"/>
  <c r="BX50"/>
  <c r="BV51"/>
  <c r="BW51"/>
  <c r="BX51"/>
  <c r="BV52"/>
  <c r="BW52"/>
  <c r="BX52"/>
  <c r="BV54"/>
  <c r="BW54"/>
  <c r="BX54"/>
  <c r="BV55"/>
  <c r="BW55"/>
  <c r="BX55"/>
  <c r="BV56"/>
  <c r="BW56"/>
  <c r="BX56"/>
  <c r="BV57"/>
  <c r="BW57"/>
  <c r="BX57"/>
  <c r="BV58"/>
  <c r="BW58"/>
  <c r="BX58"/>
  <c r="BV60"/>
  <c r="BW60"/>
  <c r="BX60"/>
  <c r="BV87"/>
  <c r="BW87"/>
  <c r="BV88"/>
  <c r="BW88"/>
  <c r="BV90"/>
  <c r="BW90"/>
  <c r="BV91"/>
  <c r="BW91"/>
  <c r="BV92"/>
  <c r="BW92"/>
  <c r="BV94"/>
  <c r="BW94"/>
  <c r="BV95"/>
  <c r="BW95"/>
  <c r="BV96"/>
  <c r="BW96"/>
  <c r="BV97"/>
  <c r="BW97"/>
  <c r="BV98"/>
  <c r="BW98"/>
  <c r="BV100"/>
  <c r="BW100"/>
  <c r="BX45"/>
  <c r="CA6"/>
  <c r="CA9"/>
  <c r="CE89" s="1"/>
  <c r="CA13"/>
  <c r="BU27" i="13"/>
  <c r="BU28"/>
  <c r="BU30"/>
  <c r="BU31"/>
  <c r="BU32"/>
  <c r="BU34"/>
  <c r="BU36"/>
  <c r="BU36" i="14" s="1"/>
  <c r="BU38" i="13"/>
  <c r="BU40"/>
  <c r="BU6"/>
  <c r="BV6"/>
  <c r="BW6"/>
  <c r="BX6"/>
  <c r="CB86" s="1"/>
  <c r="BY6"/>
  <c r="CC86" s="1"/>
  <c r="BZ6"/>
  <c r="CD86" s="1"/>
  <c r="CA6"/>
  <c r="CE86" s="1"/>
  <c r="BU9"/>
  <c r="BX9"/>
  <c r="BY9"/>
  <c r="CC89" s="1"/>
  <c r="BZ9"/>
  <c r="CD89" s="1"/>
  <c r="CA9"/>
  <c r="CE89" s="1"/>
  <c r="BU25"/>
  <c r="BV25"/>
  <c r="BW25"/>
  <c r="BW45" s="1"/>
  <c r="BW65" s="1"/>
  <c r="BU35"/>
  <c r="BU37"/>
  <c r="BU37" i="14" s="1"/>
  <c r="A51" i="20"/>
  <c r="S221" s="1"/>
  <c r="S252" s="1"/>
  <c r="BV45" i="14"/>
  <c r="BW45"/>
  <c r="BZ13"/>
  <c r="CD93" s="1"/>
  <c r="BZ9"/>
  <c r="CD89" s="1"/>
  <c r="BZ6"/>
  <c r="CD86" s="1"/>
  <c r="BW47" i="13"/>
  <c r="BW48"/>
  <c r="BW50"/>
  <c r="BW51"/>
  <c r="BW52"/>
  <c r="BW54"/>
  <c r="BW55"/>
  <c r="BW56"/>
  <c r="BW57"/>
  <c r="BW58"/>
  <c r="BW60"/>
  <c r="I94" i="7"/>
  <c r="I95"/>
  <c r="I96"/>
  <c r="I97"/>
  <c r="I98"/>
  <c r="I99"/>
  <c r="I100"/>
  <c r="I101"/>
  <c r="I102"/>
  <c r="I103"/>
  <c r="I93"/>
  <c r="B124"/>
  <c r="B125"/>
  <c r="B126"/>
  <c r="B127"/>
  <c r="B128"/>
  <c r="B129"/>
  <c r="B130"/>
  <c r="B123"/>
  <c r="B136"/>
  <c r="W59" i="12" l="1"/>
  <c r="W56"/>
  <c r="W54"/>
  <c r="W49"/>
  <c r="W51"/>
  <c r="W47"/>
  <c r="CI78" i="13"/>
  <c r="CI74"/>
  <c r="CI71"/>
  <c r="CI76"/>
  <c r="CK118"/>
  <c r="CK116"/>
  <c r="CK114"/>
  <c r="CK111"/>
  <c r="P178" i="12"/>
  <c r="H176"/>
  <c r="H175"/>
  <c r="N173"/>
  <c r="N172"/>
  <c r="P171"/>
  <c r="P170"/>
  <c r="H168"/>
  <c r="H167"/>
  <c r="N177"/>
  <c r="N176"/>
  <c r="P175"/>
  <c r="P174"/>
  <c r="H172"/>
  <c r="N169"/>
  <c r="P167"/>
  <c r="CC38" i="14"/>
  <c r="CJ118" i="13"/>
  <c r="CI118"/>
  <c r="CI111"/>
  <c r="CJ111"/>
  <c r="M175" i="12"/>
  <c r="M173"/>
  <c r="M169"/>
  <c r="T58"/>
  <c r="CC114" i="13"/>
  <c r="CI114"/>
  <c r="CJ114"/>
  <c r="L177" i="12"/>
  <c r="L175"/>
  <c r="L173"/>
  <c r="L171"/>
  <c r="L169"/>
  <c r="CI116" i="13"/>
  <c r="CJ116"/>
  <c r="CC116"/>
  <c r="M177" i="12"/>
  <c r="M171"/>
  <c r="M167"/>
  <c r="M178"/>
  <c r="M176"/>
  <c r="M174"/>
  <c r="M172"/>
  <c r="M170"/>
  <c r="M168"/>
  <c r="S98"/>
  <c r="T98"/>
  <c r="BY37" i="14"/>
  <c r="BY77" s="1"/>
  <c r="BY36"/>
  <c r="BY116" s="1"/>
  <c r="BY34"/>
  <c r="BY74" s="1"/>
  <c r="BY38"/>
  <c r="BY78" s="1"/>
  <c r="BY31"/>
  <c r="BY71" s="1"/>
  <c r="BY27"/>
  <c r="CB21" i="13"/>
  <c r="CF101" s="1"/>
  <c r="CC59"/>
  <c r="BY28" i="14"/>
  <c r="BY68" s="1"/>
  <c r="BW67"/>
  <c r="W92" i="12"/>
  <c r="BY70" i="13"/>
  <c r="BY29"/>
  <c r="BW30" i="14"/>
  <c r="BW70" s="1"/>
  <c r="O166" i="12"/>
  <c r="O167"/>
  <c r="O168"/>
  <c r="O169"/>
  <c r="O170"/>
  <c r="O171"/>
  <c r="O172"/>
  <c r="O173"/>
  <c r="O174"/>
  <c r="O175"/>
  <c r="O176"/>
  <c r="O177"/>
  <c r="O178"/>
  <c r="BY75" i="13"/>
  <c r="BY26"/>
  <c r="K178" i="12"/>
  <c r="I177"/>
  <c r="K176"/>
  <c r="I175"/>
  <c r="K174"/>
  <c r="I173"/>
  <c r="K172"/>
  <c r="I171"/>
  <c r="K170"/>
  <c r="I169"/>
  <c r="K168"/>
  <c r="I167"/>
  <c r="K166"/>
  <c r="BW75" i="14"/>
  <c r="BX27"/>
  <c r="BV65"/>
  <c r="BV85" s="1"/>
  <c r="BV105" s="1"/>
  <c r="BX65"/>
  <c r="BX85" s="1"/>
  <c r="BX105" s="1"/>
  <c r="J177" i="12"/>
  <c r="J175"/>
  <c r="J173"/>
  <c r="J171"/>
  <c r="J169"/>
  <c r="J167"/>
  <c r="R98"/>
  <c r="B132" i="7"/>
  <c r="B138" s="1"/>
  <c r="I104"/>
  <c r="J178" i="12"/>
  <c r="J176"/>
  <c r="J174"/>
  <c r="J172"/>
  <c r="J170"/>
  <c r="J168"/>
  <c r="BY68" i="13"/>
  <c r="BX76"/>
  <c r="BX29"/>
  <c r="BW26"/>
  <c r="R173" i="12"/>
  <c r="BW65" i="14"/>
  <c r="BW85" s="1"/>
  <c r="BW105" s="1"/>
  <c r="I178" i="12"/>
  <c r="K177"/>
  <c r="I176"/>
  <c r="K175"/>
  <c r="I174"/>
  <c r="K173"/>
  <c r="I172"/>
  <c r="K171"/>
  <c r="I170"/>
  <c r="K169"/>
  <c r="I168"/>
  <c r="BW68" i="14"/>
  <c r="R166" i="12"/>
  <c r="BY80" i="13"/>
  <c r="BY40" i="14"/>
  <c r="BY80" s="1"/>
  <c r="BY72" i="13"/>
  <c r="BY32" i="14"/>
  <c r="BY72" s="1"/>
  <c r="BV77"/>
  <c r="BW77"/>
  <c r="BX75"/>
  <c r="BY75"/>
  <c r="BX77"/>
  <c r="BY70"/>
  <c r="BV26"/>
  <c r="BW80"/>
  <c r="BX68"/>
  <c r="BW72"/>
  <c r="BV76"/>
  <c r="BW78"/>
  <c r="CB53"/>
  <c r="CE93"/>
  <c r="BV29"/>
  <c r="CB46"/>
  <c r="CE86"/>
  <c r="CB46" i="13"/>
  <c r="BY67"/>
  <c r="BX68"/>
  <c r="CA49" i="14"/>
  <c r="BY71" i="13"/>
  <c r="R169" i="12"/>
  <c r="CA89" i="13"/>
  <c r="CA49"/>
  <c r="CA46" i="14"/>
  <c r="CA46" i="13"/>
  <c r="CA86"/>
  <c r="CB49" i="14"/>
  <c r="CB89" i="13"/>
  <c r="BW85"/>
  <c r="BW105" s="1"/>
  <c r="CA53" i="14"/>
  <c r="CC59"/>
  <c r="CB49" i="13"/>
  <c r="Q98" i="12"/>
  <c r="Q179"/>
  <c r="R167"/>
  <c r="R168"/>
  <c r="R170"/>
  <c r="R171"/>
  <c r="R172"/>
  <c r="R174"/>
  <c r="R175"/>
  <c r="R176"/>
  <c r="R177"/>
  <c r="R178"/>
  <c r="R180"/>
  <c r="R181"/>
  <c r="R100"/>
  <c r="Q186" s="1"/>
  <c r="Q187" s="1"/>
  <c r="Q188" s="1"/>
  <c r="CA53" i="13"/>
  <c r="CA93"/>
  <c r="CB53"/>
  <c r="CB93"/>
  <c r="BX29" i="14"/>
  <c r="BW26"/>
  <c r="BW49" i="13"/>
  <c r="BY108"/>
  <c r="BU28" i="14"/>
  <c r="BV68" s="1"/>
  <c r="BY112" i="13"/>
  <c r="BU32" i="14"/>
  <c r="BV72" s="1"/>
  <c r="BY111" i="13"/>
  <c r="BU31" i="14"/>
  <c r="BY78" i="13"/>
  <c r="BY107"/>
  <c r="BU27" i="14"/>
  <c r="BV67" s="1"/>
  <c r="BY120" i="13"/>
  <c r="BU40" i="14"/>
  <c r="BY110" i="13"/>
  <c r="BU30" i="14"/>
  <c r="BY33" i="13"/>
  <c r="BY117"/>
  <c r="BY118"/>
  <c r="BU38" i="14"/>
  <c r="BY114" i="13"/>
  <c r="BU34" i="14"/>
  <c r="BW33" i="13"/>
  <c r="BW34" i="14"/>
  <c r="BW74" s="1"/>
  <c r="BY116" i="13"/>
  <c r="BY74"/>
  <c r="BX33"/>
  <c r="BX36" i="14"/>
  <c r="BX76" s="1"/>
  <c r="T21" i="12"/>
  <c r="U80" s="1"/>
  <c r="BY115" i="13"/>
  <c r="BU35" i="14"/>
  <c r="BV75" s="1"/>
  <c r="BX77" i="13"/>
  <c r="BY76"/>
  <c r="BY77"/>
  <c r="BV33" i="14"/>
  <c r="CB21"/>
  <c r="CF101" s="1"/>
  <c r="BW53" i="13"/>
  <c r="BY93"/>
  <c r="BY53"/>
  <c r="BZ93"/>
  <c r="BZ53"/>
  <c r="BX53"/>
  <c r="BY89"/>
  <c r="BY49"/>
  <c r="BZ89"/>
  <c r="BZ49"/>
  <c r="BX49"/>
  <c r="BW19"/>
  <c r="CA19"/>
  <c r="CE99" s="1"/>
  <c r="BZ46"/>
  <c r="BZ86"/>
  <c r="BW46"/>
  <c r="BY46"/>
  <c r="BY86"/>
  <c r="BX46"/>
  <c r="BV19"/>
  <c r="CA19" i="14"/>
  <c r="CE99" s="1"/>
  <c r="BU33" i="13"/>
  <c r="BU29"/>
  <c r="BU19"/>
  <c r="BY19"/>
  <c r="CC99" s="1"/>
  <c r="BX19"/>
  <c r="CB99" s="1"/>
  <c r="BU26"/>
  <c r="BZ19"/>
  <c r="CD99" s="1"/>
  <c r="BZ19" i="14"/>
  <c r="CD99" s="1"/>
  <c r="B144" i="7"/>
  <c r="B139"/>
  <c r="BU87" i="14"/>
  <c r="BU88"/>
  <c r="BU90"/>
  <c r="BU91"/>
  <c r="BU92"/>
  <c r="BU94"/>
  <c r="BU95"/>
  <c r="BU96"/>
  <c r="BU97"/>
  <c r="BU98"/>
  <c r="BU100"/>
  <c r="BU47"/>
  <c r="BU48"/>
  <c r="BU50"/>
  <c r="BU51"/>
  <c r="BU52"/>
  <c r="BU54"/>
  <c r="BU55"/>
  <c r="BU56"/>
  <c r="BU57"/>
  <c r="BU58"/>
  <c r="BU60"/>
  <c r="BU45" i="13"/>
  <c r="BU65" s="1"/>
  <c r="BV45"/>
  <c r="BV65" s="1"/>
  <c r="BV46"/>
  <c r="BT47"/>
  <c r="BU47"/>
  <c r="BV47"/>
  <c r="BT48"/>
  <c r="BU48"/>
  <c r="BV48"/>
  <c r="BV49"/>
  <c r="BT50"/>
  <c r="BU50"/>
  <c r="BV50"/>
  <c r="BT51"/>
  <c r="BU51"/>
  <c r="BV51"/>
  <c r="BT52"/>
  <c r="BU52"/>
  <c r="BV52"/>
  <c r="BV53"/>
  <c r="BT54"/>
  <c r="BU54"/>
  <c r="BV54"/>
  <c r="BT55"/>
  <c r="BU55"/>
  <c r="BV55"/>
  <c r="BT56"/>
  <c r="BU56"/>
  <c r="BV56"/>
  <c r="BT57"/>
  <c r="BU57"/>
  <c r="BV57"/>
  <c r="BT58"/>
  <c r="BU58"/>
  <c r="BV58"/>
  <c r="BT60"/>
  <c r="BU60"/>
  <c r="BV60"/>
  <c r="P17" i="7"/>
  <c r="P18"/>
  <c r="P19"/>
  <c r="P20"/>
  <c r="P21"/>
  <c r="P22"/>
  <c r="P23"/>
  <c r="P24"/>
  <c r="P25"/>
  <c r="P16"/>
  <c r="P6"/>
  <c r="P7"/>
  <c r="P8"/>
  <c r="P5"/>
  <c r="H56"/>
  <c r="W52" i="12" l="1"/>
  <c r="W48"/>
  <c r="W45"/>
  <c r="CI70" i="13"/>
  <c r="CI77"/>
  <c r="CF116"/>
  <c r="CF36" i="14"/>
  <c r="CJ116" s="1"/>
  <c r="CF76" i="13"/>
  <c r="CG31" i="14"/>
  <c r="CK111" s="1"/>
  <c r="CG111" i="13"/>
  <c r="CG71"/>
  <c r="CI80"/>
  <c r="CF114"/>
  <c r="CF34" i="14"/>
  <c r="CJ114" s="1"/>
  <c r="CF74" i="13"/>
  <c r="CF118"/>
  <c r="CF38" i="14"/>
  <c r="CJ118" s="1"/>
  <c r="CF78" i="13"/>
  <c r="CG34" i="14"/>
  <c r="CK114" s="1"/>
  <c r="CG114" i="13"/>
  <c r="CG74"/>
  <c r="CH36" i="14"/>
  <c r="CH76" i="13"/>
  <c r="CH116"/>
  <c r="CH34" i="14"/>
  <c r="CH74" i="13"/>
  <c r="CH114"/>
  <c r="CI68"/>
  <c r="CI75"/>
  <c r="CF111"/>
  <c r="CF31" i="14"/>
  <c r="CJ111" s="1"/>
  <c r="CF71" i="13"/>
  <c r="CG36" i="14"/>
  <c r="CK116" s="1"/>
  <c r="CG116" i="13"/>
  <c r="CG76"/>
  <c r="CI72"/>
  <c r="CI67"/>
  <c r="CG38" i="14"/>
  <c r="CK118" s="1"/>
  <c r="CG118" i="13"/>
  <c r="CG78"/>
  <c r="CH31" i="14"/>
  <c r="CH71" i="13"/>
  <c r="CH111"/>
  <c r="CH38" i="14"/>
  <c r="CH78" i="13"/>
  <c r="CH118"/>
  <c r="CE78"/>
  <c r="CE118"/>
  <c r="CE76"/>
  <c r="CE116"/>
  <c r="CE74"/>
  <c r="CE114"/>
  <c r="CD118"/>
  <c r="CD78"/>
  <c r="CD111"/>
  <c r="CD71"/>
  <c r="CD116"/>
  <c r="CD76"/>
  <c r="CD114"/>
  <c r="CD74"/>
  <c r="CE111"/>
  <c r="CE71"/>
  <c r="AA8" i="12"/>
  <c r="AA12"/>
  <c r="AA16"/>
  <c r="AA7"/>
  <c r="AA11"/>
  <c r="AA15"/>
  <c r="AA10"/>
  <c r="AA14"/>
  <c r="AA18"/>
  <c r="AA9"/>
  <c r="AA13"/>
  <c r="AA17"/>
  <c r="AA6"/>
  <c r="CK120" i="13"/>
  <c r="BY29" i="14"/>
  <c r="BY69" s="1"/>
  <c r="CK112" i="13"/>
  <c r="CK115"/>
  <c r="CA110"/>
  <c r="CK110"/>
  <c r="CK117"/>
  <c r="CK108"/>
  <c r="CK107"/>
  <c r="CC118"/>
  <c r="CD37" i="14"/>
  <c r="CI117" i="13"/>
  <c r="CJ117"/>
  <c r="S167" i="12"/>
  <c r="S168"/>
  <c r="S170"/>
  <c r="S171"/>
  <c r="S172"/>
  <c r="S174"/>
  <c r="S175"/>
  <c r="S176"/>
  <c r="S177"/>
  <c r="S178"/>
  <c r="S180"/>
  <c r="S181"/>
  <c r="S100"/>
  <c r="R186" s="1"/>
  <c r="R187" s="1"/>
  <c r="R188" s="1"/>
  <c r="T100"/>
  <c r="S186" s="1"/>
  <c r="S187" s="1"/>
  <c r="S188" s="1"/>
  <c r="S166"/>
  <c r="S169"/>
  <c r="S173"/>
  <c r="CJ108" i="13"/>
  <c r="CI108"/>
  <c r="CI112"/>
  <c r="CC72"/>
  <c r="CJ112"/>
  <c r="CJ120"/>
  <c r="CI120"/>
  <c r="CJ115"/>
  <c r="BZ33"/>
  <c r="B137" i="7"/>
  <c r="BZ40" i="14"/>
  <c r="CA32"/>
  <c r="CA108" i="13"/>
  <c r="CA77"/>
  <c r="CC111"/>
  <c r="S179" i="12"/>
  <c r="CJ110" i="13"/>
  <c r="CC70"/>
  <c r="CI110"/>
  <c r="CI107"/>
  <c r="CC107"/>
  <c r="CJ107"/>
  <c r="B141" i="7"/>
  <c r="B143"/>
  <c r="B142"/>
  <c r="B140"/>
  <c r="T60" i="12"/>
  <c r="CC31" i="14"/>
  <c r="CC36"/>
  <c r="CB80" i="13"/>
  <c r="BY33" i="14"/>
  <c r="CA40"/>
  <c r="CC74" i="13"/>
  <c r="CA36" i="14"/>
  <c r="CB36"/>
  <c r="CC76" i="13"/>
  <c r="CA38" i="14"/>
  <c r="CB38"/>
  <c r="CC78" i="13"/>
  <c r="CB37" i="14"/>
  <c r="CA31"/>
  <c r="CB32"/>
  <c r="CB31"/>
  <c r="CC71" i="13"/>
  <c r="BY26" i="14"/>
  <c r="CA21" i="13"/>
  <c r="CE101" s="1"/>
  <c r="BY67" i="14"/>
  <c r="BY66" i="13"/>
  <c r="CC61"/>
  <c r="BW66" i="14"/>
  <c r="BX67"/>
  <c r="BX26"/>
  <c r="BX66" s="1"/>
  <c r="BY69" i="13"/>
  <c r="BW29" i="14"/>
  <c r="BX69" s="1"/>
  <c r="BY109" i="13"/>
  <c r="BX70" i="14"/>
  <c r="CB107" i="13"/>
  <c r="BX39"/>
  <c r="BX41" s="1"/>
  <c r="BY106"/>
  <c r="CD38" i="14"/>
  <c r="CD78" s="1"/>
  <c r="CC34"/>
  <c r="CB34"/>
  <c r="CA34"/>
  <c r="CC30"/>
  <c r="BZ21" i="13"/>
  <c r="CD101" s="1"/>
  <c r="BW39"/>
  <c r="BW41" s="1"/>
  <c r="CA115"/>
  <c r="CD31" i="14"/>
  <c r="CD36"/>
  <c r="CB30"/>
  <c r="CB29" i="13"/>
  <c r="BZ38" i="14"/>
  <c r="BY118"/>
  <c r="BZ31"/>
  <c r="BZ32"/>
  <c r="BZ30"/>
  <c r="BZ28"/>
  <c r="BY76"/>
  <c r="BV78"/>
  <c r="BV74"/>
  <c r="BZ37"/>
  <c r="BZ36"/>
  <c r="BZ34"/>
  <c r="BY110"/>
  <c r="BY120"/>
  <c r="BY112"/>
  <c r="BY108"/>
  <c r="BZ27"/>
  <c r="BZ26" i="13"/>
  <c r="BV70" i="14"/>
  <c r="BV71"/>
  <c r="BX74"/>
  <c r="BV80"/>
  <c r="BV39"/>
  <c r="CC118"/>
  <c r="CB59" i="13"/>
  <c r="CA59" i="14"/>
  <c r="CC61"/>
  <c r="CB111" i="13"/>
  <c r="CB71"/>
  <c r="BZ72"/>
  <c r="BZ112"/>
  <c r="CA120"/>
  <c r="BV85"/>
  <c r="BV105" s="1"/>
  <c r="CA111"/>
  <c r="CA71"/>
  <c r="BZ68"/>
  <c r="BU85"/>
  <c r="BU105" s="1"/>
  <c r="BZ111"/>
  <c r="BZ71"/>
  <c r="Q167" i="12"/>
  <c r="Q168"/>
  <c r="Q170"/>
  <c r="Q171"/>
  <c r="Q172"/>
  <c r="Q174"/>
  <c r="Q175"/>
  <c r="Q176"/>
  <c r="Q177"/>
  <c r="Q178"/>
  <c r="Q180"/>
  <c r="Q181"/>
  <c r="Q100"/>
  <c r="P186" s="1"/>
  <c r="P187" s="1"/>
  <c r="P188" s="1"/>
  <c r="Q166"/>
  <c r="Q173"/>
  <c r="Q169"/>
  <c r="CB59" i="14"/>
  <c r="CB112" i="13"/>
  <c r="BZ70"/>
  <c r="BZ29"/>
  <c r="CB108"/>
  <c r="CB110"/>
  <c r="BZ67"/>
  <c r="BZ107"/>
  <c r="BU21"/>
  <c r="BV21"/>
  <c r="CA78"/>
  <c r="CA118"/>
  <c r="CB116"/>
  <c r="CB76"/>
  <c r="CA114"/>
  <c r="CA74"/>
  <c r="BY73"/>
  <c r="BZ118"/>
  <c r="BZ116"/>
  <c r="BW21"/>
  <c r="CB78"/>
  <c r="CB118"/>
  <c r="CA116"/>
  <c r="CA76"/>
  <c r="CB74"/>
  <c r="CB114"/>
  <c r="CA99"/>
  <c r="CA59"/>
  <c r="CB117"/>
  <c r="D52" i="20"/>
  <c r="D52" i="19"/>
  <c r="D52" i="17"/>
  <c r="E52" i="20"/>
  <c r="E52" i="17"/>
  <c r="E52" i="19"/>
  <c r="BW33" i="14"/>
  <c r="BW73" s="1"/>
  <c r="BY39" i="13"/>
  <c r="BY113"/>
  <c r="BY114" i="14"/>
  <c r="BW59" i="13"/>
  <c r="BU29" i="14"/>
  <c r="BU26"/>
  <c r="BY107"/>
  <c r="BY111"/>
  <c r="BZ117" i="13"/>
  <c r="BZ74"/>
  <c r="BZ78"/>
  <c r="BZ77"/>
  <c r="BY117" i="14"/>
  <c r="BU33"/>
  <c r="BV73" s="1"/>
  <c r="BY115"/>
  <c r="BZ114" i="13"/>
  <c r="BZ76"/>
  <c r="BX33" i="14"/>
  <c r="BX80" i="13"/>
  <c r="BX74"/>
  <c r="BX75"/>
  <c r="BX78"/>
  <c r="BX72"/>
  <c r="BX70"/>
  <c r="BX71"/>
  <c r="BV29"/>
  <c r="BZ110"/>
  <c r="BZ99"/>
  <c r="BZ59"/>
  <c r="BX59"/>
  <c r="BY99"/>
  <c r="BY59"/>
  <c r="BX67"/>
  <c r="BV26"/>
  <c r="BZ108"/>
  <c r="BV59"/>
  <c r="BV33"/>
  <c r="BX21"/>
  <c r="BY21"/>
  <c r="CC101" s="1"/>
  <c r="CA21" i="14"/>
  <c r="CE101" s="1"/>
  <c r="BU39" i="13"/>
  <c r="BU41" s="1"/>
  <c r="BZ21" i="14"/>
  <c r="CD101" s="1"/>
  <c r="B27" i="7"/>
  <c r="B37"/>
  <c r="CH71" i="14" l="1"/>
  <c r="CH111"/>
  <c r="CI71"/>
  <c r="CH74"/>
  <c r="CI74"/>
  <c r="CH118"/>
  <c r="CH78"/>
  <c r="CI78"/>
  <c r="CH116"/>
  <c r="CH76"/>
  <c r="CI76"/>
  <c r="CE35"/>
  <c r="CI115" s="1"/>
  <c r="CI115" i="13"/>
  <c r="W58" i="12"/>
  <c r="CH33" i="13"/>
  <c r="CI73" s="1"/>
  <c r="CF108"/>
  <c r="CF28" i="14"/>
  <c r="CJ108" s="1"/>
  <c r="CF68" i="13"/>
  <c r="CE33"/>
  <c r="CI113" s="1"/>
  <c r="CG28" i="14"/>
  <c r="CK108" s="1"/>
  <c r="CG108" i="13"/>
  <c r="CG68"/>
  <c r="CG35" i="14"/>
  <c r="CK115" s="1"/>
  <c r="CG75" i="13"/>
  <c r="CG115"/>
  <c r="CF111" i="14"/>
  <c r="CF114"/>
  <c r="CG71"/>
  <c r="CG111"/>
  <c r="CG37"/>
  <c r="CK117" s="1"/>
  <c r="CG77" i="13"/>
  <c r="CG117"/>
  <c r="CG32" i="14"/>
  <c r="CK112" s="1"/>
  <c r="CG112" i="13"/>
  <c r="CG72"/>
  <c r="CG78" i="14"/>
  <c r="CG118"/>
  <c r="CH32"/>
  <c r="CH72" i="13"/>
  <c r="CH112"/>
  <c r="CH28" i="14"/>
  <c r="CH68" i="13"/>
  <c r="CH108"/>
  <c r="CF118" i="14"/>
  <c r="CH37"/>
  <c r="CH117" i="13"/>
  <c r="CH77"/>
  <c r="CF110"/>
  <c r="CF30" i="14"/>
  <c r="CJ110" s="1"/>
  <c r="CF70" i="13"/>
  <c r="CF120"/>
  <c r="CF40" i="14"/>
  <c r="CJ120" s="1"/>
  <c r="CF80" i="13"/>
  <c r="CG30" i="14"/>
  <c r="CK110" s="1"/>
  <c r="CG110" i="13"/>
  <c r="CG70"/>
  <c r="CG76" i="14"/>
  <c r="CG116"/>
  <c r="CF116"/>
  <c r="CF107" i="13"/>
  <c r="CF27" i="14"/>
  <c r="CJ107" s="1"/>
  <c r="CF67" i="13"/>
  <c r="CF115"/>
  <c r="CF35" i="14"/>
  <c r="CJ115" s="1"/>
  <c r="CF75" i="13"/>
  <c r="CF112"/>
  <c r="CF32" i="14"/>
  <c r="CJ112" s="1"/>
  <c r="CF72" i="13"/>
  <c r="CF117"/>
  <c r="CF37" i="14"/>
  <c r="CJ117" s="1"/>
  <c r="CF77" i="13"/>
  <c r="CG27" i="14"/>
  <c r="CK107" s="1"/>
  <c r="CG107" i="13"/>
  <c r="CG67"/>
  <c r="CG40" i="14"/>
  <c r="CK120" s="1"/>
  <c r="CG120" i="13"/>
  <c r="CG80"/>
  <c r="CH26"/>
  <c r="CI66" s="1"/>
  <c r="CH27" i="14"/>
  <c r="CH67" i="13"/>
  <c r="CH107"/>
  <c r="CH35" i="14"/>
  <c r="CH75" i="13"/>
  <c r="CH115"/>
  <c r="CG74" i="14"/>
  <c r="CG114"/>
  <c r="CH40"/>
  <c r="CH80" i="13"/>
  <c r="CH120"/>
  <c r="CH30" i="14"/>
  <c r="CH70" i="13"/>
  <c r="CH110"/>
  <c r="CH29"/>
  <c r="CI69" s="1"/>
  <c r="CD76" i="14"/>
  <c r="CE80" i="13"/>
  <c r="CE120"/>
  <c r="CE110"/>
  <c r="CE70"/>
  <c r="CF33"/>
  <c r="CJ113" s="1"/>
  <c r="CE108"/>
  <c r="CE68"/>
  <c r="CG29"/>
  <c r="CK109" s="1"/>
  <c r="CE107"/>
  <c r="CE67"/>
  <c r="CD33"/>
  <c r="CD115"/>
  <c r="CD75"/>
  <c r="CD40" i="14"/>
  <c r="CD120" i="13"/>
  <c r="CD80"/>
  <c r="CE72"/>
  <c r="CE112"/>
  <c r="CD108"/>
  <c r="CD68"/>
  <c r="CE77"/>
  <c r="CE117"/>
  <c r="CD110"/>
  <c r="CD70"/>
  <c r="CD71" i="14"/>
  <c r="CD67" i="13"/>
  <c r="CD107"/>
  <c r="CE75"/>
  <c r="CE115"/>
  <c r="CD112"/>
  <c r="CD72"/>
  <c r="CD117"/>
  <c r="CD77"/>
  <c r="CB116" i="14"/>
  <c r="CA80" i="13"/>
  <c r="CA35" i="14"/>
  <c r="CA115" s="1"/>
  <c r="CC76"/>
  <c r="CB75" i="13"/>
  <c r="CA117"/>
  <c r="BZ80"/>
  <c r="CB77"/>
  <c r="CA33"/>
  <c r="CA73" s="1"/>
  <c r="CB35" i="14"/>
  <c r="CD32"/>
  <c r="CA30"/>
  <c r="CB70" s="1"/>
  <c r="CA70" i="13"/>
  <c r="CA37" i="14"/>
  <c r="CB70" i="13"/>
  <c r="BZ120"/>
  <c r="CB115"/>
  <c r="CB33"/>
  <c r="CB71" i="14"/>
  <c r="CG33" i="13"/>
  <c r="CK113" s="1"/>
  <c r="CC80"/>
  <c r="CB120"/>
  <c r="CB40" i="14"/>
  <c r="CB80" s="1"/>
  <c r="CC75" i="13"/>
  <c r="BY39" i="14"/>
  <c r="BY41" s="1"/>
  <c r="CG26" i="13"/>
  <c r="CK106" s="1"/>
  <c r="CD28" i="14"/>
  <c r="CA68" i="13"/>
  <c r="CC116" i="14"/>
  <c r="CB68" i="13"/>
  <c r="CB117" i="14"/>
  <c r="CA72" i="13"/>
  <c r="CE29"/>
  <c r="CI109" s="1"/>
  <c r="CC40" i="14"/>
  <c r="CC120" i="13"/>
  <c r="CC37" i="14"/>
  <c r="CD77" s="1"/>
  <c r="CC117" i="13"/>
  <c r="CC68"/>
  <c r="CD29"/>
  <c r="BZ35" i="14"/>
  <c r="BZ33" s="1"/>
  <c r="BZ115" i="13"/>
  <c r="BZ75"/>
  <c r="CC115"/>
  <c r="CC35" i="14"/>
  <c r="CA112" i="13"/>
  <c r="CA67"/>
  <c r="CB72"/>
  <c r="CC27" i="14"/>
  <c r="CC71"/>
  <c r="CA75" i="13"/>
  <c r="CB28" i="14"/>
  <c r="CA28"/>
  <c r="CA108" s="1"/>
  <c r="CC33" i="13"/>
  <c r="CE26"/>
  <c r="CI106" s="1"/>
  <c r="CD35" i="14"/>
  <c r="CF29" i="13"/>
  <c r="CJ109" s="1"/>
  <c r="CC77"/>
  <c r="CA29"/>
  <c r="CF26"/>
  <c r="CJ106" s="1"/>
  <c r="CD26"/>
  <c r="CC29"/>
  <c r="CC109" s="1"/>
  <c r="CC110"/>
  <c r="CC112"/>
  <c r="CC32" i="14"/>
  <c r="CC26" i="13"/>
  <c r="CC106" s="1"/>
  <c r="CC108"/>
  <c r="CC28" i="14"/>
  <c r="CB76"/>
  <c r="CC78"/>
  <c r="BY66"/>
  <c r="BW69"/>
  <c r="CB78"/>
  <c r="CB72"/>
  <c r="BZ109" i="13"/>
  <c r="CA107"/>
  <c r="CA26"/>
  <c r="BW61"/>
  <c r="CA27" i="14"/>
  <c r="CB27"/>
  <c r="CC67" i="13"/>
  <c r="CB26"/>
  <c r="CB67"/>
  <c r="BZ106"/>
  <c r="BX73" i="14"/>
  <c r="CE36"/>
  <c r="CE40"/>
  <c r="CE28"/>
  <c r="CI108" s="1"/>
  <c r="CE27"/>
  <c r="CI107" s="1"/>
  <c r="CB74"/>
  <c r="CD34"/>
  <c r="CH114" s="1"/>
  <c r="CE32"/>
  <c r="CI112" s="1"/>
  <c r="CE38"/>
  <c r="CE30"/>
  <c r="CI110" s="1"/>
  <c r="CC74"/>
  <c r="CB29"/>
  <c r="CE37"/>
  <c r="CE31"/>
  <c r="CD30"/>
  <c r="CC70"/>
  <c r="CD27"/>
  <c r="CE34"/>
  <c r="CI114" s="1"/>
  <c r="BY106"/>
  <c r="BY109"/>
  <c r="BV41"/>
  <c r="BZ67"/>
  <c r="BZ26"/>
  <c r="BZ74"/>
  <c r="CA74"/>
  <c r="BZ76"/>
  <c r="CA76"/>
  <c r="BZ77"/>
  <c r="BZ80"/>
  <c r="CA80"/>
  <c r="BZ68"/>
  <c r="BZ29"/>
  <c r="BZ70"/>
  <c r="BZ72"/>
  <c r="CA72"/>
  <c r="BZ71"/>
  <c r="CA71"/>
  <c r="BZ78"/>
  <c r="CA78"/>
  <c r="BV66"/>
  <c r="BV69"/>
  <c r="BY73"/>
  <c r="CB114"/>
  <c r="CB118"/>
  <c r="CB61" i="13"/>
  <c r="BZ66"/>
  <c r="CC114" i="14"/>
  <c r="CA112"/>
  <c r="CC111"/>
  <c r="CB112"/>
  <c r="BZ111"/>
  <c r="CC110"/>
  <c r="BZ112"/>
  <c r="CA61"/>
  <c r="CB109" i="13"/>
  <c r="BZ110" i="14"/>
  <c r="CA111"/>
  <c r="CA120"/>
  <c r="CB61"/>
  <c r="BZ120"/>
  <c r="BZ69" i="13"/>
  <c r="BZ107" i="14"/>
  <c r="CB110"/>
  <c r="BZ108"/>
  <c r="CB111"/>
  <c r="CA116"/>
  <c r="CA118"/>
  <c r="BY41" i="13"/>
  <c r="CA61"/>
  <c r="CA101"/>
  <c r="BV61"/>
  <c r="CA114" i="14"/>
  <c r="CB101" i="13"/>
  <c r="BZ114" i="14"/>
  <c r="BW39"/>
  <c r="BW79" s="1"/>
  <c r="BZ116"/>
  <c r="BZ118"/>
  <c r="BZ117"/>
  <c r="BZ113" i="13"/>
  <c r="BY79"/>
  <c r="BU39" i="14"/>
  <c r="BZ73" i="13"/>
  <c r="BZ39"/>
  <c r="BX39" i="14"/>
  <c r="BY113"/>
  <c r="BV39" i="13"/>
  <c r="BV41" s="1"/>
  <c r="BX73"/>
  <c r="BX69"/>
  <c r="BY119"/>
  <c r="BY101"/>
  <c r="BY61"/>
  <c r="BX66"/>
  <c r="BX61"/>
  <c r="BZ101"/>
  <c r="BZ61"/>
  <c r="B9" i="7"/>
  <c r="B15"/>
  <c r="B40" s="1"/>
  <c r="B51" s="1"/>
  <c r="B62" s="1"/>
  <c r="B80" s="1"/>
  <c r="B91" s="1"/>
  <c r="B115" s="1"/>
  <c r="B28"/>
  <c r="B30"/>
  <c r="B55" s="1"/>
  <c r="B57" s="1"/>
  <c r="B33"/>
  <c r="B34"/>
  <c r="B35"/>
  <c r="B36"/>
  <c r="B48"/>
  <c r="B50"/>
  <c r="B76"/>
  <c r="B77"/>
  <c r="B78"/>
  <c r="B107"/>
  <c r="B108"/>
  <c r="B119"/>
  <c r="E3" i="4"/>
  <c r="E4"/>
  <c r="E5"/>
  <c r="E6"/>
  <c r="CE71" i="14" l="1"/>
  <c r="CI111"/>
  <c r="CE76"/>
  <c r="CI116"/>
  <c r="CH70"/>
  <c r="CH110"/>
  <c r="CI70"/>
  <c r="CH115"/>
  <c r="CH75"/>
  <c r="CI75"/>
  <c r="CH72"/>
  <c r="CH112"/>
  <c r="CI72"/>
  <c r="CE77"/>
  <c r="CI117"/>
  <c r="CE78"/>
  <c r="CI118"/>
  <c r="CE80"/>
  <c r="CI120"/>
  <c r="CH80"/>
  <c r="CH120"/>
  <c r="CI80"/>
  <c r="CH67"/>
  <c r="CH107"/>
  <c r="CI67"/>
  <c r="CH117"/>
  <c r="CH77"/>
  <c r="CI77"/>
  <c r="CH68"/>
  <c r="CH108"/>
  <c r="CI68"/>
  <c r="CA26"/>
  <c r="CA106" s="1"/>
  <c r="CG33"/>
  <c r="CK113" s="1"/>
  <c r="W60" i="12"/>
  <c r="CH113" i="13"/>
  <c r="Y43" i="12"/>
  <c r="CH33" i="14"/>
  <c r="CE113" i="13"/>
  <c r="CF109"/>
  <c r="CF69"/>
  <c r="CG109"/>
  <c r="CG69"/>
  <c r="CH66"/>
  <c r="CH106"/>
  <c r="CG26" i="14"/>
  <c r="CK106" s="1"/>
  <c r="CG67"/>
  <c r="CG107"/>
  <c r="CF75"/>
  <c r="CF115"/>
  <c r="CG29"/>
  <c r="CK109" s="1"/>
  <c r="CG70"/>
  <c r="CG110"/>
  <c r="CG68"/>
  <c r="CG108"/>
  <c r="CG73" i="13"/>
  <c r="CG113"/>
  <c r="CH29" i="14"/>
  <c r="CG80"/>
  <c r="CG120"/>
  <c r="CF72"/>
  <c r="CF112"/>
  <c r="CF76"/>
  <c r="CF29"/>
  <c r="CJ109" s="1"/>
  <c r="CF70"/>
  <c r="CF110"/>
  <c r="CF78"/>
  <c r="CF74"/>
  <c r="CF71"/>
  <c r="CG75"/>
  <c r="CG115"/>
  <c r="CH73" i="13"/>
  <c r="CF106"/>
  <c r="CF66"/>
  <c r="CH109"/>
  <c r="CH69"/>
  <c r="CF77" i="14"/>
  <c r="CF117"/>
  <c r="CF80"/>
  <c r="CF120"/>
  <c r="CG77"/>
  <c r="CG117"/>
  <c r="CF33"/>
  <c r="CJ113" s="1"/>
  <c r="CG106" i="13"/>
  <c r="CG66"/>
  <c r="CF113"/>
  <c r="CF73"/>
  <c r="CH26" i="14"/>
  <c r="CF26"/>
  <c r="CJ106" s="1"/>
  <c r="CF67"/>
  <c r="CF107"/>
  <c r="CG72"/>
  <c r="CG112"/>
  <c r="CF68"/>
  <c r="CF108"/>
  <c r="CH39" i="13"/>
  <c r="CI79" s="1"/>
  <c r="CE68" i="14"/>
  <c r="CE109" i="13"/>
  <c r="CE69"/>
  <c r="CD67" i="14"/>
  <c r="CE67"/>
  <c r="CC69" i="13"/>
  <c r="CD75" i="14"/>
  <c r="CD109" i="13"/>
  <c r="CD69"/>
  <c r="CD70" i="14"/>
  <c r="CD74"/>
  <c r="CA68"/>
  <c r="CE72"/>
  <c r="CE115"/>
  <c r="CE106" i="13"/>
  <c r="CE66"/>
  <c r="CD68" i="14"/>
  <c r="CE74"/>
  <c r="CE70"/>
  <c r="CD106" i="13"/>
  <c r="CD66"/>
  <c r="CA29" i="14"/>
  <c r="CA69" s="1"/>
  <c r="CD72"/>
  <c r="CD80"/>
  <c r="CD113" i="13"/>
  <c r="CD73"/>
  <c r="CE75" i="14"/>
  <c r="CE73" i="13"/>
  <c r="CC120" i="14"/>
  <c r="CB120"/>
  <c r="CC115"/>
  <c r="CC29"/>
  <c r="CA110"/>
  <c r="CA70"/>
  <c r="CC107"/>
  <c r="CB108"/>
  <c r="CB75"/>
  <c r="CB33"/>
  <c r="CB115"/>
  <c r="CA113" i="13"/>
  <c r="CA33" i="14"/>
  <c r="CB73" i="13"/>
  <c r="CA77" i="14"/>
  <c r="CB77"/>
  <c r="CA117"/>
  <c r="CB113" i="13"/>
  <c r="CC73"/>
  <c r="CB39"/>
  <c r="CB41" s="1"/>
  <c r="CG39"/>
  <c r="CK119" s="1"/>
  <c r="CF39"/>
  <c r="CJ119" s="1"/>
  <c r="CC80" i="14"/>
  <c r="CC33"/>
  <c r="CC75"/>
  <c r="CC72"/>
  <c r="CE39" i="13"/>
  <c r="CI119" s="1"/>
  <c r="CA69"/>
  <c r="CC26" i="14"/>
  <c r="CC108"/>
  <c r="CA109" i="13"/>
  <c r="CB69"/>
  <c r="CB68" i="14"/>
  <c r="CD39" i="13"/>
  <c r="BZ75" i="14"/>
  <c r="CA75"/>
  <c r="BZ115"/>
  <c r="CC68"/>
  <c r="CC112"/>
  <c r="CD115"/>
  <c r="CC39" i="13"/>
  <c r="CC113"/>
  <c r="CC77" i="14"/>
  <c r="CC117"/>
  <c r="CB67"/>
  <c r="CA67"/>
  <c r="CA66" i="13"/>
  <c r="CB66"/>
  <c r="CB106"/>
  <c r="CB26" i="14"/>
  <c r="CA106" i="13"/>
  <c r="CB107" i="14"/>
  <c r="CA39" i="13"/>
  <c r="BY121"/>
  <c r="CC67" i="14"/>
  <c r="CC66" i="13"/>
  <c r="CA107" i="14"/>
  <c r="BX79"/>
  <c r="CD26"/>
  <c r="CD33"/>
  <c r="CE117"/>
  <c r="CE26"/>
  <c r="CI106" s="1"/>
  <c r="CE107"/>
  <c r="CE108"/>
  <c r="CE111"/>
  <c r="CD29"/>
  <c r="CE29"/>
  <c r="CI109" s="1"/>
  <c r="CE110"/>
  <c r="CE118"/>
  <c r="CE33"/>
  <c r="CI113" s="1"/>
  <c r="CE114"/>
  <c r="CE112"/>
  <c r="CE120"/>
  <c r="CE116"/>
  <c r="BU41"/>
  <c r="BV81" s="1"/>
  <c r="BZ69"/>
  <c r="BZ73"/>
  <c r="BZ39"/>
  <c r="BZ66"/>
  <c r="BV79"/>
  <c r="BY79"/>
  <c r="CD110"/>
  <c r="CD107"/>
  <c r="CD120"/>
  <c r="CD116"/>
  <c r="CD108"/>
  <c r="CD118"/>
  <c r="CB109"/>
  <c r="CD111"/>
  <c r="B32" i="7"/>
  <c r="BZ106" i="14"/>
  <c r="CD117"/>
  <c r="BZ109"/>
  <c r="CD112"/>
  <c r="CD114"/>
  <c r="BY81" i="13"/>
  <c r="BW41" i="14"/>
  <c r="BW81" s="1"/>
  <c r="BZ113"/>
  <c r="BY119"/>
  <c r="BZ41" i="13"/>
  <c r="BZ79"/>
  <c r="BX41" i="14"/>
  <c r="BZ119" i="13"/>
  <c r="BX79"/>
  <c r="CL61" i="14"/>
  <c r="B12" i="7"/>
  <c r="Q20"/>
  <c r="Q24"/>
  <c r="Q5"/>
  <c r="Q19"/>
  <c r="Q23"/>
  <c r="Q16"/>
  <c r="Q8"/>
  <c r="Q18"/>
  <c r="Q22"/>
  <c r="Q7"/>
  <c r="Q17"/>
  <c r="Q21"/>
  <c r="Q25"/>
  <c r="Q6"/>
  <c r="B59"/>
  <c r="B60"/>
  <c r="B31"/>
  <c r="B120"/>
  <c r="CH66" i="14" l="1"/>
  <c r="CH106"/>
  <c r="CI66"/>
  <c r="CH69"/>
  <c r="CH109"/>
  <c r="CI69"/>
  <c r="CH73"/>
  <c r="CH113"/>
  <c r="CI73"/>
  <c r="CG113"/>
  <c r="CA66"/>
  <c r="CG39"/>
  <c r="CG73"/>
  <c r="CF39"/>
  <c r="CJ119" s="1"/>
  <c r="CF73"/>
  <c r="CF113"/>
  <c r="CF69"/>
  <c r="CF109"/>
  <c r="CG69"/>
  <c r="CG109"/>
  <c r="CG79" i="13"/>
  <c r="CG119"/>
  <c r="CE69" i="14"/>
  <c r="CF119" i="13"/>
  <c r="CF79"/>
  <c r="CF66" i="14"/>
  <c r="CF106"/>
  <c r="CG66"/>
  <c r="CG106"/>
  <c r="CH41" i="13"/>
  <c r="CI81" s="1"/>
  <c r="CH79"/>
  <c r="CH119"/>
  <c r="CH39" i="14"/>
  <c r="CE73"/>
  <c r="CD69"/>
  <c r="CD66"/>
  <c r="CF41" i="13"/>
  <c r="CJ121" s="1"/>
  <c r="CA39" i="14"/>
  <c r="CA41" s="1"/>
  <c r="CC109"/>
  <c r="CC69"/>
  <c r="CD73"/>
  <c r="CB69"/>
  <c r="CE41" i="13"/>
  <c r="CI121" s="1"/>
  <c r="CE79"/>
  <c r="CE119"/>
  <c r="CA109" i="14"/>
  <c r="CE66"/>
  <c r="CD119" i="13"/>
  <c r="CD79"/>
  <c r="CA113" i="14"/>
  <c r="CB73"/>
  <c r="CC113"/>
  <c r="CB106"/>
  <c r="CB113"/>
  <c r="CA73"/>
  <c r="CC73"/>
  <c r="CB119" i="13"/>
  <c r="CC79"/>
  <c r="CG41"/>
  <c r="CK121" s="1"/>
  <c r="CC39" i="14"/>
  <c r="CA79" i="13"/>
  <c r="CC41"/>
  <c r="CC121" s="1"/>
  <c r="CC119"/>
  <c r="CC106" i="14"/>
  <c r="CD41" i="13"/>
  <c r="CB66" i="14"/>
  <c r="CA119" i="13"/>
  <c r="CA41"/>
  <c r="CC66" i="14"/>
  <c r="CB39"/>
  <c r="CB79" i="13"/>
  <c r="BX81" i="14"/>
  <c r="CE39"/>
  <c r="CI119" s="1"/>
  <c r="CD39"/>
  <c r="CE109"/>
  <c r="CE113"/>
  <c r="CE106"/>
  <c r="BZ41"/>
  <c r="BZ79"/>
  <c r="BY81"/>
  <c r="CD106"/>
  <c r="CD109"/>
  <c r="CD113"/>
  <c r="CB121" i="13"/>
  <c r="BZ81"/>
  <c r="BY121" i="14"/>
  <c r="BZ119"/>
  <c r="BZ121" i="13"/>
  <c r="BX81"/>
  <c r="F27" i="4"/>
  <c r="G27"/>
  <c r="O27"/>
  <c r="F28"/>
  <c r="G28"/>
  <c r="O28"/>
  <c r="F29"/>
  <c r="G29"/>
  <c r="O29"/>
  <c r="F30"/>
  <c r="G30"/>
  <c r="O30"/>
  <c r="F31"/>
  <c r="G31"/>
  <c r="O31"/>
  <c r="D2"/>
  <c r="D11"/>
  <c r="J11" s="1"/>
  <c r="D12"/>
  <c r="D13"/>
  <c r="D14"/>
  <c r="D15"/>
  <c r="D32" s="1"/>
  <c r="E93" s="1"/>
  <c r="C12"/>
  <c r="C13"/>
  <c r="C14"/>
  <c r="C15"/>
  <c r="C32" s="1"/>
  <c r="D93" s="1"/>
  <c r="A51" i="17"/>
  <c r="S221" s="1"/>
  <c r="S252" s="1"/>
  <c r="BT87" i="14"/>
  <c r="BT88"/>
  <c r="BT90"/>
  <c r="BT91"/>
  <c r="BT92"/>
  <c r="BT94"/>
  <c r="BT95"/>
  <c r="BT96"/>
  <c r="BT97"/>
  <c r="BT98"/>
  <c r="BT100"/>
  <c r="BT47"/>
  <c r="BT48"/>
  <c r="BT50"/>
  <c r="BT51"/>
  <c r="BT52"/>
  <c r="BT54"/>
  <c r="BT55"/>
  <c r="BT56"/>
  <c r="BT57"/>
  <c r="BT58"/>
  <c r="BT60"/>
  <c r="BY6"/>
  <c r="CC86" s="1"/>
  <c r="BY9"/>
  <c r="CC89" s="1"/>
  <c r="BY13"/>
  <c r="CC93" s="1"/>
  <c r="A50" i="17"/>
  <c r="S220" s="1"/>
  <c r="S251" s="1"/>
  <c r="BQ87" i="14"/>
  <c r="BS87"/>
  <c r="BS88"/>
  <c r="BS90"/>
  <c r="BS91"/>
  <c r="BS92"/>
  <c r="BS94"/>
  <c r="BS95"/>
  <c r="BS96"/>
  <c r="BS97"/>
  <c r="BS98"/>
  <c r="BS100"/>
  <c r="BS47"/>
  <c r="BS48"/>
  <c r="BS50"/>
  <c r="BS51"/>
  <c r="BS52"/>
  <c r="BS54"/>
  <c r="BS55"/>
  <c r="BS56"/>
  <c r="BS57"/>
  <c r="BS58"/>
  <c r="BS60"/>
  <c r="BS45"/>
  <c r="BS65" s="1"/>
  <c r="BS85" s="1"/>
  <c r="BS105" s="1"/>
  <c r="BT45"/>
  <c r="BT65" s="1"/>
  <c r="BT85" s="1"/>
  <c r="BT105" s="1"/>
  <c r="BU45"/>
  <c r="BU65" s="1"/>
  <c r="BU85" s="1"/>
  <c r="BU105" s="1"/>
  <c r="BW13"/>
  <c r="CA93" s="1"/>
  <c r="BW9"/>
  <c r="CA89" s="1"/>
  <c r="BW6"/>
  <c r="CA86" s="1"/>
  <c r="BR47" i="13"/>
  <c r="BS47"/>
  <c r="BR48"/>
  <c r="BS48"/>
  <c r="BR50"/>
  <c r="BS50"/>
  <c r="BR51"/>
  <c r="BS51"/>
  <c r="BR52"/>
  <c r="BS52"/>
  <c r="BR54"/>
  <c r="BS54"/>
  <c r="BR55"/>
  <c r="BS55"/>
  <c r="BR56"/>
  <c r="BS56"/>
  <c r="BR57"/>
  <c r="BS57"/>
  <c r="BR58"/>
  <c r="BS58"/>
  <c r="BR60"/>
  <c r="BS60"/>
  <c r="C5" i="4"/>
  <c r="C6"/>
  <c r="C7"/>
  <c r="C8"/>
  <c r="C9"/>
  <c r="C10"/>
  <c r="C11"/>
  <c r="A50" i="19"/>
  <c r="S220" s="1"/>
  <c r="S251" s="1"/>
  <c r="BV13" i="14"/>
  <c r="BZ93" s="1"/>
  <c r="BV9"/>
  <c r="BZ89" s="1"/>
  <c r="BV6"/>
  <c r="BZ86" s="1"/>
  <c r="CH119" l="1"/>
  <c r="CH79"/>
  <c r="CI79"/>
  <c r="CG41"/>
  <c r="CK121" s="1"/>
  <c r="CK119"/>
  <c r="CG119"/>
  <c r="CA119"/>
  <c r="CA79"/>
  <c r="CF121" i="13"/>
  <c r="CF81"/>
  <c r="CH41" i="14"/>
  <c r="CG81" i="13"/>
  <c r="CG121"/>
  <c r="CH121"/>
  <c r="CH81"/>
  <c r="CF41" i="14"/>
  <c r="CJ121" s="1"/>
  <c r="CF79"/>
  <c r="CF119"/>
  <c r="CG79"/>
  <c r="CD79"/>
  <c r="CE81" i="13"/>
  <c r="CE121"/>
  <c r="CE79" i="14"/>
  <c r="CD121" i="13"/>
  <c r="CD81"/>
  <c r="CD41" i="14"/>
  <c r="CC41"/>
  <c r="CG121" s="1"/>
  <c r="CB119"/>
  <c r="CC119"/>
  <c r="CB81" i="13"/>
  <c r="CB41" i="14"/>
  <c r="CA81" i="13"/>
  <c r="CC81"/>
  <c r="CC79" i="14"/>
  <c r="CE119"/>
  <c r="CB79"/>
  <c r="CA121" i="13"/>
  <c r="CE41" i="14"/>
  <c r="CI121" s="1"/>
  <c r="BZ81"/>
  <c r="CA81"/>
  <c r="CD119"/>
  <c r="CA121"/>
  <c r="D51" i="18"/>
  <c r="D51" i="19"/>
  <c r="E51"/>
  <c r="E51" i="18"/>
  <c r="B46" i="23"/>
  <c r="BZ53" i="14"/>
  <c r="BZ49"/>
  <c r="BZ121"/>
  <c r="BZ46"/>
  <c r="L13" i="4"/>
  <c r="K13"/>
  <c r="H13"/>
  <c r="I13"/>
  <c r="H12"/>
  <c r="L12"/>
  <c r="K12"/>
  <c r="I12"/>
  <c r="K11"/>
  <c r="L11"/>
  <c r="H11"/>
  <c r="I11"/>
  <c r="K15"/>
  <c r="K32" s="1"/>
  <c r="H15"/>
  <c r="H32" s="1"/>
  <c r="L15"/>
  <c r="I15"/>
  <c r="I32" s="1"/>
  <c r="M15"/>
  <c r="M32" s="1"/>
  <c r="J15"/>
  <c r="J32" s="1"/>
  <c r="I9"/>
  <c r="M13"/>
  <c r="J13"/>
  <c r="M12"/>
  <c r="J12"/>
  <c r="I10"/>
  <c r="K14"/>
  <c r="L14"/>
  <c r="H14"/>
  <c r="I14"/>
  <c r="M14"/>
  <c r="J14"/>
  <c r="BW53" i="14"/>
  <c r="BW46"/>
  <c r="BW49"/>
  <c r="D51" i="20"/>
  <c r="E51"/>
  <c r="D50" i="17"/>
  <c r="E50"/>
  <c r="K6" i="4"/>
  <c r="L6"/>
  <c r="I6"/>
  <c r="C28"/>
  <c r="D89" s="1"/>
  <c r="N14"/>
  <c r="N12"/>
  <c r="D51" i="17"/>
  <c r="C27" i="4"/>
  <c r="K10"/>
  <c r="L10"/>
  <c r="K8"/>
  <c r="L8"/>
  <c r="I8"/>
  <c r="L9"/>
  <c r="K9"/>
  <c r="L7"/>
  <c r="K7"/>
  <c r="I7"/>
  <c r="L5"/>
  <c r="K5"/>
  <c r="I5"/>
  <c r="C31"/>
  <c r="D92" s="1"/>
  <c r="C29"/>
  <c r="D90" s="1"/>
  <c r="D31"/>
  <c r="E92" s="1"/>
  <c r="N15"/>
  <c r="N32" s="1"/>
  <c r="D29"/>
  <c r="E90" s="1"/>
  <c r="N13"/>
  <c r="D28"/>
  <c r="E89" s="1"/>
  <c r="N11"/>
  <c r="M11"/>
  <c r="E51" i="17"/>
  <c r="D30" i="4"/>
  <c r="E91" s="1"/>
  <c r="C30"/>
  <c r="D91" s="1"/>
  <c r="BV19" i="14"/>
  <c r="BY19"/>
  <c r="CC99" s="1"/>
  <c r="BW19"/>
  <c r="CA99" s="1"/>
  <c r="A102" i="23"/>
  <c r="A103"/>
  <c r="A104"/>
  <c r="A46" i="20"/>
  <c r="S216" s="1"/>
  <c r="S247" s="1"/>
  <c r="A47"/>
  <c r="S217" s="1"/>
  <c r="S248" s="1"/>
  <c r="A48"/>
  <c r="S218" s="1"/>
  <c r="S249" s="1"/>
  <c r="A49"/>
  <c r="S219" s="1"/>
  <c r="S250" s="1"/>
  <c r="A50"/>
  <c r="S220" s="1"/>
  <c r="S251" s="1"/>
  <c r="A49" i="19"/>
  <c r="S219" s="1"/>
  <c r="S250" s="1"/>
  <c r="A47" i="18"/>
  <c r="S217" s="1"/>
  <c r="S248" s="1"/>
  <c r="A48"/>
  <c r="S218" s="1"/>
  <c r="S249" s="1"/>
  <c r="A49"/>
  <c r="S219" s="1"/>
  <c r="S250" s="1"/>
  <c r="A50"/>
  <c r="S220" s="1"/>
  <c r="S251" s="1"/>
  <c r="A48" i="17"/>
  <c r="S218" s="1"/>
  <c r="S249" s="1"/>
  <c r="A49"/>
  <c r="S219" s="1"/>
  <c r="S250" s="1"/>
  <c r="D47" i="6"/>
  <c r="B43" i="21" s="1"/>
  <c r="E47" i="6"/>
  <c r="B87" i="15"/>
  <c r="BR47" i="14"/>
  <c r="BR48"/>
  <c r="BR50"/>
  <c r="BR51"/>
  <c r="BR52"/>
  <c r="BR54"/>
  <c r="BR55"/>
  <c r="BR56"/>
  <c r="BR57"/>
  <c r="BR58"/>
  <c r="BR60"/>
  <c r="BR87"/>
  <c r="BR88"/>
  <c r="BR90"/>
  <c r="BR91"/>
  <c r="BR92"/>
  <c r="BR94"/>
  <c r="BR95"/>
  <c r="BR96"/>
  <c r="BR97"/>
  <c r="BR98"/>
  <c r="BR100"/>
  <c r="BU13"/>
  <c r="BY93" s="1"/>
  <c r="BU9"/>
  <c r="BU6"/>
  <c r="A39" i="23"/>
  <c r="A40"/>
  <c r="A101" s="1"/>
  <c r="A41" i="20"/>
  <c r="S211" s="1"/>
  <c r="S242" s="1"/>
  <c r="A42"/>
  <c r="S212" s="1"/>
  <c r="S243" s="1"/>
  <c r="A43"/>
  <c r="S213" s="1"/>
  <c r="S244" s="1"/>
  <c r="A44"/>
  <c r="S214" s="1"/>
  <c r="S245" s="1"/>
  <c r="A45"/>
  <c r="S215" s="1"/>
  <c r="S246" s="1"/>
  <c r="A41" i="19"/>
  <c r="S211" s="1"/>
  <c r="S242" s="1"/>
  <c r="A42"/>
  <c r="S212" s="1"/>
  <c r="S243" s="1"/>
  <c r="A43"/>
  <c r="S213" s="1"/>
  <c r="S244" s="1"/>
  <c r="A44"/>
  <c r="S214" s="1"/>
  <c r="S245" s="1"/>
  <c r="A45"/>
  <c r="S215" s="1"/>
  <c r="S246" s="1"/>
  <c r="A46"/>
  <c r="S216" s="1"/>
  <c r="S247" s="1"/>
  <c r="A47"/>
  <c r="S217" s="1"/>
  <c r="S248" s="1"/>
  <c r="A48"/>
  <c r="S218" s="1"/>
  <c r="S249" s="1"/>
  <c r="I34"/>
  <c r="I35"/>
  <c r="I36"/>
  <c r="I37"/>
  <c r="I38"/>
  <c r="A44" i="17"/>
  <c r="S214" s="1"/>
  <c r="S245" s="1"/>
  <c r="A45"/>
  <c r="S215" s="1"/>
  <c r="S246" s="1"/>
  <c r="A46"/>
  <c r="S216" s="1"/>
  <c r="S247" s="1"/>
  <c r="A47"/>
  <c r="S217" s="1"/>
  <c r="S248" s="1"/>
  <c r="C66" i="12"/>
  <c r="BN47" i="14"/>
  <c r="BO47"/>
  <c r="BP47"/>
  <c r="BQ47"/>
  <c r="BN48"/>
  <c r="BO48"/>
  <c r="BP48"/>
  <c r="BQ48"/>
  <c r="BN50"/>
  <c r="BO50"/>
  <c r="BP50"/>
  <c r="BQ50"/>
  <c r="BN51"/>
  <c r="BO51"/>
  <c r="BP51"/>
  <c r="BQ51"/>
  <c r="BN52"/>
  <c r="BO52"/>
  <c r="BP52"/>
  <c r="BQ52"/>
  <c r="BN54"/>
  <c r="BO54"/>
  <c r="BP54"/>
  <c r="BQ54"/>
  <c r="BN55"/>
  <c r="BO55"/>
  <c r="BP55"/>
  <c r="BQ55"/>
  <c r="BN56"/>
  <c r="BO56"/>
  <c r="BP56"/>
  <c r="BQ56"/>
  <c r="BN57"/>
  <c r="BO57"/>
  <c r="BP57"/>
  <c r="BQ57"/>
  <c r="BN58"/>
  <c r="BO58"/>
  <c r="BP58"/>
  <c r="BQ58"/>
  <c r="BN60"/>
  <c r="BO60"/>
  <c r="BP60"/>
  <c r="BQ60"/>
  <c r="BN87"/>
  <c r="BO87"/>
  <c r="BP87"/>
  <c r="BN88"/>
  <c r="BO88"/>
  <c r="BP88"/>
  <c r="BQ88"/>
  <c r="BN90"/>
  <c r="BO90"/>
  <c r="BP90"/>
  <c r="BQ90"/>
  <c r="BN91"/>
  <c r="BO91"/>
  <c r="BP91"/>
  <c r="BQ91"/>
  <c r="BN92"/>
  <c r="BO92"/>
  <c r="BP92"/>
  <c r="BQ92"/>
  <c r="BN94"/>
  <c r="BO94"/>
  <c r="BP94"/>
  <c r="BQ94"/>
  <c r="BN95"/>
  <c r="BO95"/>
  <c r="BP95"/>
  <c r="BQ95"/>
  <c r="BN96"/>
  <c r="BO96"/>
  <c r="BP96"/>
  <c r="BQ96"/>
  <c r="BN97"/>
  <c r="BO97"/>
  <c r="BP97"/>
  <c r="BQ97"/>
  <c r="BN98"/>
  <c r="BO98"/>
  <c r="BP98"/>
  <c r="BQ98"/>
  <c r="BN100"/>
  <c r="BO100"/>
  <c r="BP100"/>
  <c r="BQ100"/>
  <c r="BM90"/>
  <c r="BM47"/>
  <c r="BX6"/>
  <c r="CB86" s="1"/>
  <c r="BX9"/>
  <c r="CB89" s="1"/>
  <c r="BX13"/>
  <c r="CB93" s="1"/>
  <c r="BT13"/>
  <c r="BT9"/>
  <c r="BT6"/>
  <c r="BT25" i="13"/>
  <c r="BT45" s="1"/>
  <c r="BT65" s="1"/>
  <c r="BT9"/>
  <c r="BT6"/>
  <c r="R6" i="12"/>
  <c r="R13"/>
  <c r="BQ27" i="13"/>
  <c r="BQ27" i="14" s="1"/>
  <c r="BQ31" i="13"/>
  <c r="BQ31" i="14" s="1"/>
  <c r="CH81" l="1"/>
  <c r="CH121"/>
  <c r="CI81"/>
  <c r="R19" i="12"/>
  <c r="CF81" i="14"/>
  <c r="CF121"/>
  <c r="CG81"/>
  <c r="CE81"/>
  <c r="CD81"/>
  <c r="CC121"/>
  <c r="CB81"/>
  <c r="CB121"/>
  <c r="CC81"/>
  <c r="C43" i="21"/>
  <c r="CE121" i="14"/>
  <c r="BZ99"/>
  <c r="BV21"/>
  <c r="BZ101" s="1"/>
  <c r="R45" i="12"/>
  <c r="BX89" i="13"/>
  <c r="BT85"/>
  <c r="BT105" s="1"/>
  <c r="BX86"/>
  <c r="CD121" i="14"/>
  <c r="BX93" i="13"/>
  <c r="B45" i="23"/>
  <c r="B43"/>
  <c r="B44"/>
  <c r="BZ59" i="14"/>
  <c r="BX93"/>
  <c r="BX89"/>
  <c r="BX86"/>
  <c r="BV46"/>
  <c r="BY86"/>
  <c r="BV49"/>
  <c r="BY89"/>
  <c r="BY46"/>
  <c r="L31" i="4"/>
  <c r="L32"/>
  <c r="K31"/>
  <c r="R52" i="12"/>
  <c r="BY53" i="14"/>
  <c r="BY49"/>
  <c r="BX46"/>
  <c r="BW59"/>
  <c r="BV53"/>
  <c r="BX53"/>
  <c r="BX49"/>
  <c r="BU53"/>
  <c r="BU49"/>
  <c r="BW21"/>
  <c r="CA101" s="1"/>
  <c r="BU46"/>
  <c r="BU53" i="13"/>
  <c r="BU49"/>
  <c r="BU46"/>
  <c r="BU19" i="14"/>
  <c r="BY21"/>
  <c r="CC101" s="1"/>
  <c r="E48" i="17"/>
  <c r="BN40" i="13"/>
  <c r="BN40" i="14" s="1"/>
  <c r="BO37" i="13"/>
  <c r="BO37" i="14" s="1"/>
  <c r="BP35" i="13"/>
  <c r="BP35" i="14" s="1"/>
  <c r="BN32" i="13"/>
  <c r="BN32" i="14" s="1"/>
  <c r="BP30" i="13"/>
  <c r="BP30" i="14" s="1"/>
  <c r="BN28" i="13"/>
  <c r="BN28" i="14" s="1"/>
  <c r="BO38" i="13"/>
  <c r="BO38" i="14" s="1"/>
  <c r="BQ36" i="13"/>
  <c r="BQ36" i="14" s="1"/>
  <c r="BO34" i="13"/>
  <c r="BO34" i="14" s="1"/>
  <c r="BQ30" i="13"/>
  <c r="BQ30" i="14" s="1"/>
  <c r="BN30" i="13"/>
  <c r="BN30" i="14" s="1"/>
  <c r="D49" i="20"/>
  <c r="E50" i="19"/>
  <c r="E49" i="17"/>
  <c r="D49" i="18"/>
  <c r="D49" i="17"/>
  <c r="D47" i="18"/>
  <c r="D47" i="20"/>
  <c r="D50" i="19"/>
  <c r="D49"/>
  <c r="BX19" i="14"/>
  <c r="CB99" s="1"/>
  <c r="BT19"/>
  <c r="BP38" i="13"/>
  <c r="BP38" i="14" s="1"/>
  <c r="BP34" i="13"/>
  <c r="BP34" i="14" s="1"/>
  <c r="BQ35" i="13"/>
  <c r="BQ35" i="14" s="1"/>
  <c r="BO32" i="13"/>
  <c r="BO32" i="14" s="1"/>
  <c r="BO30" i="13"/>
  <c r="BO30" i="14" s="1"/>
  <c r="BN27" i="13"/>
  <c r="BN27" i="14" s="1"/>
  <c r="BO40" i="13"/>
  <c r="BO40" i="14" s="1"/>
  <c r="BQ40" i="13"/>
  <c r="BQ40" i="14" s="1"/>
  <c r="BP40" i="13"/>
  <c r="BP40" i="14" s="1"/>
  <c r="BN37" i="13"/>
  <c r="BN37" i="14" s="1"/>
  <c r="BN38" i="13"/>
  <c r="BN38" i="14" s="1"/>
  <c r="BQ38" i="13"/>
  <c r="BQ38" i="14" s="1"/>
  <c r="BP37" i="13"/>
  <c r="BP37" i="14" s="1"/>
  <c r="BO36" i="13"/>
  <c r="BO36" i="14" s="1"/>
  <c r="BQ34" i="13"/>
  <c r="BQ34" i="14" s="1"/>
  <c r="BN34" i="13"/>
  <c r="BN34" i="14" s="1"/>
  <c r="BN35" i="13"/>
  <c r="BN35" i="14" s="1"/>
  <c r="BQ37" i="13"/>
  <c r="BQ37" i="14" s="1"/>
  <c r="BP36" i="13"/>
  <c r="BP36" i="14" s="1"/>
  <c r="BO35" i="13"/>
  <c r="BO35" i="14" s="1"/>
  <c r="BN36" i="13"/>
  <c r="BN36" i="14" s="1"/>
  <c r="BP32" i="13"/>
  <c r="BP32" i="14" s="1"/>
  <c r="BO31" i="13"/>
  <c r="BO31" i="14" s="1"/>
  <c r="BQ32" i="13"/>
  <c r="BQ32" i="14" s="1"/>
  <c r="BP31" i="13"/>
  <c r="BP31" i="14" s="1"/>
  <c r="BN31" i="13"/>
  <c r="BN31" i="14" s="1"/>
  <c r="BP28" i="13"/>
  <c r="BP28" i="14" s="1"/>
  <c r="BO27" i="13"/>
  <c r="BO27" i="14" s="1"/>
  <c r="BQ28" i="13"/>
  <c r="BP27"/>
  <c r="BP27" i="14" s="1"/>
  <c r="BO28" i="13"/>
  <c r="BO28" i="14" s="1"/>
  <c r="D48" i="17"/>
  <c r="D50" i="18"/>
  <c r="D48"/>
  <c r="D50" i="20"/>
  <c r="D48"/>
  <c r="E47" i="18"/>
  <c r="E49" i="20"/>
  <c r="E47" i="19"/>
  <c r="E50" i="18"/>
  <c r="E48" i="20"/>
  <c r="E49" i="18"/>
  <c r="E49" i="19"/>
  <c r="E47" i="20"/>
  <c r="H47" i="6"/>
  <c r="E48" i="18"/>
  <c r="E50" i="20"/>
  <c r="D47" i="17"/>
  <c r="D48" i="19"/>
  <c r="E47" i="17"/>
  <c r="E48" i="19"/>
  <c r="D47"/>
  <c r="BT19" i="13"/>
  <c r="BS6" i="14"/>
  <c r="BW86" s="1"/>
  <c r="BS9"/>
  <c r="BW89" s="1"/>
  <c r="BS13"/>
  <c r="BW93" s="1"/>
  <c r="BJ87" i="13"/>
  <c r="BK87"/>
  <c r="BL87"/>
  <c r="BM87"/>
  <c r="BN87"/>
  <c r="BO87"/>
  <c r="BP87"/>
  <c r="BQ87"/>
  <c r="BJ88"/>
  <c r="BK88"/>
  <c r="BL88"/>
  <c r="BM88"/>
  <c r="BN88"/>
  <c r="BO88"/>
  <c r="BP88"/>
  <c r="BQ88"/>
  <c r="BJ90"/>
  <c r="BK90"/>
  <c r="BL90"/>
  <c r="BM90"/>
  <c r="BN90"/>
  <c r="BO90"/>
  <c r="BP90"/>
  <c r="BQ90"/>
  <c r="BJ91"/>
  <c r="BK91"/>
  <c r="BL91"/>
  <c r="BM91"/>
  <c r="BN91"/>
  <c r="BO91"/>
  <c r="BP91"/>
  <c r="BQ91"/>
  <c r="BJ92"/>
  <c r="BK92"/>
  <c r="BL92"/>
  <c r="BM92"/>
  <c r="BN92"/>
  <c r="BO92"/>
  <c r="BP92"/>
  <c r="BQ92"/>
  <c r="BJ94"/>
  <c r="BK94"/>
  <c r="BL94"/>
  <c r="BM94"/>
  <c r="BN94"/>
  <c r="BO94"/>
  <c r="BP94"/>
  <c r="BQ94"/>
  <c r="BJ95"/>
  <c r="BK95"/>
  <c r="BL95"/>
  <c r="BM95"/>
  <c r="BN95"/>
  <c r="BO95"/>
  <c r="BP95"/>
  <c r="BQ95"/>
  <c r="BJ96"/>
  <c r="BK96"/>
  <c r="BL96"/>
  <c r="BM96"/>
  <c r="BN96"/>
  <c r="BO96"/>
  <c r="BP96"/>
  <c r="BQ96"/>
  <c r="BJ97"/>
  <c r="BK97"/>
  <c r="BL97"/>
  <c r="BM97"/>
  <c r="BN97"/>
  <c r="BO97"/>
  <c r="BP97"/>
  <c r="BQ97"/>
  <c r="BJ98"/>
  <c r="BK98"/>
  <c r="BL98"/>
  <c r="BM98"/>
  <c r="BN98"/>
  <c r="BO98"/>
  <c r="BP98"/>
  <c r="BQ98"/>
  <c r="BJ100"/>
  <c r="BK100"/>
  <c r="BL100"/>
  <c r="BM100"/>
  <c r="BN100"/>
  <c r="BO100"/>
  <c r="BP100"/>
  <c r="BQ100"/>
  <c r="BJ47"/>
  <c r="BK47"/>
  <c r="BL47"/>
  <c r="BM47"/>
  <c r="BN47"/>
  <c r="BO47"/>
  <c r="BP47"/>
  <c r="BQ47"/>
  <c r="BJ48"/>
  <c r="BK48"/>
  <c r="BL48"/>
  <c r="BM48"/>
  <c r="BN48"/>
  <c r="BO48"/>
  <c r="BP48"/>
  <c r="BQ48"/>
  <c r="BJ50"/>
  <c r="BK50"/>
  <c r="BL50"/>
  <c r="BM50"/>
  <c r="BN50"/>
  <c r="BO50"/>
  <c r="BP50"/>
  <c r="BQ50"/>
  <c r="BJ51"/>
  <c r="BK51"/>
  <c r="BL51"/>
  <c r="BM51"/>
  <c r="BN51"/>
  <c r="BO51"/>
  <c r="BP51"/>
  <c r="BQ51"/>
  <c r="BJ52"/>
  <c r="BK52"/>
  <c r="BL52"/>
  <c r="BM52"/>
  <c r="BN52"/>
  <c r="BO52"/>
  <c r="BP52"/>
  <c r="BQ52"/>
  <c r="BJ54"/>
  <c r="BK54"/>
  <c r="BL54"/>
  <c r="BM54"/>
  <c r="BN54"/>
  <c r="BO54"/>
  <c r="BP54"/>
  <c r="BQ54"/>
  <c r="BJ55"/>
  <c r="BK55"/>
  <c r="BL55"/>
  <c r="BM55"/>
  <c r="BN55"/>
  <c r="BO55"/>
  <c r="BP55"/>
  <c r="BQ55"/>
  <c r="BJ56"/>
  <c r="BK56"/>
  <c r="BL56"/>
  <c r="BM56"/>
  <c r="BN56"/>
  <c r="BO56"/>
  <c r="BP56"/>
  <c r="BQ56"/>
  <c r="BJ57"/>
  <c r="BK57"/>
  <c r="BL57"/>
  <c r="BM57"/>
  <c r="BN57"/>
  <c r="BO57"/>
  <c r="BP57"/>
  <c r="BQ57"/>
  <c r="BJ58"/>
  <c r="BK58"/>
  <c r="BL58"/>
  <c r="BM58"/>
  <c r="BN58"/>
  <c r="BO58"/>
  <c r="BP58"/>
  <c r="BQ58"/>
  <c r="BJ60"/>
  <c r="BK60"/>
  <c r="BL60"/>
  <c r="BM60"/>
  <c r="BN60"/>
  <c r="BO60"/>
  <c r="BP60"/>
  <c r="BQ60"/>
  <c r="BS25"/>
  <c r="BS45" s="1"/>
  <c r="BS65" s="1"/>
  <c r="BS9"/>
  <c r="BS6"/>
  <c r="BW89" l="1"/>
  <c r="BS85"/>
  <c r="BS105" s="1"/>
  <c r="BW86"/>
  <c r="BW93"/>
  <c r="BX99"/>
  <c r="BZ61" i="14"/>
  <c r="BN29"/>
  <c r="BQ29"/>
  <c r="BV59"/>
  <c r="BY99"/>
  <c r="BX99"/>
  <c r="BO26"/>
  <c r="BO33"/>
  <c r="BP29"/>
  <c r="BP26"/>
  <c r="BN26"/>
  <c r="BQ26" i="13"/>
  <c r="BQ28" i="14"/>
  <c r="BQ26" s="1"/>
  <c r="BO29"/>
  <c r="BP33"/>
  <c r="BQ33"/>
  <c r="R58" i="12"/>
  <c r="BN33" i="14"/>
  <c r="BY59"/>
  <c r="BW61"/>
  <c r="BX59"/>
  <c r="BT49" i="13"/>
  <c r="BU59" i="14"/>
  <c r="BT53" i="13"/>
  <c r="BU59"/>
  <c r="BT46"/>
  <c r="BQ29"/>
  <c r="BO33"/>
  <c r="BT49" i="14"/>
  <c r="BS19"/>
  <c r="BW99" s="1"/>
  <c r="BT53"/>
  <c r="BT46"/>
  <c r="BP29" i="13"/>
  <c r="BP26"/>
  <c r="BO26"/>
  <c r="BP33"/>
  <c r="BO29"/>
  <c r="BU21" i="14"/>
  <c r="BQ33" i="13"/>
  <c r="BX21" i="14"/>
  <c r="CB101" s="1"/>
  <c r="BT21"/>
  <c r="BT21" i="13"/>
  <c r="R21" i="12"/>
  <c r="BS19" i="13"/>
  <c r="BX101" l="1"/>
  <c r="BW99"/>
  <c r="BQ66"/>
  <c r="BX101" i="14"/>
  <c r="BV61"/>
  <c r="BY101"/>
  <c r="BQ39"/>
  <c r="BQ41" s="1"/>
  <c r="BN39"/>
  <c r="BN41" s="1"/>
  <c r="BP39"/>
  <c r="BP41" s="1"/>
  <c r="BO39"/>
  <c r="BO41" s="1"/>
  <c r="R60" i="12"/>
  <c r="BY61" i="14"/>
  <c r="BQ39" i="13"/>
  <c r="BQ41" s="1"/>
  <c r="BX61" i="14"/>
  <c r="BT59"/>
  <c r="BU61"/>
  <c r="BU61" i="13"/>
  <c r="BP39"/>
  <c r="BP41" s="1"/>
  <c r="BT59"/>
  <c r="BO39"/>
  <c r="BO41" s="1"/>
  <c r="BS21" i="14"/>
  <c r="BW101" s="1"/>
  <c r="BS21" i="13"/>
  <c r="BW101" l="1"/>
  <c r="BT61"/>
  <c r="BT61" i="14"/>
  <c r="A100" i="23" l="1"/>
  <c r="A46" i="18"/>
  <c r="S216" s="1"/>
  <c r="S247" s="1"/>
  <c r="A43" i="17"/>
  <c r="S213" s="1"/>
  <c r="S244" s="1"/>
  <c r="BM87" i="14"/>
  <c r="BM88"/>
  <c r="BM91"/>
  <c r="BM92"/>
  <c r="BM94"/>
  <c r="BM95"/>
  <c r="BM96"/>
  <c r="BM97"/>
  <c r="BM98"/>
  <c r="BM100"/>
  <c r="BM48" l="1"/>
  <c r="BM50"/>
  <c r="BM51"/>
  <c r="BM52"/>
  <c r="BM54"/>
  <c r="BM55"/>
  <c r="BM56"/>
  <c r="BM57"/>
  <c r="BM58"/>
  <c r="BM60"/>
  <c r="BR6"/>
  <c r="BV86" s="1"/>
  <c r="BR9"/>
  <c r="BV89" s="1"/>
  <c r="BR13"/>
  <c r="BV93" s="1"/>
  <c r="BR45"/>
  <c r="BR65" s="1"/>
  <c r="BR85" s="1"/>
  <c r="BR105" s="1"/>
  <c r="BR25" i="13"/>
  <c r="BR45" s="1"/>
  <c r="BR65" s="1"/>
  <c r="BR9"/>
  <c r="BR6"/>
  <c r="BP45" i="14"/>
  <c r="BP65" s="1"/>
  <c r="BP85" s="1"/>
  <c r="BP105" s="1"/>
  <c r="BQ45"/>
  <c r="BQ65" s="1"/>
  <c r="BQ85" s="1"/>
  <c r="BQ105" s="1"/>
  <c r="A36" i="23"/>
  <c r="A97" s="1"/>
  <c r="A37"/>
  <c r="A98" s="1"/>
  <c r="A38"/>
  <c r="A99" s="1"/>
  <c r="A24" i="21"/>
  <c r="A25"/>
  <c r="A26"/>
  <c r="A27"/>
  <c r="A28"/>
  <c r="A29"/>
  <c r="A30"/>
  <c r="A23"/>
  <c r="A12" i="20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S209" s="1"/>
  <c r="S240" s="1"/>
  <c r="A40"/>
  <c r="S210" s="1"/>
  <c r="S241" s="1"/>
  <c r="A11"/>
  <c r="A12" i="19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S209" s="1"/>
  <c r="S240" s="1"/>
  <c r="A40"/>
  <c r="S210" s="1"/>
  <c r="S241" s="1"/>
  <c r="A11"/>
  <c r="A12" i="18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S209" s="1"/>
  <c r="S240" s="1"/>
  <c r="A40"/>
  <c r="S210" s="1"/>
  <c r="S241" s="1"/>
  <c r="A41"/>
  <c r="S211" s="1"/>
  <c r="S242" s="1"/>
  <c r="A42"/>
  <c r="S212" s="1"/>
  <c r="S243" s="1"/>
  <c r="A43"/>
  <c r="S213" s="1"/>
  <c r="S244" s="1"/>
  <c r="A44"/>
  <c r="S214" s="1"/>
  <c r="S245" s="1"/>
  <c r="A45"/>
  <c r="S215" s="1"/>
  <c r="S246" s="1"/>
  <c r="A11"/>
  <c r="A12" i="17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S209" s="1"/>
  <c r="S240" s="1"/>
  <c r="A40"/>
  <c r="S210" s="1"/>
  <c r="S241" s="1"/>
  <c r="A41"/>
  <c r="S211" s="1"/>
  <c r="S242" s="1"/>
  <c r="A42"/>
  <c r="S212" s="1"/>
  <c r="S243" s="1"/>
  <c r="A11"/>
  <c r="AH25" i="13"/>
  <c r="AI25"/>
  <c r="AJ25"/>
  <c r="AK25"/>
  <c r="AL25"/>
  <c r="AM25"/>
  <c r="AN25"/>
  <c r="AO25"/>
  <c r="AP25"/>
  <c r="AQ25"/>
  <c r="AR25"/>
  <c r="AS25"/>
  <c r="AT25"/>
  <c r="AU25"/>
  <c r="AV25"/>
  <c r="AW25"/>
  <c r="AX25"/>
  <c r="AY25"/>
  <c r="AZ25"/>
  <c r="BA25"/>
  <c r="BB25"/>
  <c r="BC25"/>
  <c r="BD25"/>
  <c r="BE25"/>
  <c r="BF25"/>
  <c r="BG25"/>
  <c r="BH25"/>
  <c r="BI25"/>
  <c r="BL25"/>
  <c r="BM25"/>
  <c r="BM45" s="1"/>
  <c r="BM65" s="1"/>
  <c r="BM85" s="1"/>
  <c r="BM105" s="1"/>
  <c r="BN25"/>
  <c r="BN45" s="1"/>
  <c r="BN65" s="1"/>
  <c r="BN85" s="1"/>
  <c r="BN105" s="1"/>
  <c r="BO25"/>
  <c r="BO45" s="1"/>
  <c r="BO65" s="1"/>
  <c r="BO85" s="1"/>
  <c r="BO105" s="1"/>
  <c r="BP25"/>
  <c r="BP45" s="1"/>
  <c r="BP65" s="1"/>
  <c r="BP85" s="1"/>
  <c r="BP105" s="1"/>
  <c r="BQ25"/>
  <c r="BQ45" s="1"/>
  <c r="BQ65" s="1"/>
  <c r="BQ85" s="1"/>
  <c r="BQ105" s="1"/>
  <c r="D46" i="6"/>
  <c r="E46"/>
  <c r="BQ13" i="14"/>
  <c r="BU93" s="1"/>
  <c r="BQ9"/>
  <c r="BU89" s="1"/>
  <c r="BQ6"/>
  <c r="BU86" s="1"/>
  <c r="BU93" i="13"/>
  <c r="BQ9"/>
  <c r="BU89" s="1"/>
  <c r="BQ6"/>
  <c r="BU86" s="1"/>
  <c r="B42" i="21" l="1"/>
  <c r="C42"/>
  <c r="BR85" i="13"/>
  <c r="BR105" s="1"/>
  <c r="BV86"/>
  <c r="BV89"/>
  <c r="BV93"/>
  <c r="B42" i="23"/>
  <c r="BR19" i="14"/>
  <c r="BV99" s="1"/>
  <c r="BQ19"/>
  <c r="BU99" s="1"/>
  <c r="BR53"/>
  <c r="BS53"/>
  <c r="BR49"/>
  <c r="BS49"/>
  <c r="BR46"/>
  <c r="BS46"/>
  <c r="BR53" i="13"/>
  <c r="BS53"/>
  <c r="BR49"/>
  <c r="BS49"/>
  <c r="BR46"/>
  <c r="BS46"/>
  <c r="D46" i="20"/>
  <c r="E46"/>
  <c r="D46" i="19"/>
  <c r="D46" i="17"/>
  <c r="E46"/>
  <c r="E46" i="19"/>
  <c r="H46" i="6"/>
  <c r="BO76" i="13"/>
  <c r="BO68"/>
  <c r="BP76"/>
  <c r="BO75"/>
  <c r="BQ68"/>
  <c r="BP67"/>
  <c r="BQ71"/>
  <c r="BP70"/>
  <c r="BP78"/>
  <c r="BO77"/>
  <c r="BQ75"/>
  <c r="BP74"/>
  <c r="BQ67"/>
  <c r="BO72"/>
  <c r="BQ70"/>
  <c r="BQ78"/>
  <c r="BP77"/>
  <c r="BQ74"/>
  <c r="BP72"/>
  <c r="BO71"/>
  <c r="BQ77"/>
  <c r="BP68"/>
  <c r="BO67"/>
  <c r="BQ72"/>
  <c r="BP71"/>
  <c r="BO70"/>
  <c r="BO78"/>
  <c r="BQ76"/>
  <c r="BP75"/>
  <c r="BO74"/>
  <c r="D46" i="18"/>
  <c r="E46"/>
  <c r="BR19" i="13"/>
  <c r="BQ19"/>
  <c r="BU99" s="1"/>
  <c r="A27" i="23"/>
  <c r="A28"/>
  <c r="A89" s="1"/>
  <c r="A29"/>
  <c r="A90" s="1"/>
  <c r="A30"/>
  <c r="A91" s="1"/>
  <c r="A31"/>
  <c r="A92" s="1"/>
  <c r="A32"/>
  <c r="A93" s="1"/>
  <c r="A33"/>
  <c r="A94" s="1"/>
  <c r="A34"/>
  <c r="A95" s="1"/>
  <c r="A35"/>
  <c r="A96" s="1"/>
  <c r="S13" i="12"/>
  <c r="S9"/>
  <c r="S6"/>
  <c r="D44" i="6"/>
  <c r="E44"/>
  <c r="D45"/>
  <c r="E45"/>
  <c r="N24" i="3"/>
  <c r="BP6" i="14"/>
  <c r="BT86" s="1"/>
  <c r="BP9"/>
  <c r="BP13"/>
  <c r="BP6" i="13"/>
  <c r="BT86" s="1"/>
  <c r="BP9"/>
  <c r="BT89" s="1"/>
  <c r="BT93"/>
  <c r="D41" i="6"/>
  <c r="D42"/>
  <c r="B38" i="21" s="1"/>
  <c r="D43" i="6"/>
  <c r="B39" i="21" s="1"/>
  <c r="E43" i="6"/>
  <c r="BN45" i="14"/>
  <c r="BN65" s="1"/>
  <c r="BN85" s="1"/>
  <c r="BN105" s="1"/>
  <c r="BN13"/>
  <c r="BR93" s="1"/>
  <c r="BN9"/>
  <c r="BN6"/>
  <c r="BO6" i="13"/>
  <c r="BS86" s="1"/>
  <c r="BO9"/>
  <c r="BS89" s="1"/>
  <c r="BS93"/>
  <c r="E42" i="6"/>
  <c r="BO45" i="14"/>
  <c r="BO65" s="1"/>
  <c r="BO85" s="1"/>
  <c r="BO105" s="1"/>
  <c r="BO6"/>
  <c r="BO9"/>
  <c r="BO13"/>
  <c r="BN6" i="13"/>
  <c r="BR86" s="1"/>
  <c r="BN9"/>
  <c r="BR89" s="1"/>
  <c r="BR93"/>
  <c r="C21" i="9"/>
  <c r="C58"/>
  <c r="B52"/>
  <c r="A53"/>
  <c r="A54"/>
  <c r="A55"/>
  <c r="A56"/>
  <c r="A57"/>
  <c r="A58"/>
  <c r="A59"/>
  <c r="A60"/>
  <c r="A61"/>
  <c r="A52"/>
  <c r="B19"/>
  <c r="A20"/>
  <c r="A21"/>
  <c r="A22"/>
  <c r="A23"/>
  <c r="A24"/>
  <c r="A25"/>
  <c r="A26"/>
  <c r="A27"/>
  <c r="A28"/>
  <c r="A19"/>
  <c r="B56" i="12"/>
  <c r="D36" i="9"/>
  <c r="D5" s="1"/>
  <c r="A36"/>
  <c r="A5" s="1"/>
  <c r="B34" i="4"/>
  <c r="B35"/>
  <c r="B36"/>
  <c r="B37"/>
  <c r="S19" i="12" l="1"/>
  <c r="B40" i="21"/>
  <c r="B37"/>
  <c r="B41"/>
  <c r="S65" i="12"/>
  <c r="T65"/>
  <c r="S45"/>
  <c r="S72"/>
  <c r="S52"/>
  <c r="T72"/>
  <c r="S68"/>
  <c r="T68"/>
  <c r="S48"/>
  <c r="C39" i="21"/>
  <c r="C38"/>
  <c r="C41"/>
  <c r="C40"/>
  <c r="AB29" i="12"/>
  <c r="BV99" i="13"/>
  <c r="B41" i="23"/>
  <c r="AB33" i="12"/>
  <c r="BQ49" i="13"/>
  <c r="BQ49" i="14"/>
  <c r="BT89"/>
  <c r="BQ53"/>
  <c r="BT93"/>
  <c r="E29" i="4"/>
  <c r="E30"/>
  <c r="N29"/>
  <c r="N30"/>
  <c r="J30"/>
  <c r="K30"/>
  <c r="L30"/>
  <c r="BN19" i="14"/>
  <c r="BR99" s="1"/>
  <c r="BO19"/>
  <c r="BP19"/>
  <c r="BO53"/>
  <c r="BS93"/>
  <c r="BP53"/>
  <c r="BO49"/>
  <c r="BS89"/>
  <c r="BP49"/>
  <c r="BR89"/>
  <c r="BO46"/>
  <c r="BS86"/>
  <c r="BP46"/>
  <c r="BR59"/>
  <c r="BS59"/>
  <c r="BR86"/>
  <c r="BQ46"/>
  <c r="BR40" i="13"/>
  <c r="BR40" i="14" s="1"/>
  <c r="BS40" i="13"/>
  <c r="BS40" i="14" s="1"/>
  <c r="BT40" i="13"/>
  <c r="BT36"/>
  <c r="BS36"/>
  <c r="BS36" i="14" s="1"/>
  <c r="BR36" i="13"/>
  <c r="BR36" i="14" s="1"/>
  <c r="BR37" i="13"/>
  <c r="BR37" i="14" s="1"/>
  <c r="BT37" i="13"/>
  <c r="BS37"/>
  <c r="BS37" i="14" s="1"/>
  <c r="BT35" i="13"/>
  <c r="BS35"/>
  <c r="BS35" i="14" s="1"/>
  <c r="BR35" i="13"/>
  <c r="BR35" i="14" s="1"/>
  <c r="BS34" i="13"/>
  <c r="BS34" i="14" s="1"/>
  <c r="BR34" i="13"/>
  <c r="BR34" i="14" s="1"/>
  <c r="BT34" i="13"/>
  <c r="BS38"/>
  <c r="BS38" i="14" s="1"/>
  <c r="BR38" i="13"/>
  <c r="BR38" i="14" s="1"/>
  <c r="BT38" i="13"/>
  <c r="BR30"/>
  <c r="BR30" i="14" s="1"/>
  <c r="BT30" i="13"/>
  <c r="BS30"/>
  <c r="BS30" i="14" s="1"/>
  <c r="BS31" i="13"/>
  <c r="BS31" i="14" s="1"/>
  <c r="BR31" i="13"/>
  <c r="BR31" i="14" s="1"/>
  <c r="BT31" i="13"/>
  <c r="BT32"/>
  <c r="BS32"/>
  <c r="BS32" i="14" s="1"/>
  <c r="BR32" i="13"/>
  <c r="BR32" i="14" s="1"/>
  <c r="BT27" i="13"/>
  <c r="BS27"/>
  <c r="BS27" i="14" s="1"/>
  <c r="BR27" i="13"/>
  <c r="BR27" i="14" s="1"/>
  <c r="BR28" i="13"/>
  <c r="BR28" i="14" s="1"/>
  <c r="BT28" i="13"/>
  <c r="BS28"/>
  <c r="BS28" i="14" s="1"/>
  <c r="BO53" i="13"/>
  <c r="BP53"/>
  <c r="BQ53"/>
  <c r="BO49"/>
  <c r="BP49"/>
  <c r="BR59"/>
  <c r="BS59"/>
  <c r="BO46"/>
  <c r="BP46"/>
  <c r="BQ46"/>
  <c r="D43" i="19"/>
  <c r="D43" i="20"/>
  <c r="D44"/>
  <c r="D44" i="19"/>
  <c r="D44" i="17"/>
  <c r="E43" i="19"/>
  <c r="E43" i="20"/>
  <c r="B39" i="23"/>
  <c r="B40"/>
  <c r="E44" i="19"/>
  <c r="E44" i="17"/>
  <c r="E44" i="20"/>
  <c r="D41"/>
  <c r="D41" i="19"/>
  <c r="D45" i="17"/>
  <c r="D45" i="20"/>
  <c r="D45" i="19"/>
  <c r="E42" i="20"/>
  <c r="E42" i="19"/>
  <c r="D42"/>
  <c r="D42" i="20"/>
  <c r="E45"/>
  <c r="E45" i="19"/>
  <c r="E45" i="17"/>
  <c r="BQ75" i="14"/>
  <c r="BP78"/>
  <c r="BP76"/>
  <c r="BO76"/>
  <c r="BP75"/>
  <c r="BO78"/>
  <c r="BP71"/>
  <c r="BO67"/>
  <c r="BQ77"/>
  <c r="BP72"/>
  <c r="BP77"/>
  <c r="BQ70"/>
  <c r="BQ68"/>
  <c r="BP74"/>
  <c r="BO77"/>
  <c r="BP70"/>
  <c r="BP67"/>
  <c r="BQ67"/>
  <c r="BO75"/>
  <c r="BO68"/>
  <c r="BQ71"/>
  <c r="BO74"/>
  <c r="BQ76"/>
  <c r="BO70"/>
  <c r="BQ72"/>
  <c r="BP68"/>
  <c r="BO71"/>
  <c r="BQ74"/>
  <c r="BQ78"/>
  <c r="BO72"/>
  <c r="H45" i="6"/>
  <c r="BR21" i="14"/>
  <c r="BV101" s="1"/>
  <c r="D43" i="17"/>
  <c r="E43"/>
  <c r="D41"/>
  <c r="D41" i="18"/>
  <c r="D42"/>
  <c r="D42" i="17"/>
  <c r="D44" i="18"/>
  <c r="D43"/>
  <c r="D45"/>
  <c r="E44"/>
  <c r="B38" i="23"/>
  <c r="E42" i="18"/>
  <c r="E42" i="17"/>
  <c r="E45" i="18"/>
  <c r="E43"/>
  <c r="BR21" i="13"/>
  <c r="BQ21" i="14"/>
  <c r="BU101" s="1"/>
  <c r="BQ21" i="13"/>
  <c r="BU101" s="1"/>
  <c r="H44" i="6"/>
  <c r="BP19" i="13"/>
  <c r="BT99" s="1"/>
  <c r="H43" i="6"/>
  <c r="H42"/>
  <c r="BO19" i="13"/>
  <c r="BS99" s="1"/>
  <c r="BN19"/>
  <c r="BR99" s="1"/>
  <c r="O20" i="4"/>
  <c r="O21"/>
  <c r="O22"/>
  <c r="O23"/>
  <c r="O24"/>
  <c r="O25"/>
  <c r="O26"/>
  <c r="O19"/>
  <c r="E27"/>
  <c r="E2"/>
  <c r="D3"/>
  <c r="D4"/>
  <c r="D5"/>
  <c r="D6"/>
  <c r="D7"/>
  <c r="D8"/>
  <c r="D9"/>
  <c r="H9" s="1"/>
  <c r="D10"/>
  <c r="A4" i="8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G179" i="12"/>
  <c r="H179"/>
  <c r="I179"/>
  <c r="J179"/>
  <c r="K179"/>
  <c r="L179"/>
  <c r="M179"/>
  <c r="N179"/>
  <c r="O179"/>
  <c r="P179"/>
  <c r="G180"/>
  <c r="H180"/>
  <c r="I180"/>
  <c r="J180"/>
  <c r="K180"/>
  <c r="L180"/>
  <c r="M180"/>
  <c r="N180"/>
  <c r="O180"/>
  <c r="P180"/>
  <c r="G181"/>
  <c r="H181"/>
  <c r="I181"/>
  <c r="J181"/>
  <c r="K181"/>
  <c r="L181"/>
  <c r="M181"/>
  <c r="N181"/>
  <c r="O181"/>
  <c r="P181"/>
  <c r="A4" i="3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BM6" i="14"/>
  <c r="BQ86" s="1"/>
  <c r="BM9"/>
  <c r="BQ89" s="1"/>
  <c r="BM13"/>
  <c r="BM45"/>
  <c r="BM65" s="1"/>
  <c r="BM85" s="1"/>
  <c r="BM105" s="1"/>
  <c r="BF27" i="13"/>
  <c r="BF27" i="14" s="1"/>
  <c r="BF28" i="13"/>
  <c r="BF28" i="14" s="1"/>
  <c r="BF30" i="13"/>
  <c r="BF30" i="14" s="1"/>
  <c r="BF31" i="13"/>
  <c r="BF31" i="14" s="1"/>
  <c r="BF32" i="13"/>
  <c r="BF32" i="14" s="1"/>
  <c r="BF34" i="13"/>
  <c r="BF34" i="14" s="1"/>
  <c r="BF35" i="13"/>
  <c r="BF35" i="14" s="1"/>
  <c r="BF36" i="13"/>
  <c r="BF36" i="14" s="1"/>
  <c r="BF37" i="13"/>
  <c r="BF37" i="14" s="1"/>
  <c r="BF38" i="13"/>
  <c r="BF38" i="14" s="1"/>
  <c r="BF40" i="13"/>
  <c r="BF40" i="14" s="1"/>
  <c r="BM6" i="13"/>
  <c r="BM9"/>
  <c r="BN49" s="1"/>
  <c r="Q6" i="12"/>
  <c r="Q13"/>
  <c r="J144" i="4"/>
  <c r="Q19" i="12" l="1"/>
  <c r="BS26" i="14"/>
  <c r="S78" i="12"/>
  <c r="T78"/>
  <c r="S58"/>
  <c r="Q45"/>
  <c r="R65"/>
  <c r="O35" i="4"/>
  <c r="O34"/>
  <c r="M56" s="1"/>
  <c r="O36"/>
  <c r="O37"/>
  <c r="BV101" i="13"/>
  <c r="BF26" i="14"/>
  <c r="BR29"/>
  <c r="BX120" i="13"/>
  <c r="BT40" i="14"/>
  <c r="BR26"/>
  <c r="BF29"/>
  <c r="BX112" i="13"/>
  <c r="BT32" i="14"/>
  <c r="BS29"/>
  <c r="BS33"/>
  <c r="BF33"/>
  <c r="BX108" i="13"/>
  <c r="BT28" i="14"/>
  <c r="BX107" i="13"/>
  <c r="BT27" i="14"/>
  <c r="BU67" s="1"/>
  <c r="BX111" i="13"/>
  <c r="BT31" i="14"/>
  <c r="BX110" i="13"/>
  <c r="BT30" i="14"/>
  <c r="BU70" s="1"/>
  <c r="J10" i="4"/>
  <c r="J27" s="1"/>
  <c r="H10"/>
  <c r="H27" s="1"/>
  <c r="BX116" i="13"/>
  <c r="BT36" i="14"/>
  <c r="BX114" i="13"/>
  <c r="BT34" i="14"/>
  <c r="BU74" s="1"/>
  <c r="BX117" i="13"/>
  <c r="BT37" i="14"/>
  <c r="Q52" i="12"/>
  <c r="R72"/>
  <c r="AB39"/>
  <c r="BX118" i="13"/>
  <c r="BT38" i="14"/>
  <c r="BR33"/>
  <c r="BX115" i="13"/>
  <c r="BT35" i="14"/>
  <c r="BQ59" i="13"/>
  <c r="BU108"/>
  <c r="BU68"/>
  <c r="BU77"/>
  <c r="BU117"/>
  <c r="BU116"/>
  <c r="BU76"/>
  <c r="BT68"/>
  <c r="BT108"/>
  <c r="BU107"/>
  <c r="BU67"/>
  <c r="BT71"/>
  <c r="BT111"/>
  <c r="BU74"/>
  <c r="BU114"/>
  <c r="BT76"/>
  <c r="BT116"/>
  <c r="BT72"/>
  <c r="BT112"/>
  <c r="BT110"/>
  <c r="BT70"/>
  <c r="BU118"/>
  <c r="BU78"/>
  <c r="BT115"/>
  <c r="BT75"/>
  <c r="BT80"/>
  <c r="BT120"/>
  <c r="BT107"/>
  <c r="BT67"/>
  <c r="BU112"/>
  <c r="BU72"/>
  <c r="BU111"/>
  <c r="BU71"/>
  <c r="BU70"/>
  <c r="BU110"/>
  <c r="BT118"/>
  <c r="BT78"/>
  <c r="BT114"/>
  <c r="BT74"/>
  <c r="BU115"/>
  <c r="BU75"/>
  <c r="BT77"/>
  <c r="BT117"/>
  <c r="BU120"/>
  <c r="BU80"/>
  <c r="D27" i="4"/>
  <c r="E88" s="1"/>
  <c r="M10"/>
  <c r="K53" s="1"/>
  <c r="N10"/>
  <c r="N27" s="1"/>
  <c r="M8"/>
  <c r="K51" s="1"/>
  <c r="N8"/>
  <c r="L51" s="1"/>
  <c r="J8"/>
  <c r="H8"/>
  <c r="M6"/>
  <c r="K49" s="1"/>
  <c r="N6"/>
  <c r="L49" s="1"/>
  <c r="J6"/>
  <c r="H6"/>
  <c r="M4"/>
  <c r="N4"/>
  <c r="L47" s="1"/>
  <c r="J4"/>
  <c r="BQ59" i="14"/>
  <c r="BT99"/>
  <c r="N9" i="4"/>
  <c r="L52" s="1"/>
  <c r="M9"/>
  <c r="J9"/>
  <c r="N7"/>
  <c r="M7"/>
  <c r="J7"/>
  <c r="H7"/>
  <c r="N5"/>
  <c r="L48" s="1"/>
  <c r="M5"/>
  <c r="K48" s="1"/>
  <c r="J5"/>
  <c r="H5"/>
  <c r="N3"/>
  <c r="M3"/>
  <c r="K46" s="1"/>
  <c r="J3"/>
  <c r="E28"/>
  <c r="K28"/>
  <c r="H30"/>
  <c r="K29"/>
  <c r="L29"/>
  <c r="I30"/>
  <c r="M30"/>
  <c r="BQ93" i="14"/>
  <c r="BM19"/>
  <c r="BQ99" s="1"/>
  <c r="BN53"/>
  <c r="BN49"/>
  <c r="BO59"/>
  <c r="BS99"/>
  <c r="BP59"/>
  <c r="BR61"/>
  <c r="BS61"/>
  <c r="BN46"/>
  <c r="BR80" i="13"/>
  <c r="BR120"/>
  <c r="BS80"/>
  <c r="BS120"/>
  <c r="BR74" i="14"/>
  <c r="BR74" i="13"/>
  <c r="BR114"/>
  <c r="BR33"/>
  <c r="BR73" s="1"/>
  <c r="E31" i="4"/>
  <c r="BR75" i="14"/>
  <c r="BR115" i="13"/>
  <c r="BR75"/>
  <c r="BR76" i="14"/>
  <c r="BR76" i="13"/>
  <c r="BR116"/>
  <c r="BS78"/>
  <c r="BS118"/>
  <c r="BS75"/>
  <c r="BS115"/>
  <c r="BS77"/>
  <c r="BS117"/>
  <c r="BR118"/>
  <c r="BR78"/>
  <c r="BR78" i="14"/>
  <c r="BS74" i="13"/>
  <c r="BS114"/>
  <c r="BS33"/>
  <c r="BT33"/>
  <c r="BX113" s="1"/>
  <c r="BR77"/>
  <c r="BR77" i="14"/>
  <c r="BR117" i="13"/>
  <c r="BS76"/>
  <c r="BS116"/>
  <c r="BS112"/>
  <c r="BS72"/>
  <c r="BR70"/>
  <c r="BR29"/>
  <c r="BR69" s="1"/>
  <c r="BR70" i="14"/>
  <c r="BR110" i="13"/>
  <c r="BR71"/>
  <c r="BR111"/>
  <c r="BR71" i="14"/>
  <c r="BR112" i="13"/>
  <c r="BR72" i="14"/>
  <c r="BR72" i="13"/>
  <c r="BS70"/>
  <c r="BS110"/>
  <c r="BS29"/>
  <c r="BS111"/>
  <c r="BS71"/>
  <c r="BT29"/>
  <c r="BX109" s="1"/>
  <c r="BT26"/>
  <c r="BX106" s="1"/>
  <c r="BS108"/>
  <c r="BS68"/>
  <c r="BR108"/>
  <c r="BR68" i="14"/>
  <c r="BR68" i="13"/>
  <c r="BS107"/>
  <c r="BS67"/>
  <c r="BS26"/>
  <c r="BR67"/>
  <c r="BR26"/>
  <c r="BR107"/>
  <c r="BR67" i="14"/>
  <c r="BQ93" i="13"/>
  <c r="BN53"/>
  <c r="BQ89"/>
  <c r="BQ86"/>
  <c r="BO59"/>
  <c r="BR61"/>
  <c r="BS61"/>
  <c r="BP59"/>
  <c r="BN46"/>
  <c r="BO66" i="14"/>
  <c r="BP66"/>
  <c r="BQ69"/>
  <c r="BP73"/>
  <c r="BQ66"/>
  <c r="BO69"/>
  <c r="BO73"/>
  <c r="BP69"/>
  <c r="BQ73"/>
  <c r="S21" i="12"/>
  <c r="BN21" i="13"/>
  <c r="BR101" s="1"/>
  <c r="BP21" i="14"/>
  <c r="BT101" s="1"/>
  <c r="BP21" i="13"/>
  <c r="BT101" s="1"/>
  <c r="BO21" i="14"/>
  <c r="BN21"/>
  <c r="BR101" s="1"/>
  <c r="BO21" i="13"/>
  <c r="BS101" s="1"/>
  <c r="BM19"/>
  <c r="BN59" s="1"/>
  <c r="E41" i="6"/>
  <c r="BK87" i="14"/>
  <c r="BL6"/>
  <c r="BP86" s="1"/>
  <c r="BL9"/>
  <c r="BP89" s="1"/>
  <c r="BL13"/>
  <c r="BL45"/>
  <c r="BL65" s="1"/>
  <c r="BL85" s="1"/>
  <c r="BL105" s="1"/>
  <c r="BL47"/>
  <c r="BL48"/>
  <c r="BL50"/>
  <c r="BL51"/>
  <c r="BL52"/>
  <c r="BL54"/>
  <c r="BL55"/>
  <c r="BL56"/>
  <c r="BL57"/>
  <c r="BL58"/>
  <c r="BL60"/>
  <c r="BL87"/>
  <c r="BL88"/>
  <c r="BL90"/>
  <c r="BL91"/>
  <c r="BL92"/>
  <c r="BL94"/>
  <c r="BL95"/>
  <c r="BL96"/>
  <c r="BL97"/>
  <c r="BL98"/>
  <c r="BL100"/>
  <c r="BL6" i="13"/>
  <c r="BM46" s="1"/>
  <c r="BL9"/>
  <c r="BM49" s="1"/>
  <c r="BM53"/>
  <c r="BL45"/>
  <c r="BL65" s="1"/>
  <c r="BL85" s="1"/>
  <c r="BL105" s="1"/>
  <c r="E40" i="6"/>
  <c r="D40"/>
  <c r="B36" i="21" s="1"/>
  <c r="BI87" i="14"/>
  <c r="BJ87"/>
  <c r="BI88"/>
  <c r="BJ88"/>
  <c r="BK88"/>
  <c r="BI90"/>
  <c r="BJ90"/>
  <c r="BK90"/>
  <c r="BI91"/>
  <c r="BJ91"/>
  <c r="BK91"/>
  <c r="BI92"/>
  <c r="BJ92"/>
  <c r="BK92"/>
  <c r="BI94"/>
  <c r="BJ94"/>
  <c r="BK94"/>
  <c r="BI95"/>
  <c r="BJ95"/>
  <c r="BK95"/>
  <c r="BI96"/>
  <c r="BJ96"/>
  <c r="BK96"/>
  <c r="BI97"/>
  <c r="BJ97"/>
  <c r="BK97"/>
  <c r="BI98"/>
  <c r="BJ98"/>
  <c r="BK98"/>
  <c r="BI100"/>
  <c r="BJ100"/>
  <c r="BK100"/>
  <c r="BI47"/>
  <c r="BJ47"/>
  <c r="BK47"/>
  <c r="BI48"/>
  <c r="BJ48"/>
  <c r="BK48"/>
  <c r="BI50"/>
  <c r="BJ50"/>
  <c r="BK50"/>
  <c r="BI51"/>
  <c r="BJ51"/>
  <c r="BK51"/>
  <c r="BI52"/>
  <c r="BJ52"/>
  <c r="BK52"/>
  <c r="BI54"/>
  <c r="BJ54"/>
  <c r="BK54"/>
  <c r="BI55"/>
  <c r="BJ55"/>
  <c r="BK55"/>
  <c r="BI56"/>
  <c r="BJ56"/>
  <c r="BK56"/>
  <c r="BI57"/>
  <c r="BJ57"/>
  <c r="BK57"/>
  <c r="BI58"/>
  <c r="BJ58"/>
  <c r="BK58"/>
  <c r="BI60"/>
  <c r="BJ60"/>
  <c r="BK60"/>
  <c r="BJ45"/>
  <c r="BJ65" s="1"/>
  <c r="BJ85" s="1"/>
  <c r="BJ105" s="1"/>
  <c r="BJ13"/>
  <c r="BJ9"/>
  <c r="BN89" s="1"/>
  <c r="BJ6"/>
  <c r="BN86" s="1"/>
  <c r="BH87" i="13"/>
  <c r="BI87"/>
  <c r="BH88"/>
  <c r="BI88"/>
  <c r="BH90"/>
  <c r="BI90"/>
  <c r="BH91"/>
  <c r="BI91"/>
  <c r="BH92"/>
  <c r="BI92"/>
  <c r="BH94"/>
  <c r="BI94"/>
  <c r="BH95"/>
  <c r="BI95"/>
  <c r="BH96"/>
  <c r="BI96"/>
  <c r="BH97"/>
  <c r="BI97"/>
  <c r="BH98"/>
  <c r="BI98"/>
  <c r="BH100"/>
  <c r="BI100"/>
  <c r="BH47"/>
  <c r="BI47"/>
  <c r="BH48"/>
  <c r="BI48"/>
  <c r="BH50"/>
  <c r="BI50"/>
  <c r="BH51"/>
  <c r="BI51"/>
  <c r="BH52"/>
  <c r="BI52"/>
  <c r="BH54"/>
  <c r="BI54"/>
  <c r="BH55"/>
  <c r="BI55"/>
  <c r="BH56"/>
  <c r="BI56"/>
  <c r="BH57"/>
  <c r="BI57"/>
  <c r="BH58"/>
  <c r="BI58"/>
  <c r="BH60"/>
  <c r="BI60"/>
  <c r="BJ45"/>
  <c r="BJ65" s="1"/>
  <c r="BJ85" s="1"/>
  <c r="BJ105" s="1"/>
  <c r="BJ6"/>
  <c r="BJ19" s="1"/>
  <c r="BJ21" s="1"/>
  <c r="C87" i="15"/>
  <c r="D87"/>
  <c r="E87"/>
  <c r="F87"/>
  <c r="G87"/>
  <c r="H87"/>
  <c r="I87"/>
  <c r="J87"/>
  <c r="K87"/>
  <c r="L87"/>
  <c r="M87"/>
  <c r="N87"/>
  <c r="O87"/>
  <c r="P87"/>
  <c r="Q87"/>
  <c r="I39" i="6"/>
  <c r="E4"/>
  <c r="E5"/>
  <c r="E6"/>
  <c r="E7"/>
  <c r="E8"/>
  <c r="E9"/>
  <c r="E10"/>
  <c r="E11"/>
  <c r="E11" i="19" s="1"/>
  <c r="E12" i="6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4" i="19" s="1"/>
  <c r="E35" i="6"/>
  <c r="E35" i="19" s="1"/>
  <c r="E36" i="6"/>
  <c r="E36" i="19" s="1"/>
  <c r="E37" i="6"/>
  <c r="E37" i="19" s="1"/>
  <c r="E38" i="6"/>
  <c r="E39"/>
  <c r="E3"/>
  <c r="D4"/>
  <c r="D5"/>
  <c r="D6"/>
  <c r="D7"/>
  <c r="D8"/>
  <c r="D9"/>
  <c r="D10"/>
  <c r="D11"/>
  <c r="D11" i="19" s="1"/>
  <c r="D12" i="6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4" i="19" s="1"/>
  <c r="J34" s="1"/>
  <c r="D35" i="6"/>
  <c r="D35" i="19" s="1"/>
  <c r="J35" s="1"/>
  <c r="D36" i="6"/>
  <c r="D36" i="19" s="1"/>
  <c r="J36" s="1"/>
  <c r="D37" i="6"/>
  <c r="D38"/>
  <c r="D39"/>
  <c r="D3"/>
  <c r="BK45" i="14"/>
  <c r="BK65" s="1"/>
  <c r="BK85" s="1"/>
  <c r="BK105" s="1"/>
  <c r="BK6"/>
  <c r="BO86" s="1"/>
  <c r="BK9"/>
  <c r="BO89" s="1"/>
  <c r="BK13"/>
  <c r="BK6" i="13"/>
  <c r="BK19" s="1"/>
  <c r="BK21" s="1"/>
  <c r="BK45"/>
  <c r="BK65" s="1"/>
  <c r="BK85" s="1"/>
  <c r="BK105" s="1"/>
  <c r="R13" i="6"/>
  <c r="R14" s="1"/>
  <c r="R15" s="1"/>
  <c r="R16" s="1"/>
  <c r="R17" s="1"/>
  <c r="R18" s="1"/>
  <c r="R19" s="1"/>
  <c r="R20" s="1"/>
  <c r="R21" s="1"/>
  <c r="R22" s="1"/>
  <c r="R23" s="1"/>
  <c r="R24" s="1"/>
  <c r="R25" s="1"/>
  <c r="R13" i="17"/>
  <c r="R14" s="1"/>
  <c r="R15" s="1"/>
  <c r="R16" s="1"/>
  <c r="R17" s="1"/>
  <c r="R18" s="1"/>
  <c r="R19" s="1"/>
  <c r="R20" s="1"/>
  <c r="R21" s="1"/>
  <c r="R22" s="1"/>
  <c r="R23" s="1"/>
  <c r="R24" s="1"/>
  <c r="R25" s="1"/>
  <c r="R13" i="18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R13" i="20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I38"/>
  <c r="R13" i="19"/>
  <c r="R14" s="1"/>
  <c r="R15" s="1"/>
  <c r="R16" s="1"/>
  <c r="R17" s="1"/>
  <c r="R18" s="1"/>
  <c r="R19" s="1"/>
  <c r="R20" s="1"/>
  <c r="R21" s="1"/>
  <c r="R22" s="1"/>
  <c r="R23" s="1"/>
  <c r="R24" s="1"/>
  <c r="R25" s="1"/>
  <c r="R26" s="1"/>
  <c r="R27" s="1"/>
  <c r="I38" i="18"/>
  <c r="I38" i="17"/>
  <c r="I38" i="6"/>
  <c r="L15" i="17"/>
  <c r="L16"/>
  <c r="L17"/>
  <c r="L18"/>
  <c r="L19"/>
  <c r="L20"/>
  <c r="L14"/>
  <c r="L19" i="6"/>
  <c r="L20"/>
  <c r="L21"/>
  <c r="L22"/>
  <c r="L23"/>
  <c r="L24"/>
  <c r="L18"/>
  <c r="L25" i="20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L25" i="19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8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1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37" i="6"/>
  <c r="C25" i="8"/>
  <c r="D25"/>
  <c r="E25"/>
  <c r="F25"/>
  <c r="G25"/>
  <c r="H25"/>
  <c r="I25"/>
  <c r="J25"/>
  <c r="K25"/>
  <c r="L25"/>
  <c r="M25"/>
  <c r="N25"/>
  <c r="B25"/>
  <c r="C149" i="12"/>
  <c r="D149"/>
  <c r="E149"/>
  <c r="F149"/>
  <c r="G149"/>
  <c r="H149"/>
  <c r="I149"/>
  <c r="J149"/>
  <c r="K149"/>
  <c r="L149"/>
  <c r="M149"/>
  <c r="N149"/>
  <c r="O149"/>
  <c r="C150"/>
  <c r="D150"/>
  <c r="E150"/>
  <c r="F150"/>
  <c r="G150"/>
  <c r="H150"/>
  <c r="I150"/>
  <c r="J150"/>
  <c r="K150"/>
  <c r="L150"/>
  <c r="M150"/>
  <c r="N150"/>
  <c r="O150"/>
  <c r="C152"/>
  <c r="D152"/>
  <c r="E152"/>
  <c r="F152"/>
  <c r="G152"/>
  <c r="H152"/>
  <c r="I152"/>
  <c r="J152"/>
  <c r="K152"/>
  <c r="L152"/>
  <c r="M152"/>
  <c r="N152"/>
  <c r="O152"/>
  <c r="C153"/>
  <c r="D153"/>
  <c r="E153"/>
  <c r="F153"/>
  <c r="G153"/>
  <c r="H153"/>
  <c r="I153"/>
  <c r="J153"/>
  <c r="K153"/>
  <c r="L153"/>
  <c r="M153"/>
  <c r="N153"/>
  <c r="O153"/>
  <c r="C154"/>
  <c r="D154"/>
  <c r="E154"/>
  <c r="F154"/>
  <c r="G154"/>
  <c r="H154"/>
  <c r="I154"/>
  <c r="J154"/>
  <c r="K154"/>
  <c r="L154"/>
  <c r="M154"/>
  <c r="N154"/>
  <c r="O154"/>
  <c r="C156"/>
  <c r="D156"/>
  <c r="E156"/>
  <c r="F156"/>
  <c r="G156"/>
  <c r="H156"/>
  <c r="I156"/>
  <c r="J156"/>
  <c r="K156"/>
  <c r="L156"/>
  <c r="M156"/>
  <c r="N156"/>
  <c r="O156"/>
  <c r="C157"/>
  <c r="D157"/>
  <c r="E157"/>
  <c r="F157"/>
  <c r="G157"/>
  <c r="H157"/>
  <c r="I157"/>
  <c r="J157"/>
  <c r="K157"/>
  <c r="L157"/>
  <c r="M157"/>
  <c r="N157"/>
  <c r="O157"/>
  <c r="C158"/>
  <c r="D158"/>
  <c r="E158"/>
  <c r="F158"/>
  <c r="G158"/>
  <c r="H158"/>
  <c r="I158"/>
  <c r="J158"/>
  <c r="K158"/>
  <c r="L158"/>
  <c r="M158"/>
  <c r="N158"/>
  <c r="O158"/>
  <c r="C159"/>
  <c r="D159"/>
  <c r="E159"/>
  <c r="F159"/>
  <c r="G159"/>
  <c r="H159"/>
  <c r="I159"/>
  <c r="J159"/>
  <c r="K159"/>
  <c r="L159"/>
  <c r="M159"/>
  <c r="N159"/>
  <c r="O159"/>
  <c r="C160"/>
  <c r="D160"/>
  <c r="E160"/>
  <c r="F160"/>
  <c r="G160"/>
  <c r="H160"/>
  <c r="I160"/>
  <c r="J160"/>
  <c r="K160"/>
  <c r="L160"/>
  <c r="M160"/>
  <c r="N160"/>
  <c r="O160"/>
  <c r="B160"/>
  <c r="B149"/>
  <c r="B150"/>
  <c r="B152"/>
  <c r="B153"/>
  <c r="B154"/>
  <c r="B156"/>
  <c r="B157"/>
  <c r="B158"/>
  <c r="B159"/>
  <c r="Q24" i="2"/>
  <c r="P24"/>
  <c r="O24"/>
  <c r="K24"/>
  <c r="L24"/>
  <c r="M24"/>
  <c r="N24"/>
  <c r="J24"/>
  <c r="I24"/>
  <c r="G24"/>
  <c r="H24"/>
  <c r="F24"/>
  <c r="E24"/>
  <c r="D24"/>
  <c r="C24"/>
  <c r="B24"/>
  <c r="BI6" i="14"/>
  <c r="BM86" s="1"/>
  <c r="BI9"/>
  <c r="BM89" s="1"/>
  <c r="BI13"/>
  <c r="BI45" i="13"/>
  <c r="BI65" s="1"/>
  <c r="BI85" s="1"/>
  <c r="BI105" s="1"/>
  <c r="BI6"/>
  <c r="BM86" s="1"/>
  <c r="BI9"/>
  <c r="BM89" s="1"/>
  <c r="BM93"/>
  <c r="O67" i="12"/>
  <c r="J143" i="4"/>
  <c r="J142"/>
  <c r="BH100" i="14"/>
  <c r="BG100"/>
  <c r="BF100"/>
  <c r="BE100"/>
  <c r="BD100"/>
  <c r="BC100"/>
  <c r="BB100"/>
  <c r="BA100"/>
  <c r="AZ100"/>
  <c r="AY100"/>
  <c r="AX100"/>
  <c r="AW100"/>
  <c r="AV100"/>
  <c r="AU100"/>
  <c r="AT100"/>
  <c r="AS100"/>
  <c r="AR100"/>
  <c r="AQ100"/>
  <c r="AP100"/>
  <c r="AO100"/>
  <c r="AN100"/>
  <c r="AM100"/>
  <c r="AL100"/>
  <c r="AK100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R100"/>
  <c r="Q100"/>
  <c r="P100"/>
  <c r="O100"/>
  <c r="N100"/>
  <c r="M100"/>
  <c r="L100"/>
  <c r="K100"/>
  <c r="J100"/>
  <c r="I100"/>
  <c r="H100"/>
  <c r="G100"/>
  <c r="F100"/>
  <c r="BH98"/>
  <c r="BG98"/>
  <c r="BF98"/>
  <c r="BE98"/>
  <c r="BD98"/>
  <c r="BC98"/>
  <c r="BB98"/>
  <c r="BA98"/>
  <c r="AZ98"/>
  <c r="AY98"/>
  <c r="AX98"/>
  <c r="AW98"/>
  <c r="AV98"/>
  <c r="AU98"/>
  <c r="AT98"/>
  <c r="AS98"/>
  <c r="AR98"/>
  <c r="AQ98"/>
  <c r="AP98"/>
  <c r="AO98"/>
  <c r="AN98"/>
  <c r="AM98"/>
  <c r="AL98"/>
  <c r="AK98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R98"/>
  <c r="Q98"/>
  <c r="P98"/>
  <c r="O98"/>
  <c r="N98"/>
  <c r="M98"/>
  <c r="L98"/>
  <c r="K98"/>
  <c r="J98"/>
  <c r="I98"/>
  <c r="H98"/>
  <c r="G98"/>
  <c r="F98"/>
  <c r="BH97"/>
  <c r="BG97"/>
  <c r="BF97"/>
  <c r="BE97"/>
  <c r="BD97"/>
  <c r="BC97"/>
  <c r="BB97"/>
  <c r="BA97"/>
  <c r="AZ97"/>
  <c r="AY97"/>
  <c r="AX97"/>
  <c r="AW97"/>
  <c r="AV97"/>
  <c r="AU97"/>
  <c r="AT97"/>
  <c r="AS97"/>
  <c r="AR97"/>
  <c r="AQ97"/>
  <c r="AP97"/>
  <c r="AO97"/>
  <c r="AN97"/>
  <c r="AM97"/>
  <c r="AL97"/>
  <c r="AK97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R97"/>
  <c r="Q97"/>
  <c r="P97"/>
  <c r="O97"/>
  <c r="N97"/>
  <c r="M97"/>
  <c r="L97"/>
  <c r="K97"/>
  <c r="J97"/>
  <c r="I97"/>
  <c r="H97"/>
  <c r="G97"/>
  <c r="F97"/>
  <c r="BH96"/>
  <c r="BG96"/>
  <c r="BF96"/>
  <c r="BE96"/>
  <c r="BD96"/>
  <c r="BC96"/>
  <c r="BB96"/>
  <c r="BA96"/>
  <c r="AZ96"/>
  <c r="AY96"/>
  <c r="AX96"/>
  <c r="AW96"/>
  <c r="AV96"/>
  <c r="AU96"/>
  <c r="AT96"/>
  <c r="AS96"/>
  <c r="AR96"/>
  <c r="AQ96"/>
  <c r="AP96"/>
  <c r="AO96"/>
  <c r="AN96"/>
  <c r="AM96"/>
  <c r="AL96"/>
  <c r="AK96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R96"/>
  <c r="Q96"/>
  <c r="P96"/>
  <c r="O96"/>
  <c r="N96"/>
  <c r="M96"/>
  <c r="L96"/>
  <c r="K96"/>
  <c r="J96"/>
  <c r="I96"/>
  <c r="H96"/>
  <c r="G96"/>
  <c r="F96"/>
  <c r="BH95"/>
  <c r="BG95"/>
  <c r="BF95"/>
  <c r="BE95"/>
  <c r="BD95"/>
  <c r="BC95"/>
  <c r="BB95"/>
  <c r="BA95"/>
  <c r="AZ95"/>
  <c r="AY95"/>
  <c r="AX95"/>
  <c r="AW95"/>
  <c r="AV95"/>
  <c r="AU95"/>
  <c r="AT95"/>
  <c r="AS95"/>
  <c r="AR95"/>
  <c r="AQ95"/>
  <c r="AP95"/>
  <c r="AO95"/>
  <c r="AN95"/>
  <c r="AM95"/>
  <c r="AL95"/>
  <c r="AK95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R95"/>
  <c r="Q95"/>
  <c r="P95"/>
  <c r="O95"/>
  <c r="N95"/>
  <c r="M95"/>
  <c r="L95"/>
  <c r="K95"/>
  <c r="J95"/>
  <c r="I95"/>
  <c r="H95"/>
  <c r="G95"/>
  <c r="F95"/>
  <c r="BH94"/>
  <c r="BG94"/>
  <c r="BF94"/>
  <c r="BE94"/>
  <c r="BD94"/>
  <c r="BC94"/>
  <c r="BB94"/>
  <c r="BA94"/>
  <c r="AZ94"/>
  <c r="AY94"/>
  <c r="AX94"/>
  <c r="AW94"/>
  <c r="AV94"/>
  <c r="AU94"/>
  <c r="AT94"/>
  <c r="AS94"/>
  <c r="AR94"/>
  <c r="AQ94"/>
  <c r="AP94"/>
  <c r="AO94"/>
  <c r="AN94"/>
  <c r="AM94"/>
  <c r="AL94"/>
  <c r="AK94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R94"/>
  <c r="Q94"/>
  <c r="P94"/>
  <c r="O94"/>
  <c r="N94"/>
  <c r="M94"/>
  <c r="L94"/>
  <c r="K94"/>
  <c r="J94"/>
  <c r="I94"/>
  <c r="H94"/>
  <c r="G94"/>
  <c r="F94"/>
  <c r="BH92"/>
  <c r="BG92"/>
  <c r="BF92"/>
  <c r="BE92"/>
  <c r="BD92"/>
  <c r="BC92"/>
  <c r="BB92"/>
  <c r="BA92"/>
  <c r="AZ92"/>
  <c r="AY92"/>
  <c r="AX92"/>
  <c r="AW92"/>
  <c r="AV92"/>
  <c r="AU92"/>
  <c r="AT92"/>
  <c r="AS92"/>
  <c r="AR92"/>
  <c r="AQ92"/>
  <c r="AP92"/>
  <c r="AO92"/>
  <c r="AN92"/>
  <c r="AM92"/>
  <c r="AL92"/>
  <c r="AK92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R92"/>
  <c r="Q92"/>
  <c r="P92"/>
  <c r="O92"/>
  <c r="N92"/>
  <c r="M92"/>
  <c r="L92"/>
  <c r="K92"/>
  <c r="J92"/>
  <c r="I92"/>
  <c r="H92"/>
  <c r="G92"/>
  <c r="F92"/>
  <c r="BH91"/>
  <c r="BG91"/>
  <c r="BF91"/>
  <c r="BE91"/>
  <c r="BD91"/>
  <c r="BC91"/>
  <c r="BB91"/>
  <c r="BA91"/>
  <c r="AZ91"/>
  <c r="AY91"/>
  <c r="AX91"/>
  <c r="AW91"/>
  <c r="AV91"/>
  <c r="AU91"/>
  <c r="AT91"/>
  <c r="AS91"/>
  <c r="AR91"/>
  <c r="AQ91"/>
  <c r="AP91"/>
  <c r="AO91"/>
  <c r="AN91"/>
  <c r="AM91"/>
  <c r="AL91"/>
  <c r="AK91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R91"/>
  <c r="Q91"/>
  <c r="P91"/>
  <c r="O91"/>
  <c r="N91"/>
  <c r="M91"/>
  <c r="L91"/>
  <c r="K91"/>
  <c r="J91"/>
  <c r="I91"/>
  <c r="H91"/>
  <c r="G91"/>
  <c r="F91"/>
  <c r="BH90"/>
  <c r="BG90"/>
  <c r="BF90"/>
  <c r="BE90"/>
  <c r="BD90"/>
  <c r="BC90"/>
  <c r="BB90"/>
  <c r="BA90"/>
  <c r="AZ90"/>
  <c r="AY90"/>
  <c r="AX90"/>
  <c r="AW90"/>
  <c r="AV90"/>
  <c r="AU90"/>
  <c r="AT90"/>
  <c r="AS90"/>
  <c r="AR90"/>
  <c r="AQ90"/>
  <c r="AP90"/>
  <c r="AO90"/>
  <c r="AN90"/>
  <c r="AM90"/>
  <c r="AL90"/>
  <c r="AK90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R90"/>
  <c r="Q90"/>
  <c r="P90"/>
  <c r="O90"/>
  <c r="N90"/>
  <c r="M90"/>
  <c r="L90"/>
  <c r="K90"/>
  <c r="J90"/>
  <c r="I90"/>
  <c r="H90"/>
  <c r="G90"/>
  <c r="F90"/>
  <c r="BH88"/>
  <c r="BG88"/>
  <c r="BF88"/>
  <c r="BE88"/>
  <c r="BD88"/>
  <c r="BC88"/>
  <c r="BB88"/>
  <c r="BA88"/>
  <c r="AZ88"/>
  <c r="AY88"/>
  <c r="AX88"/>
  <c r="AW88"/>
  <c r="AV88"/>
  <c r="AU88"/>
  <c r="AT88"/>
  <c r="AS88"/>
  <c r="AR88"/>
  <c r="AQ88"/>
  <c r="AP88"/>
  <c r="AO88"/>
  <c r="AN88"/>
  <c r="AM88"/>
  <c r="AL88"/>
  <c r="AK88"/>
  <c r="AJ88"/>
  <c r="AI88"/>
  <c r="AH88"/>
  <c r="AG88"/>
  <c r="AF88"/>
  <c r="AE88"/>
  <c r="AD88"/>
  <c r="AC88"/>
  <c r="AB88"/>
  <c r="AA88"/>
  <c r="Z88"/>
  <c r="Y88"/>
  <c r="X88"/>
  <c r="W88"/>
  <c r="V88"/>
  <c r="U88"/>
  <c r="T88"/>
  <c r="S88"/>
  <c r="R88"/>
  <c r="Q88"/>
  <c r="P88"/>
  <c r="O88"/>
  <c r="N88"/>
  <c r="M88"/>
  <c r="L88"/>
  <c r="K88"/>
  <c r="J88"/>
  <c r="I88"/>
  <c r="H88"/>
  <c r="G88"/>
  <c r="F88"/>
  <c r="BH87"/>
  <c r="BG87"/>
  <c r="BF87"/>
  <c r="BE87"/>
  <c r="BD87"/>
  <c r="BC87"/>
  <c r="BB87"/>
  <c r="BA87"/>
  <c r="AZ87"/>
  <c r="AY87"/>
  <c r="AX87"/>
  <c r="AW87"/>
  <c r="AV87"/>
  <c r="AU87"/>
  <c r="AT87"/>
  <c r="AS87"/>
  <c r="AR87"/>
  <c r="AQ87"/>
  <c r="AP87"/>
  <c r="AO87"/>
  <c r="AN87"/>
  <c r="AM87"/>
  <c r="AL87"/>
  <c r="AK87"/>
  <c r="AJ87"/>
  <c r="AI87"/>
  <c r="AH87"/>
  <c r="AG87"/>
  <c r="AF87"/>
  <c r="AE87"/>
  <c r="AD87"/>
  <c r="AC87"/>
  <c r="AB87"/>
  <c r="AA87"/>
  <c r="Z87"/>
  <c r="Y87"/>
  <c r="X87"/>
  <c r="W87"/>
  <c r="V87"/>
  <c r="U87"/>
  <c r="T87"/>
  <c r="S87"/>
  <c r="R87"/>
  <c r="Q87"/>
  <c r="P87"/>
  <c r="O87"/>
  <c r="N87"/>
  <c r="M87"/>
  <c r="L87"/>
  <c r="K87"/>
  <c r="J87"/>
  <c r="I87"/>
  <c r="H87"/>
  <c r="G87"/>
  <c r="F87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6"/>
  <c r="C6"/>
  <c r="D6"/>
  <c r="E6"/>
  <c r="F6"/>
  <c r="G6"/>
  <c r="H6"/>
  <c r="H86" s="1"/>
  <c r="I6"/>
  <c r="J6"/>
  <c r="J86" s="1"/>
  <c r="K6"/>
  <c r="L6"/>
  <c r="M6"/>
  <c r="N6"/>
  <c r="N86" s="1"/>
  <c r="O6"/>
  <c r="P6"/>
  <c r="P86" s="1"/>
  <c r="Q6"/>
  <c r="R6"/>
  <c r="S6"/>
  <c r="T6"/>
  <c r="U6"/>
  <c r="V6"/>
  <c r="V86" s="1"/>
  <c r="W6"/>
  <c r="X6"/>
  <c r="X86" s="1"/>
  <c r="Y6"/>
  <c r="Z6"/>
  <c r="B9"/>
  <c r="C9"/>
  <c r="D9"/>
  <c r="E9"/>
  <c r="F9"/>
  <c r="F89" s="1"/>
  <c r="G9"/>
  <c r="H9"/>
  <c r="I9"/>
  <c r="J9"/>
  <c r="K9"/>
  <c r="L9"/>
  <c r="L89" s="1"/>
  <c r="M9"/>
  <c r="N9"/>
  <c r="N89" s="1"/>
  <c r="O9"/>
  <c r="O89" s="1"/>
  <c r="P9"/>
  <c r="P89" s="1"/>
  <c r="Q9"/>
  <c r="R9"/>
  <c r="S9"/>
  <c r="S89" s="1"/>
  <c r="T9"/>
  <c r="U9"/>
  <c r="V9"/>
  <c r="W9"/>
  <c r="X9"/>
  <c r="Y9"/>
  <c r="Z9"/>
  <c r="Z89" s="1"/>
  <c r="B13"/>
  <c r="C13"/>
  <c r="D13"/>
  <c r="E13"/>
  <c r="F13"/>
  <c r="G13"/>
  <c r="H13"/>
  <c r="H93" s="1"/>
  <c r="I13"/>
  <c r="J13"/>
  <c r="J93" s="1"/>
  <c r="K13"/>
  <c r="L13"/>
  <c r="M13"/>
  <c r="N13"/>
  <c r="O13"/>
  <c r="P13"/>
  <c r="Q13"/>
  <c r="R13"/>
  <c r="R93" s="1"/>
  <c r="S13"/>
  <c r="T13"/>
  <c r="T93" s="1"/>
  <c r="U13"/>
  <c r="V13"/>
  <c r="V93" s="1"/>
  <c r="W13"/>
  <c r="X13"/>
  <c r="Y13"/>
  <c r="Z13"/>
  <c r="Z93" s="1"/>
  <c r="G87" i="13"/>
  <c r="H87"/>
  <c r="I87"/>
  <c r="J87"/>
  <c r="K87"/>
  <c r="L87"/>
  <c r="M87"/>
  <c r="N87"/>
  <c r="O87"/>
  <c r="P87"/>
  <c r="Q87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AK87"/>
  <c r="AL87"/>
  <c r="AM87"/>
  <c r="AN87"/>
  <c r="AO87"/>
  <c r="AP87"/>
  <c r="AQ87"/>
  <c r="AR87"/>
  <c r="AS87"/>
  <c r="AT87"/>
  <c r="AU87"/>
  <c r="AV87"/>
  <c r="AW87"/>
  <c r="AX87"/>
  <c r="AY87"/>
  <c r="AZ87"/>
  <c r="BA87"/>
  <c r="BB87"/>
  <c r="BC87"/>
  <c r="BD87"/>
  <c r="BE87"/>
  <c r="BF87"/>
  <c r="BG87"/>
  <c r="G88"/>
  <c r="H88"/>
  <c r="I88"/>
  <c r="J88"/>
  <c r="K88"/>
  <c r="L88"/>
  <c r="M88"/>
  <c r="N88"/>
  <c r="O88"/>
  <c r="P88"/>
  <c r="Q88"/>
  <c r="R88"/>
  <c r="S88"/>
  <c r="T88"/>
  <c r="U88"/>
  <c r="V88"/>
  <c r="W88"/>
  <c r="X88"/>
  <c r="Y88"/>
  <c r="Z88"/>
  <c r="AA88"/>
  <c r="AB88"/>
  <c r="AC88"/>
  <c r="AD88"/>
  <c r="AE88"/>
  <c r="AF88"/>
  <c r="AG88"/>
  <c r="AH88"/>
  <c r="AI88"/>
  <c r="AJ88"/>
  <c r="AK88"/>
  <c r="AL88"/>
  <c r="AM88"/>
  <c r="AN88"/>
  <c r="AO88"/>
  <c r="AP88"/>
  <c r="AQ88"/>
  <c r="AR88"/>
  <c r="AS88"/>
  <c r="AT88"/>
  <c r="AU88"/>
  <c r="AV88"/>
  <c r="AW88"/>
  <c r="AX88"/>
  <c r="AY88"/>
  <c r="AZ88"/>
  <c r="BA88"/>
  <c r="BB88"/>
  <c r="BC88"/>
  <c r="BD88"/>
  <c r="BE88"/>
  <c r="BF88"/>
  <c r="BG88"/>
  <c r="G90"/>
  <c r="H90"/>
  <c r="I90"/>
  <c r="J90"/>
  <c r="K90"/>
  <c r="L90"/>
  <c r="M90"/>
  <c r="N90"/>
  <c r="O90"/>
  <c r="P90"/>
  <c r="Q90"/>
  <c r="R90"/>
  <c r="S90"/>
  <c r="T90"/>
  <c r="U90"/>
  <c r="V90"/>
  <c r="W90"/>
  <c r="X90"/>
  <c r="Y90"/>
  <c r="Z90"/>
  <c r="AA90"/>
  <c r="AB90"/>
  <c r="AC90"/>
  <c r="AD90"/>
  <c r="AE90"/>
  <c r="AF90"/>
  <c r="AG90"/>
  <c r="AH90"/>
  <c r="AI90"/>
  <c r="AJ90"/>
  <c r="AK90"/>
  <c r="AL90"/>
  <c r="AM90"/>
  <c r="AN90"/>
  <c r="AO90"/>
  <c r="AP90"/>
  <c r="AQ90"/>
  <c r="AR90"/>
  <c r="AS90"/>
  <c r="AT90"/>
  <c r="AU90"/>
  <c r="AV90"/>
  <c r="AW90"/>
  <c r="AX90"/>
  <c r="AY90"/>
  <c r="AZ90"/>
  <c r="BA90"/>
  <c r="BB90"/>
  <c r="BC90"/>
  <c r="BD90"/>
  <c r="BE90"/>
  <c r="BF90"/>
  <c r="BG90"/>
  <c r="G91"/>
  <c r="H91"/>
  <c r="I91"/>
  <c r="J91"/>
  <c r="K91"/>
  <c r="L91"/>
  <c r="M91"/>
  <c r="N91"/>
  <c r="O91"/>
  <c r="P91"/>
  <c r="Q91"/>
  <c r="R91"/>
  <c r="S91"/>
  <c r="T91"/>
  <c r="U91"/>
  <c r="V91"/>
  <c r="W91"/>
  <c r="X91"/>
  <c r="Y91"/>
  <c r="Z91"/>
  <c r="AA91"/>
  <c r="AB91"/>
  <c r="AC91"/>
  <c r="AD91"/>
  <c r="AE91"/>
  <c r="AF91"/>
  <c r="AG91"/>
  <c r="AH91"/>
  <c r="AI91"/>
  <c r="AJ91"/>
  <c r="AK91"/>
  <c r="AL91"/>
  <c r="AM91"/>
  <c r="AN91"/>
  <c r="AO91"/>
  <c r="AP91"/>
  <c r="AQ91"/>
  <c r="AR91"/>
  <c r="AS91"/>
  <c r="AT91"/>
  <c r="AU91"/>
  <c r="AV91"/>
  <c r="AW91"/>
  <c r="AX91"/>
  <c r="AY91"/>
  <c r="AZ91"/>
  <c r="BA91"/>
  <c r="BB91"/>
  <c r="BC91"/>
  <c r="BD91"/>
  <c r="BE91"/>
  <c r="BF91"/>
  <c r="BG91"/>
  <c r="G92"/>
  <c r="H92"/>
  <c r="I92"/>
  <c r="J92"/>
  <c r="K92"/>
  <c r="L92"/>
  <c r="M92"/>
  <c r="N92"/>
  <c r="O92"/>
  <c r="P92"/>
  <c r="Q92"/>
  <c r="R92"/>
  <c r="S92"/>
  <c r="T92"/>
  <c r="U92"/>
  <c r="V92"/>
  <c r="W92"/>
  <c r="X92"/>
  <c r="Y92"/>
  <c r="Z92"/>
  <c r="AA92"/>
  <c r="AB92"/>
  <c r="AC92"/>
  <c r="AD92"/>
  <c r="AE92"/>
  <c r="AF92"/>
  <c r="AG92"/>
  <c r="AH92"/>
  <c r="AI92"/>
  <c r="AJ92"/>
  <c r="AK92"/>
  <c r="AL92"/>
  <c r="AM92"/>
  <c r="AN92"/>
  <c r="AO92"/>
  <c r="AP92"/>
  <c r="AQ92"/>
  <c r="AR92"/>
  <c r="AS92"/>
  <c r="AT92"/>
  <c r="AU92"/>
  <c r="AV92"/>
  <c r="AW92"/>
  <c r="AX92"/>
  <c r="AY92"/>
  <c r="AZ92"/>
  <c r="BA92"/>
  <c r="BB92"/>
  <c r="BC92"/>
  <c r="BD92"/>
  <c r="BE92"/>
  <c r="BF92"/>
  <c r="BG92"/>
  <c r="G94"/>
  <c r="H94"/>
  <c r="I94"/>
  <c r="J94"/>
  <c r="K94"/>
  <c r="L94"/>
  <c r="M94"/>
  <c r="N94"/>
  <c r="O94"/>
  <c r="P94"/>
  <c r="Q94"/>
  <c r="R94"/>
  <c r="S94"/>
  <c r="T94"/>
  <c r="U94"/>
  <c r="V94"/>
  <c r="W94"/>
  <c r="X94"/>
  <c r="Y94"/>
  <c r="Z94"/>
  <c r="AA94"/>
  <c r="AB94"/>
  <c r="AC94"/>
  <c r="AD94"/>
  <c r="AE94"/>
  <c r="AF94"/>
  <c r="AG94"/>
  <c r="AH94"/>
  <c r="AI94"/>
  <c r="AJ94"/>
  <c r="AK94"/>
  <c r="AL94"/>
  <c r="AM94"/>
  <c r="AN94"/>
  <c r="AO94"/>
  <c r="AP94"/>
  <c r="AQ94"/>
  <c r="AR94"/>
  <c r="AS94"/>
  <c r="AT94"/>
  <c r="AU94"/>
  <c r="AV94"/>
  <c r="AW94"/>
  <c r="AX94"/>
  <c r="AY94"/>
  <c r="AZ94"/>
  <c r="BA94"/>
  <c r="BB94"/>
  <c r="BC94"/>
  <c r="BD94"/>
  <c r="BE94"/>
  <c r="BF94"/>
  <c r="BG94"/>
  <c r="G95"/>
  <c r="H95"/>
  <c r="I95"/>
  <c r="J95"/>
  <c r="K95"/>
  <c r="L95"/>
  <c r="M95"/>
  <c r="N95"/>
  <c r="O95"/>
  <c r="P95"/>
  <c r="Q95"/>
  <c r="R95"/>
  <c r="S95"/>
  <c r="T95"/>
  <c r="U95"/>
  <c r="V95"/>
  <c r="W95"/>
  <c r="X95"/>
  <c r="Y95"/>
  <c r="Z95"/>
  <c r="AA95"/>
  <c r="AB95"/>
  <c r="AC95"/>
  <c r="AD95"/>
  <c r="AE95"/>
  <c r="AF95"/>
  <c r="AG95"/>
  <c r="AH95"/>
  <c r="AI95"/>
  <c r="AJ95"/>
  <c r="AK95"/>
  <c r="AL95"/>
  <c r="AM95"/>
  <c r="AN95"/>
  <c r="AO95"/>
  <c r="AP95"/>
  <c r="AQ95"/>
  <c r="AR95"/>
  <c r="AS95"/>
  <c r="AT95"/>
  <c r="AU95"/>
  <c r="AV95"/>
  <c r="AW95"/>
  <c r="AX95"/>
  <c r="AY95"/>
  <c r="AZ95"/>
  <c r="BA95"/>
  <c r="BB95"/>
  <c r="BC95"/>
  <c r="BD95"/>
  <c r="BE95"/>
  <c r="BF95"/>
  <c r="BG95"/>
  <c r="G96"/>
  <c r="H96"/>
  <c r="I96"/>
  <c r="J96"/>
  <c r="K96"/>
  <c r="L96"/>
  <c r="M96"/>
  <c r="N96"/>
  <c r="O96"/>
  <c r="P96"/>
  <c r="Q96"/>
  <c r="R96"/>
  <c r="S96"/>
  <c r="T96"/>
  <c r="U96"/>
  <c r="V96"/>
  <c r="W96"/>
  <c r="X96"/>
  <c r="Y96"/>
  <c r="Z96"/>
  <c r="AA96"/>
  <c r="AB96"/>
  <c r="AC96"/>
  <c r="AD96"/>
  <c r="AE96"/>
  <c r="AF96"/>
  <c r="AG96"/>
  <c r="AH96"/>
  <c r="AI96"/>
  <c r="AJ96"/>
  <c r="AK96"/>
  <c r="AL96"/>
  <c r="AM96"/>
  <c r="AN96"/>
  <c r="AO96"/>
  <c r="AP96"/>
  <c r="AQ96"/>
  <c r="AR96"/>
  <c r="AS96"/>
  <c r="AT96"/>
  <c r="AU96"/>
  <c r="AV96"/>
  <c r="AW96"/>
  <c r="AX96"/>
  <c r="AY96"/>
  <c r="AZ96"/>
  <c r="BA96"/>
  <c r="BB96"/>
  <c r="BC96"/>
  <c r="BD96"/>
  <c r="BE96"/>
  <c r="BF96"/>
  <c r="BG96"/>
  <c r="G97"/>
  <c r="H97"/>
  <c r="I97"/>
  <c r="J97"/>
  <c r="K97"/>
  <c r="L97"/>
  <c r="M97"/>
  <c r="N97"/>
  <c r="O97"/>
  <c r="P97"/>
  <c r="Q97"/>
  <c r="R97"/>
  <c r="S97"/>
  <c r="T97"/>
  <c r="U97"/>
  <c r="V97"/>
  <c r="W97"/>
  <c r="X97"/>
  <c r="Y97"/>
  <c r="Z97"/>
  <c r="AA97"/>
  <c r="AB97"/>
  <c r="AC97"/>
  <c r="AD97"/>
  <c r="AE97"/>
  <c r="AF97"/>
  <c r="AG97"/>
  <c r="AH97"/>
  <c r="AI97"/>
  <c r="AJ97"/>
  <c r="AK97"/>
  <c r="AL97"/>
  <c r="AM97"/>
  <c r="AN97"/>
  <c r="AO97"/>
  <c r="AP97"/>
  <c r="AQ97"/>
  <c r="AR97"/>
  <c r="AS97"/>
  <c r="AT97"/>
  <c r="AU97"/>
  <c r="AV97"/>
  <c r="AW97"/>
  <c r="AX97"/>
  <c r="AY97"/>
  <c r="AZ97"/>
  <c r="BA97"/>
  <c r="BB97"/>
  <c r="BC97"/>
  <c r="BD97"/>
  <c r="BE97"/>
  <c r="BF97"/>
  <c r="BG97"/>
  <c r="G98"/>
  <c r="H98"/>
  <c r="I98"/>
  <c r="J98"/>
  <c r="K98"/>
  <c r="L98"/>
  <c r="M98"/>
  <c r="N98"/>
  <c r="O98"/>
  <c r="P98"/>
  <c r="Q98"/>
  <c r="R98"/>
  <c r="S98"/>
  <c r="T98"/>
  <c r="U98"/>
  <c r="V98"/>
  <c r="W98"/>
  <c r="X98"/>
  <c r="Y98"/>
  <c r="Z98"/>
  <c r="AA98"/>
  <c r="AB98"/>
  <c r="AC98"/>
  <c r="AD98"/>
  <c r="AE98"/>
  <c r="AF98"/>
  <c r="AG98"/>
  <c r="AH98"/>
  <c r="AI98"/>
  <c r="AJ98"/>
  <c r="AK98"/>
  <c r="AL98"/>
  <c r="AM98"/>
  <c r="AN98"/>
  <c r="AO98"/>
  <c r="AP98"/>
  <c r="AQ98"/>
  <c r="AR98"/>
  <c r="AS98"/>
  <c r="AT98"/>
  <c r="AU98"/>
  <c r="AV98"/>
  <c r="AW98"/>
  <c r="AX98"/>
  <c r="AY98"/>
  <c r="AZ98"/>
  <c r="BA98"/>
  <c r="BB98"/>
  <c r="BC98"/>
  <c r="BD98"/>
  <c r="BE98"/>
  <c r="BF98"/>
  <c r="BG98"/>
  <c r="G100"/>
  <c r="H100"/>
  <c r="I100"/>
  <c r="J100"/>
  <c r="K100"/>
  <c r="L100"/>
  <c r="M100"/>
  <c r="N100"/>
  <c r="O100"/>
  <c r="P100"/>
  <c r="Q100"/>
  <c r="R100"/>
  <c r="S100"/>
  <c r="T100"/>
  <c r="U100"/>
  <c r="V100"/>
  <c r="W100"/>
  <c r="X100"/>
  <c r="Y100"/>
  <c r="Z100"/>
  <c r="AA100"/>
  <c r="AB100"/>
  <c r="AC100"/>
  <c r="AD100"/>
  <c r="AE100"/>
  <c r="AF100"/>
  <c r="AG100"/>
  <c r="AH100"/>
  <c r="AI100"/>
  <c r="AJ100"/>
  <c r="AK100"/>
  <c r="AL100"/>
  <c r="AM100"/>
  <c r="AN100"/>
  <c r="AO100"/>
  <c r="AP100"/>
  <c r="AQ100"/>
  <c r="AR100"/>
  <c r="AS100"/>
  <c r="AT100"/>
  <c r="AU100"/>
  <c r="AV100"/>
  <c r="AW100"/>
  <c r="AX100"/>
  <c r="AY100"/>
  <c r="AZ100"/>
  <c r="BA100"/>
  <c r="BB100"/>
  <c r="BC100"/>
  <c r="BD100"/>
  <c r="BE100"/>
  <c r="BF100"/>
  <c r="BG100"/>
  <c r="F100"/>
  <c r="F97"/>
  <c r="F98"/>
  <c r="F96"/>
  <c r="F95"/>
  <c r="F94"/>
  <c r="F90"/>
  <c r="F91"/>
  <c r="F92"/>
  <c r="F87"/>
  <c r="F88"/>
  <c r="C47"/>
  <c r="D47"/>
  <c r="E47"/>
  <c r="F47"/>
  <c r="G47"/>
  <c r="H47"/>
  <c r="I47"/>
  <c r="J47"/>
  <c r="K47"/>
  <c r="L47"/>
  <c r="M47"/>
  <c r="N47"/>
  <c r="O47"/>
  <c r="P47"/>
  <c r="Q47"/>
  <c r="R47"/>
  <c r="S47"/>
  <c r="T47"/>
  <c r="U47"/>
  <c r="V47"/>
  <c r="W47"/>
  <c r="X47"/>
  <c r="Y47"/>
  <c r="Z47"/>
  <c r="C48"/>
  <c r="D48"/>
  <c r="E48"/>
  <c r="F48"/>
  <c r="G48"/>
  <c r="H48"/>
  <c r="I48"/>
  <c r="J48"/>
  <c r="K48"/>
  <c r="L48"/>
  <c r="M48"/>
  <c r="N48"/>
  <c r="O48"/>
  <c r="P48"/>
  <c r="Q48"/>
  <c r="R48"/>
  <c r="S48"/>
  <c r="T48"/>
  <c r="U48"/>
  <c r="V48"/>
  <c r="W48"/>
  <c r="X48"/>
  <c r="Y48"/>
  <c r="Z48"/>
  <c r="C50"/>
  <c r="D50"/>
  <c r="E50"/>
  <c r="F50"/>
  <c r="G50"/>
  <c r="H50"/>
  <c r="I50"/>
  <c r="J50"/>
  <c r="K50"/>
  <c r="L50"/>
  <c r="M50"/>
  <c r="N50"/>
  <c r="O50"/>
  <c r="P50"/>
  <c r="Q50"/>
  <c r="R50"/>
  <c r="S50"/>
  <c r="T50"/>
  <c r="U50"/>
  <c r="V50"/>
  <c r="W50"/>
  <c r="X50"/>
  <c r="Y50"/>
  <c r="Z50"/>
  <c r="C51"/>
  <c r="D51"/>
  <c r="E51"/>
  <c r="F51"/>
  <c r="G51"/>
  <c r="H51"/>
  <c r="I51"/>
  <c r="J51"/>
  <c r="K51"/>
  <c r="L51"/>
  <c r="M51"/>
  <c r="N51"/>
  <c r="O51"/>
  <c r="P51"/>
  <c r="Q51"/>
  <c r="R51"/>
  <c r="S51"/>
  <c r="T51"/>
  <c r="U51"/>
  <c r="V51"/>
  <c r="W51"/>
  <c r="X51"/>
  <c r="Y51"/>
  <c r="Z51"/>
  <c r="C52"/>
  <c r="D52"/>
  <c r="E52"/>
  <c r="F52"/>
  <c r="G52"/>
  <c r="H52"/>
  <c r="I52"/>
  <c r="J52"/>
  <c r="K52"/>
  <c r="L52"/>
  <c r="M52"/>
  <c r="N52"/>
  <c r="O52"/>
  <c r="P52"/>
  <c r="Q52"/>
  <c r="R52"/>
  <c r="S52"/>
  <c r="T52"/>
  <c r="U52"/>
  <c r="V52"/>
  <c r="W52"/>
  <c r="X52"/>
  <c r="Y52"/>
  <c r="Z52"/>
  <c r="C54"/>
  <c r="D54"/>
  <c r="E54"/>
  <c r="F54"/>
  <c r="G54"/>
  <c r="H54"/>
  <c r="I54"/>
  <c r="J54"/>
  <c r="K54"/>
  <c r="L54"/>
  <c r="M54"/>
  <c r="N54"/>
  <c r="O54"/>
  <c r="P54"/>
  <c r="Q54"/>
  <c r="R54"/>
  <c r="S54"/>
  <c r="T54"/>
  <c r="U54"/>
  <c r="V54"/>
  <c r="W54"/>
  <c r="X54"/>
  <c r="Y54"/>
  <c r="Z54"/>
  <c r="C55"/>
  <c r="D55"/>
  <c r="E55"/>
  <c r="F55"/>
  <c r="G55"/>
  <c r="H55"/>
  <c r="I55"/>
  <c r="J55"/>
  <c r="K55"/>
  <c r="L55"/>
  <c r="M55"/>
  <c r="N55"/>
  <c r="O55"/>
  <c r="P55"/>
  <c r="Q55"/>
  <c r="R55"/>
  <c r="S55"/>
  <c r="T55"/>
  <c r="U55"/>
  <c r="V55"/>
  <c r="W55"/>
  <c r="X55"/>
  <c r="Y55"/>
  <c r="Z55"/>
  <c r="C56"/>
  <c r="D56"/>
  <c r="E56"/>
  <c r="F56"/>
  <c r="G56"/>
  <c r="H56"/>
  <c r="I56"/>
  <c r="J56"/>
  <c r="K56"/>
  <c r="L56"/>
  <c r="M56"/>
  <c r="N56"/>
  <c r="O56"/>
  <c r="P56"/>
  <c r="Q56"/>
  <c r="R56"/>
  <c r="S56"/>
  <c r="T56"/>
  <c r="U56"/>
  <c r="V56"/>
  <c r="W56"/>
  <c r="X56"/>
  <c r="Y56"/>
  <c r="Z56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W57"/>
  <c r="X57"/>
  <c r="Y57"/>
  <c r="Z57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W58"/>
  <c r="X58"/>
  <c r="Y58"/>
  <c r="Z58"/>
  <c r="C60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W60"/>
  <c r="X60"/>
  <c r="Y60"/>
  <c r="Z60"/>
  <c r="BE40"/>
  <c r="BE40" i="14" s="1"/>
  <c r="BD34" i="13"/>
  <c r="BD34" i="14" s="1"/>
  <c r="BB35" i="13"/>
  <c r="BB35" i="14" s="1"/>
  <c r="BD36" i="13"/>
  <c r="BD36" i="14" s="1"/>
  <c r="P96" i="12"/>
  <c r="BB38" i="13"/>
  <c r="BB38" i="14" s="1"/>
  <c r="BC30" i="13"/>
  <c r="BC30" i="14" s="1"/>
  <c r="BE31" i="13"/>
  <c r="BE31" i="14" s="1"/>
  <c r="BE32" i="13"/>
  <c r="BE32" i="14" s="1"/>
  <c r="P87" i="12"/>
  <c r="V25" i="13"/>
  <c r="V45" s="1"/>
  <c r="V65" s="1"/>
  <c r="V85" s="1"/>
  <c r="V105" s="1"/>
  <c r="W25"/>
  <c r="W45" s="1"/>
  <c r="W65" s="1"/>
  <c r="W85" s="1"/>
  <c r="W105" s="1"/>
  <c r="X25"/>
  <c r="X45" s="1"/>
  <c r="X65" s="1"/>
  <c r="X85" s="1"/>
  <c r="X105" s="1"/>
  <c r="Y25"/>
  <c r="Y45" s="1"/>
  <c r="Y65" s="1"/>
  <c r="Y85" s="1"/>
  <c r="Y105" s="1"/>
  <c r="V13"/>
  <c r="W13"/>
  <c r="X13"/>
  <c r="Y13"/>
  <c r="V9"/>
  <c r="W9"/>
  <c r="X9"/>
  <c r="Y9"/>
  <c r="Z9"/>
  <c r="Z89" s="1"/>
  <c r="V6"/>
  <c r="W6"/>
  <c r="X6"/>
  <c r="Y6"/>
  <c r="B6"/>
  <c r="C6"/>
  <c r="D6"/>
  <c r="E6"/>
  <c r="F6"/>
  <c r="F86" s="1"/>
  <c r="G6"/>
  <c r="G86" s="1"/>
  <c r="H6"/>
  <c r="H86" s="1"/>
  <c r="I6"/>
  <c r="J6"/>
  <c r="K6"/>
  <c r="K86" s="1"/>
  <c r="L6"/>
  <c r="M6"/>
  <c r="N6"/>
  <c r="O6"/>
  <c r="P6"/>
  <c r="Q6"/>
  <c r="R6"/>
  <c r="S6"/>
  <c r="T6"/>
  <c r="U6"/>
  <c r="B9"/>
  <c r="C9"/>
  <c r="D9"/>
  <c r="E9"/>
  <c r="F9"/>
  <c r="F89" s="1"/>
  <c r="G9"/>
  <c r="G89" s="1"/>
  <c r="H9"/>
  <c r="H89" s="1"/>
  <c r="I9"/>
  <c r="J9"/>
  <c r="K9"/>
  <c r="K89" s="1"/>
  <c r="L9"/>
  <c r="L89" s="1"/>
  <c r="M9"/>
  <c r="N9"/>
  <c r="O9"/>
  <c r="O89" s="1"/>
  <c r="P9"/>
  <c r="P89" s="1"/>
  <c r="Q9"/>
  <c r="R9"/>
  <c r="R89" s="1"/>
  <c r="S9"/>
  <c r="S89" s="1"/>
  <c r="T9"/>
  <c r="T89" s="1"/>
  <c r="U9"/>
  <c r="B13"/>
  <c r="C13"/>
  <c r="D13"/>
  <c r="E13"/>
  <c r="F13"/>
  <c r="F93" s="1"/>
  <c r="G13"/>
  <c r="H13"/>
  <c r="I13"/>
  <c r="J13"/>
  <c r="K13"/>
  <c r="L13"/>
  <c r="M13"/>
  <c r="N13"/>
  <c r="O13"/>
  <c r="P13"/>
  <c r="Q13"/>
  <c r="Q93" s="1"/>
  <c r="R13"/>
  <c r="R93" s="1"/>
  <c r="S13"/>
  <c r="T13"/>
  <c r="U13"/>
  <c r="C25"/>
  <c r="C45" s="1"/>
  <c r="C65" s="1"/>
  <c r="C85" s="1"/>
  <c r="C105" s="1"/>
  <c r="D25"/>
  <c r="D45" s="1"/>
  <c r="D65" s="1"/>
  <c r="D85" s="1"/>
  <c r="D105" s="1"/>
  <c r="E25"/>
  <c r="E45" s="1"/>
  <c r="E65" s="1"/>
  <c r="E85" s="1"/>
  <c r="E105" s="1"/>
  <c r="F25"/>
  <c r="F45" s="1"/>
  <c r="F65" s="1"/>
  <c r="F85" s="1"/>
  <c r="F105" s="1"/>
  <c r="G25"/>
  <c r="G45" s="1"/>
  <c r="G65" s="1"/>
  <c r="G85" s="1"/>
  <c r="G105" s="1"/>
  <c r="H25"/>
  <c r="H45" s="1"/>
  <c r="H65" s="1"/>
  <c r="H85" s="1"/>
  <c r="H105" s="1"/>
  <c r="I25"/>
  <c r="I45" s="1"/>
  <c r="I65" s="1"/>
  <c r="I85" s="1"/>
  <c r="I105" s="1"/>
  <c r="J25"/>
  <c r="J45" s="1"/>
  <c r="J65" s="1"/>
  <c r="J85" s="1"/>
  <c r="J105" s="1"/>
  <c r="K25"/>
  <c r="K45" s="1"/>
  <c r="K65" s="1"/>
  <c r="K85" s="1"/>
  <c r="K105" s="1"/>
  <c r="L25"/>
  <c r="L45" s="1"/>
  <c r="L65" s="1"/>
  <c r="L85" s="1"/>
  <c r="L105" s="1"/>
  <c r="M25"/>
  <c r="M45" s="1"/>
  <c r="M65" s="1"/>
  <c r="M85" s="1"/>
  <c r="M105" s="1"/>
  <c r="N25"/>
  <c r="N45" s="1"/>
  <c r="N65" s="1"/>
  <c r="N85" s="1"/>
  <c r="N105" s="1"/>
  <c r="O25"/>
  <c r="O45" s="1"/>
  <c r="O65" s="1"/>
  <c r="O85" s="1"/>
  <c r="O105" s="1"/>
  <c r="P25"/>
  <c r="P45" s="1"/>
  <c r="P65" s="1"/>
  <c r="P85" s="1"/>
  <c r="P105" s="1"/>
  <c r="Q25"/>
  <c r="Q45" s="1"/>
  <c r="Q65" s="1"/>
  <c r="Q85" s="1"/>
  <c r="Q105" s="1"/>
  <c r="R25"/>
  <c r="R45" s="1"/>
  <c r="R65" s="1"/>
  <c r="R85" s="1"/>
  <c r="R105" s="1"/>
  <c r="S25"/>
  <c r="S45" s="1"/>
  <c r="S65" s="1"/>
  <c r="S85" s="1"/>
  <c r="S105" s="1"/>
  <c r="T25"/>
  <c r="T45" s="1"/>
  <c r="T65" s="1"/>
  <c r="T85" s="1"/>
  <c r="T105" s="1"/>
  <c r="U25"/>
  <c r="U45" s="1"/>
  <c r="U65" s="1"/>
  <c r="U85" s="1"/>
  <c r="U105" s="1"/>
  <c r="Z25"/>
  <c r="Z45" s="1"/>
  <c r="Z65" s="1"/>
  <c r="Z85" s="1"/>
  <c r="Z105" s="1"/>
  <c r="AA25"/>
  <c r="AA45" s="1"/>
  <c r="AA65" s="1"/>
  <c r="AA85" s="1"/>
  <c r="AA105" s="1"/>
  <c r="AB25"/>
  <c r="AB45" s="1"/>
  <c r="AB65" s="1"/>
  <c r="AB85" s="1"/>
  <c r="AB105" s="1"/>
  <c r="AC25"/>
  <c r="AC45" s="1"/>
  <c r="AC65" s="1"/>
  <c r="AC85" s="1"/>
  <c r="AC105" s="1"/>
  <c r="AD25"/>
  <c r="AD45" s="1"/>
  <c r="AD65" s="1"/>
  <c r="AD85" s="1"/>
  <c r="AD105" s="1"/>
  <c r="AE25"/>
  <c r="AE45" s="1"/>
  <c r="AE65" s="1"/>
  <c r="AE85" s="1"/>
  <c r="AE105" s="1"/>
  <c r="AF25"/>
  <c r="AF45" s="1"/>
  <c r="AF65" s="1"/>
  <c r="AF85" s="1"/>
  <c r="AF105" s="1"/>
  <c r="AG25"/>
  <c r="AG45" s="1"/>
  <c r="AG65" s="1"/>
  <c r="AG85" s="1"/>
  <c r="AG105" s="1"/>
  <c r="AH45"/>
  <c r="AH65" s="1"/>
  <c r="AH85" s="1"/>
  <c r="AH105" s="1"/>
  <c r="AI45"/>
  <c r="AI65" s="1"/>
  <c r="AI85" s="1"/>
  <c r="AI105" s="1"/>
  <c r="AJ45"/>
  <c r="AJ65" s="1"/>
  <c r="AJ85" s="1"/>
  <c r="AJ105" s="1"/>
  <c r="AK45"/>
  <c r="AK65" s="1"/>
  <c r="AK85" s="1"/>
  <c r="AK105" s="1"/>
  <c r="AL45"/>
  <c r="AL65" s="1"/>
  <c r="AL85" s="1"/>
  <c r="AL105" s="1"/>
  <c r="AM45"/>
  <c r="AM65" s="1"/>
  <c r="AM85" s="1"/>
  <c r="AM105" s="1"/>
  <c r="AN45"/>
  <c r="AN65" s="1"/>
  <c r="AN85" s="1"/>
  <c r="AN105" s="1"/>
  <c r="AO45"/>
  <c r="AO65" s="1"/>
  <c r="AO85" s="1"/>
  <c r="AO105" s="1"/>
  <c r="AP45"/>
  <c r="AP65" s="1"/>
  <c r="AP85" s="1"/>
  <c r="AP105" s="1"/>
  <c r="AQ45"/>
  <c r="AQ65" s="1"/>
  <c r="AQ85" s="1"/>
  <c r="AQ105" s="1"/>
  <c r="AR45"/>
  <c r="AR65" s="1"/>
  <c r="AR85" s="1"/>
  <c r="AR105" s="1"/>
  <c r="AS45"/>
  <c r="AS65" s="1"/>
  <c r="AS85" s="1"/>
  <c r="AS105" s="1"/>
  <c r="AT45"/>
  <c r="AT65" s="1"/>
  <c r="AT85" s="1"/>
  <c r="AT105" s="1"/>
  <c r="AU45"/>
  <c r="AU65" s="1"/>
  <c r="AU85" s="1"/>
  <c r="AU105" s="1"/>
  <c r="AV45"/>
  <c r="AV65" s="1"/>
  <c r="AV85" s="1"/>
  <c r="AV105" s="1"/>
  <c r="AW45"/>
  <c r="AW65" s="1"/>
  <c r="AW85" s="1"/>
  <c r="AW105" s="1"/>
  <c r="AX45"/>
  <c r="AX65" s="1"/>
  <c r="AX85" s="1"/>
  <c r="AX105" s="1"/>
  <c r="AY45"/>
  <c r="AY65" s="1"/>
  <c r="AY85" s="1"/>
  <c r="AY105" s="1"/>
  <c r="AZ45"/>
  <c r="AZ65" s="1"/>
  <c r="AZ85" s="1"/>
  <c r="AZ105" s="1"/>
  <c r="BA45"/>
  <c r="BA65" s="1"/>
  <c r="BA85" s="1"/>
  <c r="BA105" s="1"/>
  <c r="BB45"/>
  <c r="BB65" s="1"/>
  <c r="BB85" s="1"/>
  <c r="BB105" s="1"/>
  <c r="BC45"/>
  <c r="BC65" s="1"/>
  <c r="BC85" s="1"/>
  <c r="BC105" s="1"/>
  <c r="BD45"/>
  <c r="BD65" s="1"/>
  <c r="BD85" s="1"/>
  <c r="BD105" s="1"/>
  <c r="BE45"/>
  <c r="BE65" s="1"/>
  <c r="BE85" s="1"/>
  <c r="BE105" s="1"/>
  <c r="BF45"/>
  <c r="BF65" s="1"/>
  <c r="BF85" s="1"/>
  <c r="BF105" s="1"/>
  <c r="BG45"/>
  <c r="BG65" s="1"/>
  <c r="BG85" s="1"/>
  <c r="BG105" s="1"/>
  <c r="BH45"/>
  <c r="BH65" s="1"/>
  <c r="BH85" s="1"/>
  <c r="BH105" s="1"/>
  <c r="B25"/>
  <c r="B45" s="1"/>
  <c r="B65" s="1"/>
  <c r="B85" s="1"/>
  <c r="B105" s="1"/>
  <c r="D92" i="12"/>
  <c r="E92"/>
  <c r="E85"/>
  <c r="C86"/>
  <c r="D86"/>
  <c r="E86"/>
  <c r="F86"/>
  <c r="G86"/>
  <c r="C87"/>
  <c r="D87"/>
  <c r="E87"/>
  <c r="F87"/>
  <c r="G87"/>
  <c r="G88"/>
  <c r="C89"/>
  <c r="D89"/>
  <c r="E89"/>
  <c r="F89"/>
  <c r="G89"/>
  <c r="C90"/>
  <c r="D90"/>
  <c r="E90"/>
  <c r="F90"/>
  <c r="G90"/>
  <c r="C91"/>
  <c r="D91"/>
  <c r="E91"/>
  <c r="F91"/>
  <c r="G91"/>
  <c r="C92"/>
  <c r="G92"/>
  <c r="C93"/>
  <c r="D93"/>
  <c r="E93"/>
  <c r="F93"/>
  <c r="G93"/>
  <c r="C94"/>
  <c r="D94"/>
  <c r="E94"/>
  <c r="F94"/>
  <c r="G94"/>
  <c r="C95"/>
  <c r="D95"/>
  <c r="E95"/>
  <c r="F95"/>
  <c r="G95"/>
  <c r="C96"/>
  <c r="D96"/>
  <c r="E96"/>
  <c r="F96"/>
  <c r="G96"/>
  <c r="C97"/>
  <c r="D97"/>
  <c r="E97"/>
  <c r="F97"/>
  <c r="G97"/>
  <c r="C99"/>
  <c r="D99"/>
  <c r="E99"/>
  <c r="F99"/>
  <c r="G99"/>
  <c r="D66"/>
  <c r="E66"/>
  <c r="F66"/>
  <c r="G66"/>
  <c r="C67"/>
  <c r="D67"/>
  <c r="E67"/>
  <c r="F67"/>
  <c r="G67"/>
  <c r="C69"/>
  <c r="D69"/>
  <c r="E69"/>
  <c r="F69"/>
  <c r="G69"/>
  <c r="C70"/>
  <c r="D70"/>
  <c r="E70"/>
  <c r="F70"/>
  <c r="G70"/>
  <c r="C71"/>
  <c r="D71"/>
  <c r="E71"/>
  <c r="F71"/>
  <c r="G71"/>
  <c r="C73"/>
  <c r="D73"/>
  <c r="E73"/>
  <c r="F73"/>
  <c r="G73"/>
  <c r="C74"/>
  <c r="D74"/>
  <c r="E74"/>
  <c r="F74"/>
  <c r="G74"/>
  <c r="C75"/>
  <c r="D75"/>
  <c r="E75"/>
  <c r="F75"/>
  <c r="G75"/>
  <c r="C76"/>
  <c r="D76"/>
  <c r="E76"/>
  <c r="F76"/>
  <c r="G76"/>
  <c r="C77"/>
  <c r="D77"/>
  <c r="E77"/>
  <c r="F77"/>
  <c r="G77"/>
  <c r="C79"/>
  <c r="D79"/>
  <c r="E79"/>
  <c r="F79"/>
  <c r="G79"/>
  <c r="B46"/>
  <c r="E27" i="13" s="1"/>
  <c r="C46" i="12"/>
  <c r="G27" i="13" s="1"/>
  <c r="D46" i="12"/>
  <c r="K27" i="13" s="1"/>
  <c r="K27" i="14" s="1"/>
  <c r="E46" i="12"/>
  <c r="P27" i="13" s="1"/>
  <c r="P27" i="14" s="1"/>
  <c r="F46" i="12"/>
  <c r="U27" i="13" s="1"/>
  <c r="U27" i="14" s="1"/>
  <c r="B47" i="12"/>
  <c r="C28" i="13" s="1"/>
  <c r="C28" i="14" s="1"/>
  <c r="C47" i="12"/>
  <c r="F28" i="13" s="1"/>
  <c r="F28" i="14" s="1"/>
  <c r="D47" i="12"/>
  <c r="L28" i="13" s="1"/>
  <c r="L28" i="14" s="1"/>
  <c r="E47" i="12"/>
  <c r="N28" i="13" s="1"/>
  <c r="N28" i="14" s="1"/>
  <c r="F47" i="12"/>
  <c r="T28" i="13" s="1"/>
  <c r="T28" i="14" s="1"/>
  <c r="B49" i="12"/>
  <c r="E30" i="13" s="1"/>
  <c r="E30" i="14" s="1"/>
  <c r="C49" i="12"/>
  <c r="G30" i="13" s="1"/>
  <c r="D49" i="12"/>
  <c r="L30" i="13" s="1"/>
  <c r="L30" i="14" s="1"/>
  <c r="E49" i="12"/>
  <c r="O30" i="13" s="1"/>
  <c r="O30" i="14" s="1"/>
  <c r="F49" i="12"/>
  <c r="T30" i="13" s="1"/>
  <c r="T30" i="14" s="1"/>
  <c r="B50" i="12"/>
  <c r="C31" i="13" s="1"/>
  <c r="C50" i="12"/>
  <c r="F31" i="13" s="1"/>
  <c r="D50" i="12"/>
  <c r="K31" i="13" s="1"/>
  <c r="K31" i="14" s="1"/>
  <c r="E50" i="12"/>
  <c r="Q31" i="13" s="1"/>
  <c r="Q31" i="14" s="1"/>
  <c r="F50" i="12"/>
  <c r="R31" i="13" s="1"/>
  <c r="R31" i="14" s="1"/>
  <c r="B51" i="12"/>
  <c r="E32" i="13" s="1"/>
  <c r="C51" i="12"/>
  <c r="H32" i="13" s="1"/>
  <c r="D51" i="12"/>
  <c r="M32" i="13" s="1"/>
  <c r="M32" i="14" s="1"/>
  <c r="E51" i="12"/>
  <c r="P32" i="13" s="1"/>
  <c r="P32" i="14" s="1"/>
  <c r="F51" i="12"/>
  <c r="S32" i="13" s="1"/>
  <c r="S32" i="14" s="1"/>
  <c r="B53" i="12"/>
  <c r="C34" i="13" s="1"/>
  <c r="C34" i="14" s="1"/>
  <c r="C53" i="12"/>
  <c r="F34" i="13" s="1"/>
  <c r="D53" i="12"/>
  <c r="L34" i="13" s="1"/>
  <c r="L34" i="14" s="1"/>
  <c r="E53" i="12"/>
  <c r="P34" i="13" s="1"/>
  <c r="P34" i="14" s="1"/>
  <c r="F53" i="12"/>
  <c r="S34" i="13" s="1"/>
  <c r="S34" i="14" s="1"/>
  <c r="B54" i="12"/>
  <c r="B35" i="13" s="1"/>
  <c r="C54" i="12"/>
  <c r="F35" i="13" s="1"/>
  <c r="D54" i="12"/>
  <c r="L35" i="13" s="1"/>
  <c r="L35" i="14" s="1"/>
  <c r="E54" i="12"/>
  <c r="O35" i="13" s="1"/>
  <c r="O35" i="14" s="1"/>
  <c r="F54" i="12"/>
  <c r="U35" i="13" s="1"/>
  <c r="U35" i="14" s="1"/>
  <c r="B55" i="12"/>
  <c r="D36" i="13" s="1"/>
  <c r="C55" i="12"/>
  <c r="H36" i="13" s="1"/>
  <c r="H36" i="14" s="1"/>
  <c r="D55" i="12"/>
  <c r="M36" i="13" s="1"/>
  <c r="M36" i="14" s="1"/>
  <c r="E55" i="12"/>
  <c r="P36" i="13" s="1"/>
  <c r="P36" i="14" s="1"/>
  <c r="F55" i="12"/>
  <c r="T36" i="13" s="1"/>
  <c r="T36" i="14" s="1"/>
  <c r="C56" i="12"/>
  <c r="H37" i="13" s="1"/>
  <c r="D56" i="12"/>
  <c r="M37" i="13" s="1"/>
  <c r="M37" i="14" s="1"/>
  <c r="E56" i="12"/>
  <c r="O37" i="13" s="1"/>
  <c r="O37" i="14" s="1"/>
  <c r="F56" i="12"/>
  <c r="U37" i="13" s="1"/>
  <c r="U37" i="14" s="1"/>
  <c r="B57" i="12"/>
  <c r="D38" i="13" s="1"/>
  <c r="C57" i="12"/>
  <c r="G38" i="13" s="1"/>
  <c r="G38" i="14" s="1"/>
  <c r="D57" i="12"/>
  <c r="M38" i="13" s="1"/>
  <c r="M38" i="14" s="1"/>
  <c r="E57" i="12"/>
  <c r="O38" i="13" s="1"/>
  <c r="O38" i="14" s="1"/>
  <c r="F57" i="12"/>
  <c r="R38" i="13" s="1"/>
  <c r="R38" i="14" s="1"/>
  <c r="B59" i="12"/>
  <c r="E40" i="13" s="1"/>
  <c r="E40" i="14" s="1"/>
  <c r="C59" i="12"/>
  <c r="I40" i="13" s="1"/>
  <c r="I40" i="14" s="1"/>
  <c r="D59" i="12"/>
  <c r="J40" i="13" s="1"/>
  <c r="J40" i="14" s="1"/>
  <c r="E59" i="12"/>
  <c r="Q40" i="13" s="1"/>
  <c r="Q40" i="14" s="1"/>
  <c r="F59" i="12"/>
  <c r="R40" i="13" s="1"/>
  <c r="R40" i="14" s="1"/>
  <c r="B6" i="12"/>
  <c r="C6"/>
  <c r="D6"/>
  <c r="E6"/>
  <c r="E148" s="1"/>
  <c r="F6"/>
  <c r="B9"/>
  <c r="B151" s="1"/>
  <c r="C9"/>
  <c r="D9"/>
  <c r="D151" s="1"/>
  <c r="E9"/>
  <c r="F9"/>
  <c r="B13"/>
  <c r="B155" s="1"/>
  <c r="C13"/>
  <c r="D13"/>
  <c r="D19" s="1"/>
  <c r="E13"/>
  <c r="F13"/>
  <c r="A4" i="23"/>
  <c r="A65" s="1"/>
  <c r="A5"/>
  <c r="A66" s="1"/>
  <c r="A6"/>
  <c r="A67" s="1"/>
  <c r="A7"/>
  <c r="A68" s="1"/>
  <c r="A8"/>
  <c r="A69" s="1"/>
  <c r="A9"/>
  <c r="A70" s="1"/>
  <c r="A10"/>
  <c r="A71" s="1"/>
  <c r="A11"/>
  <c r="A72" s="1"/>
  <c r="A12"/>
  <c r="A73" s="1"/>
  <c r="A13"/>
  <c r="A74" s="1"/>
  <c r="A14"/>
  <c r="A75" s="1"/>
  <c r="A15"/>
  <c r="A76" s="1"/>
  <c r="A16"/>
  <c r="A77" s="1"/>
  <c r="A17"/>
  <c r="A78" s="1"/>
  <c r="A18"/>
  <c r="A79" s="1"/>
  <c r="A19"/>
  <c r="A80" s="1"/>
  <c r="A20"/>
  <c r="A81" s="1"/>
  <c r="A21"/>
  <c r="A82" s="1"/>
  <c r="A22"/>
  <c r="A83" s="1"/>
  <c r="A23"/>
  <c r="A84" s="1"/>
  <c r="A24"/>
  <c r="A85" s="1"/>
  <c r="A25"/>
  <c r="A86" s="1"/>
  <c r="A26"/>
  <c r="A87" s="1"/>
  <c r="A88"/>
  <c r="A3"/>
  <c r="A64" s="1"/>
  <c r="E88" i="12"/>
  <c r="I8" i="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7"/>
  <c r="E26" i="4"/>
  <c r="F26"/>
  <c r="G26"/>
  <c r="BH60" i="14"/>
  <c r="BG60"/>
  <c r="BF60"/>
  <c r="BE60"/>
  <c r="BD60"/>
  <c r="BC60"/>
  <c r="BB60"/>
  <c r="BA60"/>
  <c r="AZ60"/>
  <c r="AY60"/>
  <c r="AX60"/>
  <c r="AW60"/>
  <c r="AV60"/>
  <c r="AU60"/>
  <c r="AT60"/>
  <c r="AS60"/>
  <c r="AR60"/>
  <c r="AQ60"/>
  <c r="AP60"/>
  <c r="AO60"/>
  <c r="AN60"/>
  <c r="AM60"/>
  <c r="AL60"/>
  <c r="AK60"/>
  <c r="AJ60"/>
  <c r="AI60"/>
  <c r="AH60"/>
  <c r="AG60"/>
  <c r="AF60"/>
  <c r="AE60"/>
  <c r="AD60"/>
  <c r="AC60"/>
  <c r="AB60"/>
  <c r="AA60"/>
  <c r="BH58"/>
  <c r="BG58"/>
  <c r="BF58"/>
  <c r="BE58"/>
  <c r="BD58"/>
  <c r="BC58"/>
  <c r="BB58"/>
  <c r="BA58"/>
  <c r="AZ58"/>
  <c r="AY58"/>
  <c r="AX58"/>
  <c r="AW58"/>
  <c r="AV58"/>
  <c r="AU58"/>
  <c r="AT58"/>
  <c r="AS58"/>
  <c r="AR58"/>
  <c r="AQ58"/>
  <c r="AP58"/>
  <c r="AO58"/>
  <c r="AN58"/>
  <c r="AM58"/>
  <c r="AL58"/>
  <c r="AK58"/>
  <c r="AJ58"/>
  <c r="AI58"/>
  <c r="AH58"/>
  <c r="AG58"/>
  <c r="AF58"/>
  <c r="AE58"/>
  <c r="AD58"/>
  <c r="AC58"/>
  <c r="AB58"/>
  <c r="AA58"/>
  <c r="BH57"/>
  <c r="BG57"/>
  <c r="BF57"/>
  <c r="BE57"/>
  <c r="BD57"/>
  <c r="BC57"/>
  <c r="BB57"/>
  <c r="BA57"/>
  <c r="AZ57"/>
  <c r="AY57"/>
  <c r="AX57"/>
  <c r="AW57"/>
  <c r="AV57"/>
  <c r="AU57"/>
  <c r="AT57"/>
  <c r="AS57"/>
  <c r="AR57"/>
  <c r="AQ57"/>
  <c r="AP57"/>
  <c r="AO57"/>
  <c r="AN57"/>
  <c r="AM57"/>
  <c r="AL57"/>
  <c r="AK57"/>
  <c r="AJ57"/>
  <c r="AI57"/>
  <c r="AH57"/>
  <c r="AG57"/>
  <c r="AF57"/>
  <c r="AE57"/>
  <c r="AD57"/>
  <c r="AC57"/>
  <c r="AB57"/>
  <c r="AA57"/>
  <c r="BH56"/>
  <c r="BG56"/>
  <c r="BF56"/>
  <c r="BE56"/>
  <c r="BD56"/>
  <c r="BC56"/>
  <c r="BB56"/>
  <c r="BA56"/>
  <c r="AZ56"/>
  <c r="AY56"/>
  <c r="AX56"/>
  <c r="AW56"/>
  <c r="AV56"/>
  <c r="AU56"/>
  <c r="AT56"/>
  <c r="AS56"/>
  <c r="AR56"/>
  <c r="AQ56"/>
  <c r="AP56"/>
  <c r="AO56"/>
  <c r="AN56"/>
  <c r="AM56"/>
  <c r="AL56"/>
  <c r="AK56"/>
  <c r="AJ56"/>
  <c r="AI56"/>
  <c r="AH56"/>
  <c r="AG56"/>
  <c r="AF56"/>
  <c r="AE56"/>
  <c r="AD56"/>
  <c r="AC56"/>
  <c r="AB56"/>
  <c r="AA56"/>
  <c r="BH55"/>
  <c r="BG55"/>
  <c r="BF55"/>
  <c r="BE55"/>
  <c r="BD55"/>
  <c r="BC55"/>
  <c r="BB55"/>
  <c r="BA55"/>
  <c r="AZ55"/>
  <c r="AY55"/>
  <c r="AX55"/>
  <c r="AW55"/>
  <c r="AV55"/>
  <c r="AU55"/>
  <c r="AT55"/>
  <c r="AS55"/>
  <c r="AR55"/>
  <c r="AQ55"/>
  <c r="AP55"/>
  <c r="AO55"/>
  <c r="AN55"/>
  <c r="AM55"/>
  <c r="AL55"/>
  <c r="AK55"/>
  <c r="AJ55"/>
  <c r="AI55"/>
  <c r="AH55"/>
  <c r="AG55"/>
  <c r="AF55"/>
  <c r="AE55"/>
  <c r="AD55"/>
  <c r="AC55"/>
  <c r="AB55"/>
  <c r="AA55"/>
  <c r="BH54"/>
  <c r="BG54"/>
  <c r="BF54"/>
  <c r="BE54"/>
  <c r="BD54"/>
  <c r="BC54"/>
  <c r="BB54"/>
  <c r="BA54"/>
  <c r="AZ54"/>
  <c r="AY54"/>
  <c r="AX54"/>
  <c r="AW54"/>
  <c r="AV54"/>
  <c r="AU54"/>
  <c r="AT54"/>
  <c r="AS54"/>
  <c r="AR54"/>
  <c r="AQ54"/>
  <c r="AP54"/>
  <c r="AO54"/>
  <c r="AN54"/>
  <c r="AM54"/>
  <c r="AL54"/>
  <c r="AK54"/>
  <c r="AJ54"/>
  <c r="AI54"/>
  <c r="AH54"/>
  <c r="AG54"/>
  <c r="AF54"/>
  <c r="AE54"/>
  <c r="AD54"/>
  <c r="AC54"/>
  <c r="AB54"/>
  <c r="AA54"/>
  <c r="BH52"/>
  <c r="BG52"/>
  <c r="BF52"/>
  <c r="BE52"/>
  <c r="BD52"/>
  <c r="BC52"/>
  <c r="BB52"/>
  <c r="BA52"/>
  <c r="AZ52"/>
  <c r="AY52"/>
  <c r="AX52"/>
  <c r="AW52"/>
  <c r="AV52"/>
  <c r="AU52"/>
  <c r="AT52"/>
  <c r="AS52"/>
  <c r="AR52"/>
  <c r="AQ52"/>
  <c r="AP52"/>
  <c r="AO52"/>
  <c r="AN52"/>
  <c r="AM52"/>
  <c r="AL52"/>
  <c r="AK52"/>
  <c r="AJ52"/>
  <c r="AI52"/>
  <c r="AH52"/>
  <c r="AG52"/>
  <c r="AF52"/>
  <c r="AE52"/>
  <c r="AD52"/>
  <c r="AC52"/>
  <c r="AB52"/>
  <c r="AA52"/>
  <c r="BH51"/>
  <c r="BG51"/>
  <c r="BF51"/>
  <c r="BE51"/>
  <c r="BD51"/>
  <c r="BC51"/>
  <c r="BB51"/>
  <c r="BA51"/>
  <c r="AZ51"/>
  <c r="AY51"/>
  <c r="AX51"/>
  <c r="AW51"/>
  <c r="AV51"/>
  <c r="AU51"/>
  <c r="AT51"/>
  <c r="AS51"/>
  <c r="AR51"/>
  <c r="AQ51"/>
  <c r="AP51"/>
  <c r="AO51"/>
  <c r="AN51"/>
  <c r="AM51"/>
  <c r="AL51"/>
  <c r="AK51"/>
  <c r="AJ51"/>
  <c r="AI51"/>
  <c r="AH51"/>
  <c r="AG51"/>
  <c r="AF51"/>
  <c r="AE51"/>
  <c r="AD51"/>
  <c r="AC51"/>
  <c r="AB51"/>
  <c r="AA51"/>
  <c r="BH50"/>
  <c r="BG50"/>
  <c r="BF50"/>
  <c r="BE50"/>
  <c r="BD50"/>
  <c r="BC50"/>
  <c r="BB50"/>
  <c r="BA50"/>
  <c r="AZ50"/>
  <c r="AY50"/>
  <c r="AX50"/>
  <c r="AW50"/>
  <c r="AV50"/>
  <c r="AU50"/>
  <c r="AT50"/>
  <c r="AS50"/>
  <c r="AR50"/>
  <c r="AQ50"/>
  <c r="AP50"/>
  <c r="AO50"/>
  <c r="AN50"/>
  <c r="AM50"/>
  <c r="AL50"/>
  <c r="AK50"/>
  <c r="AJ50"/>
  <c r="AI50"/>
  <c r="AH50"/>
  <c r="AG50"/>
  <c r="AF50"/>
  <c r="AE50"/>
  <c r="AD50"/>
  <c r="AC50"/>
  <c r="AB50"/>
  <c r="AA50"/>
  <c r="BH48"/>
  <c r="BG48"/>
  <c r="BF48"/>
  <c r="BE48"/>
  <c r="BD48"/>
  <c r="BC48"/>
  <c r="BB48"/>
  <c r="BA48"/>
  <c r="AZ48"/>
  <c r="AY48"/>
  <c r="AX48"/>
  <c r="AW48"/>
  <c r="AV48"/>
  <c r="AU48"/>
  <c r="AT48"/>
  <c r="AS48"/>
  <c r="AR48"/>
  <c r="AQ48"/>
  <c r="AP48"/>
  <c r="AO48"/>
  <c r="AN48"/>
  <c r="AM48"/>
  <c r="AL48"/>
  <c r="AK48"/>
  <c r="AJ48"/>
  <c r="AI48"/>
  <c r="AH48"/>
  <c r="AG48"/>
  <c r="AF48"/>
  <c r="AE48"/>
  <c r="AD48"/>
  <c r="AC48"/>
  <c r="AB48"/>
  <c r="AA48"/>
  <c r="BH47"/>
  <c r="BG47"/>
  <c r="BF47"/>
  <c r="BE47"/>
  <c r="BD47"/>
  <c r="BC47"/>
  <c r="BB47"/>
  <c r="BA47"/>
  <c r="AZ47"/>
  <c r="AY47"/>
  <c r="AX47"/>
  <c r="AW47"/>
  <c r="AV47"/>
  <c r="AU47"/>
  <c r="AT47"/>
  <c r="AS47"/>
  <c r="AR47"/>
  <c r="AQ47"/>
  <c r="AP47"/>
  <c r="AO47"/>
  <c r="AN47"/>
  <c r="AM47"/>
  <c r="AL47"/>
  <c r="AK47"/>
  <c r="AJ47"/>
  <c r="AI47"/>
  <c r="AH47"/>
  <c r="AG47"/>
  <c r="AF47"/>
  <c r="AE47"/>
  <c r="AD47"/>
  <c r="AC47"/>
  <c r="AB47"/>
  <c r="AA47"/>
  <c r="AB6"/>
  <c r="AC6"/>
  <c r="AD6"/>
  <c r="AE6"/>
  <c r="AF6"/>
  <c r="AG6"/>
  <c r="AH6"/>
  <c r="AI6"/>
  <c r="AJ6"/>
  <c r="AJ86" s="1"/>
  <c r="AK6"/>
  <c r="AK86" s="1"/>
  <c r="AL6"/>
  <c r="AL86" s="1"/>
  <c r="AM6"/>
  <c r="AN6"/>
  <c r="AN86" s="1"/>
  <c r="AO6"/>
  <c r="AP6"/>
  <c r="AQ6"/>
  <c r="AR6"/>
  <c r="AR86" s="1"/>
  <c r="AS6"/>
  <c r="AS86" s="1"/>
  <c r="AT6"/>
  <c r="AT86" s="1"/>
  <c r="AU6"/>
  <c r="AV6"/>
  <c r="AV86" s="1"/>
  <c r="AW6"/>
  <c r="AW86" s="1"/>
  <c r="AX6"/>
  <c r="AX86" s="1"/>
  <c r="AY6"/>
  <c r="AZ6"/>
  <c r="AZ86" s="1"/>
  <c r="BA6"/>
  <c r="BB6"/>
  <c r="BB86" s="1"/>
  <c r="BC6"/>
  <c r="BD6"/>
  <c r="BD86" s="1"/>
  <c r="BE6"/>
  <c r="BF6"/>
  <c r="BF86" s="1"/>
  <c r="BG6"/>
  <c r="BH6"/>
  <c r="AB9"/>
  <c r="AC9"/>
  <c r="AD9"/>
  <c r="AE9"/>
  <c r="AF9"/>
  <c r="AF89" s="1"/>
  <c r="AG9"/>
  <c r="AH9"/>
  <c r="AI9"/>
  <c r="AJ9"/>
  <c r="AJ89" s="1"/>
  <c r="AK9"/>
  <c r="AK89" s="1"/>
  <c r="AL9"/>
  <c r="AL89" s="1"/>
  <c r="AM9"/>
  <c r="AN9"/>
  <c r="AN89" s="1"/>
  <c r="AO9"/>
  <c r="AP9"/>
  <c r="AP89" s="1"/>
  <c r="AQ9"/>
  <c r="AR9"/>
  <c r="AR89" s="1"/>
  <c r="AS9"/>
  <c r="AS89" s="1"/>
  <c r="AT9"/>
  <c r="AT89" s="1"/>
  <c r="AU9"/>
  <c r="AV9"/>
  <c r="AV89" s="1"/>
  <c r="AW9"/>
  <c r="AW89" s="1"/>
  <c r="AX9"/>
  <c r="AX89" s="1"/>
  <c r="AY9"/>
  <c r="AZ9"/>
  <c r="AZ89" s="1"/>
  <c r="BA9"/>
  <c r="BA89" s="1"/>
  <c r="BB9"/>
  <c r="BB89" s="1"/>
  <c r="BC9"/>
  <c r="BD9"/>
  <c r="BD89" s="1"/>
  <c r="BE9"/>
  <c r="BE89" s="1"/>
  <c r="BF9"/>
  <c r="BF89" s="1"/>
  <c r="BG9"/>
  <c r="BH9"/>
  <c r="BH89" s="1"/>
  <c r="AB13"/>
  <c r="AC13"/>
  <c r="AD13"/>
  <c r="AE13"/>
  <c r="AF13"/>
  <c r="AF93" s="1"/>
  <c r="AG13"/>
  <c r="AH13"/>
  <c r="AI13"/>
  <c r="AI93" s="1"/>
  <c r="AJ13"/>
  <c r="AK13"/>
  <c r="AK93" s="1"/>
  <c r="AL13"/>
  <c r="AL93" s="1"/>
  <c r="AM13"/>
  <c r="AN13"/>
  <c r="AO13"/>
  <c r="AO93" s="1"/>
  <c r="AP13"/>
  <c r="AQ13"/>
  <c r="AR13"/>
  <c r="AR93" s="1"/>
  <c r="AS13"/>
  <c r="AS93" s="1"/>
  <c r="AT13"/>
  <c r="AU13"/>
  <c r="AV13"/>
  <c r="AW13"/>
  <c r="AW93" s="1"/>
  <c r="AX13"/>
  <c r="AY13"/>
  <c r="AZ13"/>
  <c r="BA13"/>
  <c r="BA93" s="1"/>
  <c r="BB13"/>
  <c r="BC13"/>
  <c r="BD13"/>
  <c r="BE13"/>
  <c r="BE93" s="1"/>
  <c r="BF13"/>
  <c r="BG13"/>
  <c r="BH13"/>
  <c r="AA6"/>
  <c r="AA9"/>
  <c r="AE89" s="1"/>
  <c r="AA13"/>
  <c r="AA47" i="13"/>
  <c r="AB47"/>
  <c r="AC47"/>
  <c r="AD47"/>
  <c r="AE47"/>
  <c r="AF47"/>
  <c r="AG47"/>
  <c r="AH47"/>
  <c r="AI47"/>
  <c r="AJ47"/>
  <c r="AK47"/>
  <c r="AL47"/>
  <c r="AM47"/>
  <c r="AN47"/>
  <c r="AO47"/>
  <c r="AP47"/>
  <c r="AQ47"/>
  <c r="AR47"/>
  <c r="AS47"/>
  <c r="AT47"/>
  <c r="AU47"/>
  <c r="AV47"/>
  <c r="AW47"/>
  <c r="AX47"/>
  <c r="AY47"/>
  <c r="AZ47"/>
  <c r="BA47"/>
  <c r="BB47"/>
  <c r="AA48"/>
  <c r="AB48"/>
  <c r="AC48"/>
  <c r="AD48"/>
  <c r="AE48"/>
  <c r="AF48"/>
  <c r="AG48"/>
  <c r="AH48"/>
  <c r="AI48"/>
  <c r="AJ48"/>
  <c r="AK48"/>
  <c r="AL48"/>
  <c r="AM48"/>
  <c r="AN48"/>
  <c r="AO48"/>
  <c r="AP48"/>
  <c r="AQ48"/>
  <c r="AR48"/>
  <c r="AS48"/>
  <c r="AT48"/>
  <c r="AU48"/>
  <c r="AV48"/>
  <c r="AW48"/>
  <c r="AX48"/>
  <c r="AY48"/>
  <c r="AZ48"/>
  <c r="BA48"/>
  <c r="BB48"/>
  <c r="AA50"/>
  <c r="AB50"/>
  <c r="AC50"/>
  <c r="AD50"/>
  <c r="AE50"/>
  <c r="AF50"/>
  <c r="AG50"/>
  <c r="AH50"/>
  <c r="AI50"/>
  <c r="AJ50"/>
  <c r="AK50"/>
  <c r="AL50"/>
  <c r="AM50"/>
  <c r="AN50"/>
  <c r="AO50"/>
  <c r="AP50"/>
  <c r="AQ50"/>
  <c r="AR50"/>
  <c r="AS50"/>
  <c r="AT50"/>
  <c r="AU50"/>
  <c r="AV50"/>
  <c r="AW50"/>
  <c r="AX50"/>
  <c r="AY50"/>
  <c r="AZ50"/>
  <c r="BA50"/>
  <c r="BB50"/>
  <c r="AA51"/>
  <c r="AB51"/>
  <c r="AC51"/>
  <c r="AD51"/>
  <c r="AE51"/>
  <c r="AF51"/>
  <c r="AG51"/>
  <c r="AH51"/>
  <c r="AI51"/>
  <c r="AJ51"/>
  <c r="AK51"/>
  <c r="AL51"/>
  <c r="AM51"/>
  <c r="AN51"/>
  <c r="AO51"/>
  <c r="AP51"/>
  <c r="AQ51"/>
  <c r="AR51"/>
  <c r="AS51"/>
  <c r="AT51"/>
  <c r="AU51"/>
  <c r="AV51"/>
  <c r="AW51"/>
  <c r="AX51"/>
  <c r="AY51"/>
  <c r="AZ51"/>
  <c r="BA51"/>
  <c r="BB51"/>
  <c r="AA52"/>
  <c r="AB52"/>
  <c r="AC52"/>
  <c r="AD52"/>
  <c r="AE52"/>
  <c r="AF52"/>
  <c r="AG52"/>
  <c r="AH52"/>
  <c r="AI52"/>
  <c r="AJ52"/>
  <c r="AK52"/>
  <c r="AL52"/>
  <c r="AM52"/>
  <c r="AN52"/>
  <c r="AO52"/>
  <c r="AP52"/>
  <c r="AQ52"/>
  <c r="AR52"/>
  <c r="AS52"/>
  <c r="AT52"/>
  <c r="AU52"/>
  <c r="AV52"/>
  <c r="AW52"/>
  <c r="AX52"/>
  <c r="AY52"/>
  <c r="AZ52"/>
  <c r="BA52"/>
  <c r="BB52"/>
  <c r="AA54"/>
  <c r="AB54"/>
  <c r="AC54"/>
  <c r="AD54"/>
  <c r="AE54"/>
  <c r="AF54"/>
  <c r="AG54"/>
  <c r="AH54"/>
  <c r="AI54"/>
  <c r="AJ54"/>
  <c r="AK54"/>
  <c r="AL54"/>
  <c r="AM54"/>
  <c r="AN54"/>
  <c r="AO54"/>
  <c r="AP54"/>
  <c r="AQ54"/>
  <c r="AR54"/>
  <c r="AS54"/>
  <c r="AT54"/>
  <c r="AU54"/>
  <c r="AV54"/>
  <c r="AW54"/>
  <c r="AX54"/>
  <c r="AY54"/>
  <c r="AZ54"/>
  <c r="BA54"/>
  <c r="BB54"/>
  <c r="AA55"/>
  <c r="AB55"/>
  <c r="AC55"/>
  <c r="AD55"/>
  <c r="AE55"/>
  <c r="AF55"/>
  <c r="AG55"/>
  <c r="AH55"/>
  <c r="AI55"/>
  <c r="AJ55"/>
  <c r="AK55"/>
  <c r="AL55"/>
  <c r="AM55"/>
  <c r="AN55"/>
  <c r="AO55"/>
  <c r="AP55"/>
  <c r="AQ55"/>
  <c r="AR55"/>
  <c r="AS55"/>
  <c r="AT55"/>
  <c r="AU55"/>
  <c r="AV55"/>
  <c r="AW55"/>
  <c r="AX55"/>
  <c r="AY55"/>
  <c r="AZ55"/>
  <c r="BA55"/>
  <c r="BB55"/>
  <c r="AA56"/>
  <c r="AB56"/>
  <c r="AC56"/>
  <c r="AD56"/>
  <c r="AE56"/>
  <c r="AF56"/>
  <c r="AG56"/>
  <c r="AH56"/>
  <c r="AI56"/>
  <c r="AJ56"/>
  <c r="AK56"/>
  <c r="AL56"/>
  <c r="AM56"/>
  <c r="AN56"/>
  <c r="AO56"/>
  <c r="AP56"/>
  <c r="AQ56"/>
  <c r="AR56"/>
  <c r="AS56"/>
  <c r="AT56"/>
  <c r="AU56"/>
  <c r="AV56"/>
  <c r="AW56"/>
  <c r="AX56"/>
  <c r="AY56"/>
  <c r="AZ56"/>
  <c r="BA56"/>
  <c r="BB56"/>
  <c r="AA57"/>
  <c r="AB57"/>
  <c r="AC57"/>
  <c r="AD57"/>
  <c r="AE57"/>
  <c r="AF57"/>
  <c r="AG57"/>
  <c r="AH57"/>
  <c r="AI57"/>
  <c r="AJ57"/>
  <c r="AK57"/>
  <c r="AL57"/>
  <c r="AM57"/>
  <c r="AN57"/>
  <c r="AO57"/>
  <c r="AP57"/>
  <c r="AQ57"/>
  <c r="AR57"/>
  <c r="AS57"/>
  <c r="AT57"/>
  <c r="AU57"/>
  <c r="AV57"/>
  <c r="AW57"/>
  <c r="AX57"/>
  <c r="AY57"/>
  <c r="AZ57"/>
  <c r="BA57"/>
  <c r="BB57"/>
  <c r="AA58"/>
  <c r="AB58"/>
  <c r="AC58"/>
  <c r="AD58"/>
  <c r="AE58"/>
  <c r="AF58"/>
  <c r="AG58"/>
  <c r="AH58"/>
  <c r="AI58"/>
  <c r="AJ58"/>
  <c r="AK58"/>
  <c r="AL58"/>
  <c r="AM58"/>
  <c r="AN58"/>
  <c r="AO58"/>
  <c r="AP58"/>
  <c r="AQ58"/>
  <c r="AR58"/>
  <c r="AS58"/>
  <c r="AT58"/>
  <c r="AU58"/>
  <c r="AV58"/>
  <c r="AW58"/>
  <c r="AX58"/>
  <c r="AY58"/>
  <c r="AZ58"/>
  <c r="BA58"/>
  <c r="BB58"/>
  <c r="AA60"/>
  <c r="AB60"/>
  <c r="AC60"/>
  <c r="AD60"/>
  <c r="AE60"/>
  <c r="AF60"/>
  <c r="AG60"/>
  <c r="AH60"/>
  <c r="AI60"/>
  <c r="AJ60"/>
  <c r="AK60"/>
  <c r="AL60"/>
  <c r="AM60"/>
  <c r="AN60"/>
  <c r="AO60"/>
  <c r="AP60"/>
  <c r="AQ60"/>
  <c r="AR60"/>
  <c r="AS60"/>
  <c r="AT60"/>
  <c r="AU60"/>
  <c r="AV60"/>
  <c r="AW60"/>
  <c r="AX60"/>
  <c r="AY60"/>
  <c r="AZ60"/>
  <c r="BA60"/>
  <c r="BB60"/>
  <c r="Z6"/>
  <c r="AA6"/>
  <c r="AB6"/>
  <c r="AC6"/>
  <c r="AD6"/>
  <c r="AD86" s="1"/>
  <c r="AE6"/>
  <c r="AF6"/>
  <c r="AF86" s="1"/>
  <c r="AG6"/>
  <c r="AG86" s="1"/>
  <c r="AH6"/>
  <c r="AH86" s="1"/>
  <c r="AI6"/>
  <c r="AI86" s="1"/>
  <c r="AJ6"/>
  <c r="AK6"/>
  <c r="AL6"/>
  <c r="AM6"/>
  <c r="AN6"/>
  <c r="AO6"/>
  <c r="AO86" s="1"/>
  <c r="AP6"/>
  <c r="AQ6"/>
  <c r="AQ86" s="1"/>
  <c r="AR6"/>
  <c r="AS6"/>
  <c r="AT6"/>
  <c r="AU6"/>
  <c r="AV6"/>
  <c r="AW6"/>
  <c r="AX6"/>
  <c r="AY6"/>
  <c r="AY86" s="1"/>
  <c r="AZ6"/>
  <c r="AA9"/>
  <c r="AB9"/>
  <c r="AC9"/>
  <c r="AD9"/>
  <c r="AE9"/>
  <c r="AE89" s="1"/>
  <c r="AF9"/>
  <c r="AF89" s="1"/>
  <c r="AG9"/>
  <c r="AH9"/>
  <c r="AI9"/>
  <c r="AJ9"/>
  <c r="AJ89" s="1"/>
  <c r="AK9"/>
  <c r="AL9"/>
  <c r="AL89" s="1"/>
  <c r="AM9"/>
  <c r="AN9"/>
  <c r="AN89" s="1"/>
  <c r="AO9"/>
  <c r="AO89" s="1"/>
  <c r="AP9"/>
  <c r="AP89" s="1"/>
  <c r="AQ9"/>
  <c r="AQ89" s="1"/>
  <c r="AR9"/>
  <c r="AS9"/>
  <c r="AT9"/>
  <c r="AU9"/>
  <c r="AU89" s="1"/>
  <c r="AV9"/>
  <c r="AV89" s="1"/>
  <c r="AW9"/>
  <c r="AX9"/>
  <c r="AX89" s="1"/>
  <c r="AY9"/>
  <c r="AY89" s="1"/>
  <c r="AZ9"/>
  <c r="AZ89" s="1"/>
  <c r="Z13"/>
  <c r="AA13"/>
  <c r="AB13"/>
  <c r="AC13"/>
  <c r="AD13"/>
  <c r="AE13"/>
  <c r="AE93" s="1"/>
  <c r="AF13"/>
  <c r="AF93" s="1"/>
  <c r="AG13"/>
  <c r="AH13"/>
  <c r="AI13"/>
  <c r="AI93" s="1"/>
  <c r="AJ13"/>
  <c r="AJ93" s="1"/>
  <c r="AK13"/>
  <c r="AK93" s="1"/>
  <c r="AL13"/>
  <c r="AM13"/>
  <c r="AM93" s="1"/>
  <c r="AN13"/>
  <c r="AN93" s="1"/>
  <c r="AO13"/>
  <c r="AU93"/>
  <c r="AV93"/>
  <c r="AY93"/>
  <c r="AZ93"/>
  <c r="BA9"/>
  <c r="BA6"/>
  <c r="BC47"/>
  <c r="BD47"/>
  <c r="BE47"/>
  <c r="BF47"/>
  <c r="BG47"/>
  <c r="BC48"/>
  <c r="BD48"/>
  <c r="BE48"/>
  <c r="BF48"/>
  <c r="BG48"/>
  <c r="BC50"/>
  <c r="BD50"/>
  <c r="BE50"/>
  <c r="BF50"/>
  <c r="BG50"/>
  <c r="BC51"/>
  <c r="BD51"/>
  <c r="BE51"/>
  <c r="BF51"/>
  <c r="BG51"/>
  <c r="BC52"/>
  <c r="BD52"/>
  <c r="BE52"/>
  <c r="BF52"/>
  <c r="BG52"/>
  <c r="BC54"/>
  <c r="BD54"/>
  <c r="BE54"/>
  <c r="BF54"/>
  <c r="BG54"/>
  <c r="BC55"/>
  <c r="BD55"/>
  <c r="BE55"/>
  <c r="BF55"/>
  <c r="BG55"/>
  <c r="BC56"/>
  <c r="BD56"/>
  <c r="BE56"/>
  <c r="BF56"/>
  <c r="BG56"/>
  <c r="BC57"/>
  <c r="BD57"/>
  <c r="BE57"/>
  <c r="BF57"/>
  <c r="BG57"/>
  <c r="BC58"/>
  <c r="BD58"/>
  <c r="BE58"/>
  <c r="BF58"/>
  <c r="BG58"/>
  <c r="BC60"/>
  <c r="BD60"/>
  <c r="BE60"/>
  <c r="BF60"/>
  <c r="BG60"/>
  <c r="N99" i="12"/>
  <c r="M99"/>
  <c r="L99"/>
  <c r="K99"/>
  <c r="J99"/>
  <c r="I99"/>
  <c r="H99"/>
  <c r="N97"/>
  <c r="M97"/>
  <c r="L97"/>
  <c r="K97"/>
  <c r="J97"/>
  <c r="I97"/>
  <c r="H97"/>
  <c r="N96"/>
  <c r="M96"/>
  <c r="L96"/>
  <c r="K96"/>
  <c r="J96"/>
  <c r="I96"/>
  <c r="H96"/>
  <c r="N95"/>
  <c r="M95"/>
  <c r="L95"/>
  <c r="K95"/>
  <c r="J95"/>
  <c r="I95"/>
  <c r="H95"/>
  <c r="N94"/>
  <c r="M94"/>
  <c r="L94"/>
  <c r="K94"/>
  <c r="J94"/>
  <c r="I94"/>
  <c r="H94"/>
  <c r="N93"/>
  <c r="M93"/>
  <c r="L93"/>
  <c r="K93"/>
  <c r="J93"/>
  <c r="I93"/>
  <c r="H93"/>
  <c r="I92"/>
  <c r="H92"/>
  <c r="N91"/>
  <c r="M91"/>
  <c r="L91"/>
  <c r="K91"/>
  <c r="J91"/>
  <c r="I91"/>
  <c r="H91"/>
  <c r="N90"/>
  <c r="M90"/>
  <c r="L90"/>
  <c r="K90"/>
  <c r="J90"/>
  <c r="I90"/>
  <c r="H90"/>
  <c r="N89"/>
  <c r="M89"/>
  <c r="L89"/>
  <c r="K89"/>
  <c r="J89"/>
  <c r="I89"/>
  <c r="H89"/>
  <c r="I88"/>
  <c r="H88"/>
  <c r="N87"/>
  <c r="M87"/>
  <c r="L87"/>
  <c r="K87"/>
  <c r="J87"/>
  <c r="I87"/>
  <c r="H87"/>
  <c r="N86"/>
  <c r="M86"/>
  <c r="L86"/>
  <c r="K86"/>
  <c r="J86"/>
  <c r="I86"/>
  <c r="H86"/>
  <c r="I85"/>
  <c r="H85"/>
  <c r="I66"/>
  <c r="J66"/>
  <c r="K66"/>
  <c r="L66"/>
  <c r="M66"/>
  <c r="N66"/>
  <c r="O66"/>
  <c r="I67"/>
  <c r="J67"/>
  <c r="K67"/>
  <c r="L67"/>
  <c r="M67"/>
  <c r="N67"/>
  <c r="I69"/>
  <c r="J69"/>
  <c r="K69"/>
  <c r="L69"/>
  <c r="M69"/>
  <c r="N69"/>
  <c r="O69"/>
  <c r="I70"/>
  <c r="J70"/>
  <c r="K70"/>
  <c r="L70"/>
  <c r="M70"/>
  <c r="N70"/>
  <c r="O70"/>
  <c r="I71"/>
  <c r="J71"/>
  <c r="K71"/>
  <c r="L71"/>
  <c r="M71"/>
  <c r="N71"/>
  <c r="O71"/>
  <c r="I73"/>
  <c r="J73"/>
  <c r="K73"/>
  <c r="L73"/>
  <c r="M73"/>
  <c r="N73"/>
  <c r="O73"/>
  <c r="I74"/>
  <c r="J74"/>
  <c r="K74"/>
  <c r="L74"/>
  <c r="M74"/>
  <c r="N74"/>
  <c r="O74"/>
  <c r="I75"/>
  <c r="J75"/>
  <c r="K75"/>
  <c r="L75"/>
  <c r="M75"/>
  <c r="N75"/>
  <c r="O75"/>
  <c r="I76"/>
  <c r="J76"/>
  <c r="K76"/>
  <c r="L76"/>
  <c r="M76"/>
  <c r="N76"/>
  <c r="O76"/>
  <c r="I77"/>
  <c r="J77"/>
  <c r="K77"/>
  <c r="L77"/>
  <c r="M77"/>
  <c r="N77"/>
  <c r="O77"/>
  <c r="I79"/>
  <c r="J79"/>
  <c r="K79"/>
  <c r="L79"/>
  <c r="M79"/>
  <c r="N79"/>
  <c r="O79"/>
  <c r="H66"/>
  <c r="H67"/>
  <c r="H69"/>
  <c r="H70"/>
  <c r="H71"/>
  <c r="H73"/>
  <c r="H74"/>
  <c r="H75"/>
  <c r="H76"/>
  <c r="H77"/>
  <c r="H79"/>
  <c r="BH6" i="13"/>
  <c r="BH9"/>
  <c r="BG9"/>
  <c r="BF9"/>
  <c r="BE9"/>
  <c r="BD9"/>
  <c r="BC9"/>
  <c r="BB9"/>
  <c r="BG6"/>
  <c r="BF6"/>
  <c r="BE6"/>
  <c r="BD6"/>
  <c r="BC6"/>
  <c r="BB6"/>
  <c r="O99" i="12"/>
  <c r="O94"/>
  <c r="O91"/>
  <c r="O90"/>
  <c r="O89"/>
  <c r="O86"/>
  <c r="H46"/>
  <c r="AC27" i="13" s="1"/>
  <c r="AC27" i="14" s="1"/>
  <c r="I46" i="12"/>
  <c r="AE27" i="13" s="1"/>
  <c r="AE27" i="14" s="1"/>
  <c r="J46" i="12"/>
  <c r="AI27" i="13" s="1"/>
  <c r="AI27" i="14" s="1"/>
  <c r="K46" i="12"/>
  <c r="AM27" i="13" s="1"/>
  <c r="AM27" i="14" s="1"/>
  <c r="L46" i="12"/>
  <c r="M46"/>
  <c r="AV27" i="13" s="1"/>
  <c r="AV27" i="14" s="1"/>
  <c r="N46" i="12"/>
  <c r="AZ27" i="13" s="1"/>
  <c r="AZ27" i="14" s="1"/>
  <c r="H47" i="12"/>
  <c r="AB28" i="13" s="1"/>
  <c r="AB28" i="14" s="1"/>
  <c r="I47" i="12"/>
  <c r="AG28" i="13" s="1"/>
  <c r="AG28" i="14" s="1"/>
  <c r="J47" i="12"/>
  <c r="AI28" i="13" s="1"/>
  <c r="AI28" i="14" s="1"/>
  <c r="K47" i="12"/>
  <c r="AM28" i="13" s="1"/>
  <c r="AM28" i="14" s="1"/>
  <c r="L47" i="12"/>
  <c r="AQ28" i="13" s="1"/>
  <c r="AQ28" i="14" s="1"/>
  <c r="M47" i="12"/>
  <c r="AT28" i="13" s="1"/>
  <c r="AT28" i="14" s="1"/>
  <c r="N47" i="12"/>
  <c r="BA28" i="13" s="1"/>
  <c r="BA28" i="14" s="1"/>
  <c r="H49" i="12"/>
  <c r="AB30" i="13" s="1"/>
  <c r="AB30" i="14" s="1"/>
  <c r="I49" i="12"/>
  <c r="AG30" i="13" s="1"/>
  <c r="AG30" i="14" s="1"/>
  <c r="J49" i="12"/>
  <c r="AJ30" i="13" s="1"/>
  <c r="AJ30" i="14" s="1"/>
  <c r="K49" i="12"/>
  <c r="AN30" i="13" s="1"/>
  <c r="AN30" i="14" s="1"/>
  <c r="L49" i="12"/>
  <c r="AR30" i="13" s="1"/>
  <c r="AR30" i="14" s="1"/>
  <c r="M49" i="12"/>
  <c r="AT30" i="13" s="1"/>
  <c r="AT30" i="14" s="1"/>
  <c r="N49" i="12"/>
  <c r="AX30" i="13" s="1"/>
  <c r="AX30" i="14" s="1"/>
  <c r="H50" i="12"/>
  <c r="AA31" i="13" s="1"/>
  <c r="AA31" i="14" s="1"/>
  <c r="I50" i="12"/>
  <c r="AD31" i="13" s="1"/>
  <c r="AD31" i="14" s="1"/>
  <c r="J50" i="12"/>
  <c r="AH31" i="13" s="1"/>
  <c r="AH31" i="14" s="1"/>
  <c r="K50" i="12"/>
  <c r="AN31" i="13" s="1"/>
  <c r="AN31" i="14" s="1"/>
  <c r="L50" i="12"/>
  <c r="AQ31" i="13" s="1"/>
  <c r="AQ31" i="14" s="1"/>
  <c r="M50" i="12"/>
  <c r="AV31" i="13" s="1"/>
  <c r="AV31" i="14" s="1"/>
  <c r="N50" i="12"/>
  <c r="AY31" i="13" s="1"/>
  <c r="AY31" i="14" s="1"/>
  <c r="H51" i="12"/>
  <c r="AA32" i="13" s="1"/>
  <c r="AA32" i="14" s="1"/>
  <c r="I51" i="12"/>
  <c r="AE32" i="13" s="1"/>
  <c r="AE32" i="14" s="1"/>
  <c r="J51" i="12"/>
  <c r="AI32" i="13" s="1"/>
  <c r="AI32" i="14" s="1"/>
  <c r="K51" i="12"/>
  <c r="AM32" i="13" s="1"/>
  <c r="AM32" i="14" s="1"/>
  <c r="L51" i="12"/>
  <c r="AQ32" i="13" s="1"/>
  <c r="AQ32" i="14" s="1"/>
  <c r="M51" i="12"/>
  <c r="AU32" i="13" s="1"/>
  <c r="N51" i="12"/>
  <c r="BA32" i="13" s="1"/>
  <c r="BA32" i="14" s="1"/>
  <c r="H53" i="12"/>
  <c r="AB34" i="13" s="1"/>
  <c r="AB34" i="14" s="1"/>
  <c r="I53" i="12"/>
  <c r="AE34" i="13" s="1"/>
  <c r="AE34" i="14" s="1"/>
  <c r="J53" i="12"/>
  <c r="AK34" i="13" s="1"/>
  <c r="AK34" i="14" s="1"/>
  <c r="K53" i="12"/>
  <c r="AL34" i="13" s="1"/>
  <c r="AL34" i="14" s="1"/>
  <c r="L53" i="12"/>
  <c r="AQ34" i="13" s="1"/>
  <c r="AQ34" i="14" s="1"/>
  <c r="M53" i="12"/>
  <c r="AU34" i="13" s="1"/>
  <c r="AU34" i="14" s="1"/>
  <c r="N53" i="12"/>
  <c r="AX34" i="13" s="1"/>
  <c r="AX34" i="14" s="1"/>
  <c r="H54" i="12"/>
  <c r="AB35" i="13" s="1"/>
  <c r="AB35" i="14" s="1"/>
  <c r="I54" i="12"/>
  <c r="AF35" i="13" s="1"/>
  <c r="AF35" i="14" s="1"/>
  <c r="J54" i="12"/>
  <c r="AK35" i="13" s="1"/>
  <c r="AK35" i="14" s="1"/>
  <c r="K54" i="12"/>
  <c r="AL35" i="13" s="1"/>
  <c r="AL35" i="14" s="1"/>
  <c r="L54" i="12"/>
  <c r="AS35" i="13" s="1"/>
  <c r="AS35" i="14" s="1"/>
  <c r="M54" i="12"/>
  <c r="AW35" i="13" s="1"/>
  <c r="AW35" i="14" s="1"/>
  <c r="N54" i="12"/>
  <c r="BA35" i="13" s="1"/>
  <c r="BA35" i="14" s="1"/>
  <c r="H55" i="12"/>
  <c r="AC36" i="13" s="1"/>
  <c r="AC36" i="14" s="1"/>
  <c r="I55" i="12"/>
  <c r="AD36" i="13" s="1"/>
  <c r="AD36" i="14" s="1"/>
  <c r="J55" i="12"/>
  <c r="AH36" i="13" s="1"/>
  <c r="AH36" i="14" s="1"/>
  <c r="K55" i="12"/>
  <c r="AM36" i="13" s="1"/>
  <c r="AM36" i="14" s="1"/>
  <c r="L55" i="12"/>
  <c r="AS36" i="13" s="1"/>
  <c r="AS36" i="14" s="1"/>
  <c r="M55" i="12"/>
  <c r="AW36" i="13" s="1"/>
  <c r="AW36" i="14" s="1"/>
  <c r="N55" i="12"/>
  <c r="BA36" i="13" s="1"/>
  <c r="BA36" i="14" s="1"/>
  <c r="H56" i="12"/>
  <c r="AA37" i="13" s="1"/>
  <c r="AA37" i="14" s="1"/>
  <c r="I56" i="12"/>
  <c r="AE37" i="13" s="1"/>
  <c r="AE37" i="14" s="1"/>
  <c r="J56" i="12"/>
  <c r="AJ37" i="13" s="1"/>
  <c r="AJ37" i="14" s="1"/>
  <c r="K56" i="12"/>
  <c r="AL37" i="13" s="1"/>
  <c r="AL37" i="14" s="1"/>
  <c r="L56" i="12"/>
  <c r="AQ37" i="13" s="1"/>
  <c r="AQ37" i="14" s="1"/>
  <c r="M56" i="12"/>
  <c r="AU37" i="13" s="1"/>
  <c r="AU37" i="14" s="1"/>
  <c r="N56" i="12"/>
  <c r="AX37" i="13" s="1"/>
  <c r="AX37" i="14" s="1"/>
  <c r="H57" i="12"/>
  <c r="AA38" i="13" s="1"/>
  <c r="AA38" i="14" s="1"/>
  <c r="I57" i="12"/>
  <c r="AF38" i="13" s="1"/>
  <c r="AF38" i="14" s="1"/>
  <c r="J57" i="12"/>
  <c r="AK38" i="13" s="1"/>
  <c r="AK38" i="14" s="1"/>
  <c r="K57" i="12"/>
  <c r="AM38" i="13" s="1"/>
  <c r="AM38" i="14" s="1"/>
  <c r="L57" i="12"/>
  <c r="AQ38" i="13" s="1"/>
  <c r="AQ38" i="14" s="1"/>
  <c r="M57" i="12"/>
  <c r="AV38" i="13" s="1"/>
  <c r="AV38" i="14" s="1"/>
  <c r="N57" i="12"/>
  <c r="AZ38" i="13" s="1"/>
  <c r="AZ38" i="14" s="1"/>
  <c r="H59" i="12"/>
  <c r="AA40" i="13" s="1"/>
  <c r="AA40" i="14" s="1"/>
  <c r="I59" i="12"/>
  <c r="AD40" i="13" s="1"/>
  <c r="AD40" i="14" s="1"/>
  <c r="J59" i="12"/>
  <c r="AI40" i="13" s="1"/>
  <c r="AI40" i="14" s="1"/>
  <c r="K59" i="12"/>
  <c r="AN40" i="13" s="1"/>
  <c r="AN40" i="14" s="1"/>
  <c r="L59" i="12"/>
  <c r="AS40" i="13" s="1"/>
  <c r="AS40" i="14" s="1"/>
  <c r="M59" i="12"/>
  <c r="AW40" i="13" s="1"/>
  <c r="AW40" i="14" s="1"/>
  <c r="N59" i="12"/>
  <c r="AY40" i="13" s="1"/>
  <c r="AY40" i="14" s="1"/>
  <c r="G46" i="12"/>
  <c r="W27" i="13" s="1"/>
  <c r="W27" i="14" s="1"/>
  <c r="G47" i="12"/>
  <c r="X28" i="13" s="1"/>
  <c r="X28" i="14" s="1"/>
  <c r="G49" i="12"/>
  <c r="Y30" i="13" s="1"/>
  <c r="Y30" i="14" s="1"/>
  <c r="G50" i="12"/>
  <c r="X31" i="13" s="1"/>
  <c r="X31" i="14" s="1"/>
  <c r="G51" i="12"/>
  <c r="W32" i="13" s="1"/>
  <c r="W32" i="14" s="1"/>
  <c r="G53" i="12"/>
  <c r="X34" i="13" s="1"/>
  <c r="G54" i="12"/>
  <c r="V35" i="13" s="1"/>
  <c r="V35" i="14" s="1"/>
  <c r="G55" i="12"/>
  <c r="Y36" i="13" s="1"/>
  <c r="Y36" i="14" s="1"/>
  <c r="G56" i="12"/>
  <c r="W37" i="13" s="1"/>
  <c r="W37" i="14" s="1"/>
  <c r="G57" i="12"/>
  <c r="V38" i="13" s="1"/>
  <c r="V38" i="14" s="1"/>
  <c r="G59" i="12"/>
  <c r="V40" i="13" s="1"/>
  <c r="V40" i="14" s="1"/>
  <c r="J85" i="12"/>
  <c r="P6"/>
  <c r="P45" s="1"/>
  <c r="P9"/>
  <c r="P13"/>
  <c r="O13"/>
  <c r="N13"/>
  <c r="M13"/>
  <c r="L13"/>
  <c r="K13"/>
  <c r="J13"/>
  <c r="I13"/>
  <c r="H13"/>
  <c r="G13"/>
  <c r="O9"/>
  <c r="N9"/>
  <c r="N151" s="1"/>
  <c r="M9"/>
  <c r="M151" s="1"/>
  <c r="L9"/>
  <c r="K9"/>
  <c r="K151" s="1"/>
  <c r="J9"/>
  <c r="J151" s="1"/>
  <c r="I9"/>
  <c r="I151" s="1"/>
  <c r="H9"/>
  <c r="G9"/>
  <c r="G151" s="1"/>
  <c r="O6"/>
  <c r="N6"/>
  <c r="M6"/>
  <c r="M148" s="1"/>
  <c r="L6"/>
  <c r="L148" s="1"/>
  <c r="K6"/>
  <c r="J6"/>
  <c r="J148" s="1"/>
  <c r="I6"/>
  <c r="I45" s="1"/>
  <c r="H6"/>
  <c r="H148" s="1"/>
  <c r="G6"/>
  <c r="G45" s="1"/>
  <c r="C24" i="3"/>
  <c r="D24"/>
  <c r="E24"/>
  <c r="F24"/>
  <c r="G24"/>
  <c r="H24"/>
  <c r="I24"/>
  <c r="J24"/>
  <c r="K24"/>
  <c r="L24"/>
  <c r="M24"/>
  <c r="B24"/>
  <c r="C8" i="9"/>
  <c r="C18"/>
  <c r="B18"/>
  <c r="C39"/>
  <c r="B53" s="1"/>
  <c r="F39"/>
  <c r="F8"/>
  <c r="J93" i="7"/>
  <c r="J94"/>
  <c r="J95"/>
  <c r="J96"/>
  <c r="J97"/>
  <c r="J98"/>
  <c r="J99"/>
  <c r="J100"/>
  <c r="J101"/>
  <c r="J102"/>
  <c r="J103"/>
  <c r="C9"/>
  <c r="B134" s="1"/>
  <c r="K93"/>
  <c r="K94"/>
  <c r="K95"/>
  <c r="K96"/>
  <c r="K97"/>
  <c r="K98"/>
  <c r="K99"/>
  <c r="K100"/>
  <c r="K101"/>
  <c r="K102"/>
  <c r="K103"/>
  <c r="D9"/>
  <c r="M8" s="1"/>
  <c r="L88"/>
  <c r="J88"/>
  <c r="D122"/>
  <c r="D132"/>
  <c r="D139" s="1"/>
  <c r="E132"/>
  <c r="I138" s="1"/>
  <c r="I132"/>
  <c r="C132"/>
  <c r="C144" s="1"/>
  <c r="D138"/>
  <c r="F124"/>
  <c r="G124"/>
  <c r="H124"/>
  <c r="F125"/>
  <c r="G125"/>
  <c r="H125"/>
  <c r="F126"/>
  <c r="G126"/>
  <c r="H126"/>
  <c r="F127"/>
  <c r="G127"/>
  <c r="H127"/>
  <c r="F128"/>
  <c r="G128"/>
  <c r="H128"/>
  <c r="F129"/>
  <c r="G129"/>
  <c r="H129"/>
  <c r="F130"/>
  <c r="G130"/>
  <c r="H130"/>
  <c r="F123"/>
  <c r="G123"/>
  <c r="H123"/>
  <c r="L93"/>
  <c r="L94"/>
  <c r="L95"/>
  <c r="L96"/>
  <c r="L97"/>
  <c r="L98"/>
  <c r="L99"/>
  <c r="L100"/>
  <c r="L101"/>
  <c r="E9"/>
  <c r="P9" s="1"/>
  <c r="F3"/>
  <c r="H153"/>
  <c r="G153"/>
  <c r="F153"/>
  <c r="H152"/>
  <c r="G152"/>
  <c r="F152"/>
  <c r="H151"/>
  <c r="G151"/>
  <c r="F151"/>
  <c r="H150"/>
  <c r="G150"/>
  <c r="F150"/>
  <c r="H149"/>
  <c r="G149"/>
  <c r="F149"/>
  <c r="H148"/>
  <c r="G148"/>
  <c r="F148"/>
  <c r="H147"/>
  <c r="G147"/>
  <c r="F147"/>
  <c r="H146"/>
  <c r="G146"/>
  <c r="F146"/>
  <c r="H145"/>
  <c r="G145"/>
  <c r="F145"/>
  <c r="H136"/>
  <c r="F136"/>
  <c r="H135"/>
  <c r="G135"/>
  <c r="F135"/>
  <c r="H122"/>
  <c r="F122"/>
  <c r="H121"/>
  <c r="G121"/>
  <c r="F121"/>
  <c r="C119"/>
  <c r="D119"/>
  <c r="E119"/>
  <c r="L118" s="1"/>
  <c r="K118"/>
  <c r="J118"/>
  <c r="H118"/>
  <c r="G118"/>
  <c r="F118"/>
  <c r="K117"/>
  <c r="J117"/>
  <c r="H117"/>
  <c r="G117"/>
  <c r="F117"/>
  <c r="K116"/>
  <c r="J116"/>
  <c r="H116"/>
  <c r="G116"/>
  <c r="F116"/>
  <c r="K40"/>
  <c r="K62" s="1"/>
  <c r="K80" s="1"/>
  <c r="K115" s="1"/>
  <c r="J115"/>
  <c r="C15"/>
  <c r="C40" s="1"/>
  <c r="G115"/>
  <c r="F115"/>
  <c r="H114"/>
  <c r="G114"/>
  <c r="F114"/>
  <c r="H113"/>
  <c r="G113"/>
  <c r="F113"/>
  <c r="H112"/>
  <c r="G112"/>
  <c r="F112"/>
  <c r="H111"/>
  <c r="G111"/>
  <c r="F111"/>
  <c r="H110"/>
  <c r="G110"/>
  <c r="F110"/>
  <c r="C108"/>
  <c r="H108" s="1"/>
  <c r="D108"/>
  <c r="G108" s="1"/>
  <c r="E108"/>
  <c r="F108" s="1"/>
  <c r="C107"/>
  <c r="H107" s="1"/>
  <c r="D107"/>
  <c r="G107" s="1"/>
  <c r="E107"/>
  <c r="F107" s="1"/>
  <c r="H106"/>
  <c r="G106"/>
  <c r="F106"/>
  <c r="L103"/>
  <c r="H103"/>
  <c r="G103"/>
  <c r="F103"/>
  <c r="L102"/>
  <c r="H102"/>
  <c r="G102"/>
  <c r="F102"/>
  <c r="H101"/>
  <c r="G101"/>
  <c r="F101"/>
  <c r="H100"/>
  <c r="G100"/>
  <c r="F100"/>
  <c r="H99"/>
  <c r="G99"/>
  <c r="F99"/>
  <c r="H98"/>
  <c r="G98"/>
  <c r="F98"/>
  <c r="H97"/>
  <c r="G97"/>
  <c r="F97"/>
  <c r="H96"/>
  <c r="G96"/>
  <c r="F96"/>
  <c r="H95"/>
  <c r="G95"/>
  <c r="F95"/>
  <c r="H94"/>
  <c r="G94"/>
  <c r="F94"/>
  <c r="H93"/>
  <c r="G93"/>
  <c r="F93"/>
  <c r="H92"/>
  <c r="G92"/>
  <c r="F92"/>
  <c r="G91"/>
  <c r="F91"/>
  <c r="H90"/>
  <c r="G90"/>
  <c r="F90"/>
  <c r="M89"/>
  <c r="L89"/>
  <c r="K89"/>
  <c r="J89"/>
  <c r="H89"/>
  <c r="G89"/>
  <c r="F89"/>
  <c r="M88"/>
  <c r="K88"/>
  <c r="H88"/>
  <c r="G88"/>
  <c r="F88"/>
  <c r="M87"/>
  <c r="L87"/>
  <c r="K87"/>
  <c r="J87"/>
  <c r="H87"/>
  <c r="G87"/>
  <c r="F87"/>
  <c r="M86"/>
  <c r="L86"/>
  <c r="K86"/>
  <c r="J86"/>
  <c r="H86"/>
  <c r="G86"/>
  <c r="F86"/>
  <c r="M85"/>
  <c r="L85"/>
  <c r="K85"/>
  <c r="J85"/>
  <c r="H85"/>
  <c r="G85"/>
  <c r="F85"/>
  <c r="M84"/>
  <c r="L84"/>
  <c r="K84"/>
  <c r="J84"/>
  <c r="H84"/>
  <c r="G84"/>
  <c r="F84"/>
  <c r="M83"/>
  <c r="L83"/>
  <c r="K83"/>
  <c r="J83"/>
  <c r="H83"/>
  <c r="G83"/>
  <c r="F83"/>
  <c r="M82"/>
  <c r="L82"/>
  <c r="K82"/>
  <c r="J82"/>
  <c r="H82"/>
  <c r="G82"/>
  <c r="F82"/>
  <c r="M81"/>
  <c r="L81"/>
  <c r="K81"/>
  <c r="J81"/>
  <c r="H81"/>
  <c r="G81"/>
  <c r="F81"/>
  <c r="M80"/>
  <c r="G80"/>
  <c r="F80"/>
  <c r="H79"/>
  <c r="G79"/>
  <c r="F79"/>
  <c r="C78"/>
  <c r="H78" s="1"/>
  <c r="D78"/>
  <c r="G78" s="1"/>
  <c r="E78"/>
  <c r="F78" s="1"/>
  <c r="C77"/>
  <c r="H77" s="1"/>
  <c r="D77"/>
  <c r="G77" s="1"/>
  <c r="E77"/>
  <c r="F77" s="1"/>
  <c r="C76"/>
  <c r="H76" s="1"/>
  <c r="D76"/>
  <c r="G76" s="1"/>
  <c r="E76"/>
  <c r="F76" s="1"/>
  <c r="H75"/>
  <c r="G75"/>
  <c r="F75"/>
  <c r="H74"/>
  <c r="G74"/>
  <c r="F74"/>
  <c r="M72"/>
  <c r="L72"/>
  <c r="K72"/>
  <c r="J72"/>
  <c r="H72"/>
  <c r="G72"/>
  <c r="F72"/>
  <c r="M71"/>
  <c r="L71"/>
  <c r="K71"/>
  <c r="J71"/>
  <c r="H71"/>
  <c r="G71"/>
  <c r="F71"/>
  <c r="M70"/>
  <c r="L70"/>
  <c r="K70"/>
  <c r="J70"/>
  <c r="H70"/>
  <c r="G70"/>
  <c r="F70"/>
  <c r="M69"/>
  <c r="L69"/>
  <c r="K69"/>
  <c r="J69"/>
  <c r="H69"/>
  <c r="G69"/>
  <c r="F69"/>
  <c r="M68"/>
  <c r="L68"/>
  <c r="K68"/>
  <c r="J68"/>
  <c r="H68"/>
  <c r="G68"/>
  <c r="F68"/>
  <c r="M67"/>
  <c r="L67"/>
  <c r="K67"/>
  <c r="J67"/>
  <c r="H67"/>
  <c r="G67"/>
  <c r="F67"/>
  <c r="M66"/>
  <c r="L66"/>
  <c r="H66"/>
  <c r="G66"/>
  <c r="F66"/>
  <c r="M65"/>
  <c r="L65"/>
  <c r="K65"/>
  <c r="J65"/>
  <c r="H65"/>
  <c r="G65"/>
  <c r="F65"/>
  <c r="M64"/>
  <c r="L64"/>
  <c r="K64"/>
  <c r="J64"/>
  <c r="H64"/>
  <c r="G64"/>
  <c r="F64"/>
  <c r="M63"/>
  <c r="L63"/>
  <c r="K63"/>
  <c r="J63"/>
  <c r="H63"/>
  <c r="G63"/>
  <c r="F63"/>
  <c r="G62"/>
  <c r="F62"/>
  <c r="H61"/>
  <c r="G61"/>
  <c r="F61"/>
  <c r="C30"/>
  <c r="C55" s="1"/>
  <c r="D30"/>
  <c r="D55" s="1"/>
  <c r="E30"/>
  <c r="E55" s="1"/>
  <c r="J52" s="1"/>
  <c r="G59"/>
  <c r="F59"/>
  <c r="H54"/>
  <c r="G54"/>
  <c r="F54"/>
  <c r="H53"/>
  <c r="G53"/>
  <c r="F53"/>
  <c r="M52"/>
  <c r="H52"/>
  <c r="G52"/>
  <c r="F52"/>
  <c r="G51"/>
  <c r="F51"/>
  <c r="C50"/>
  <c r="H50" s="1"/>
  <c r="C48"/>
  <c r="O46" s="1"/>
  <c r="D50"/>
  <c r="D48"/>
  <c r="M46" s="1"/>
  <c r="E50"/>
  <c r="F50" s="1"/>
  <c r="E48"/>
  <c r="L44" s="1"/>
  <c r="K46"/>
  <c r="J46"/>
  <c r="I46"/>
  <c r="H46"/>
  <c r="G46"/>
  <c r="F46"/>
  <c r="K45"/>
  <c r="J45"/>
  <c r="I45"/>
  <c r="H45"/>
  <c r="G45"/>
  <c r="F45"/>
  <c r="K44"/>
  <c r="J44"/>
  <c r="I44"/>
  <c r="H44"/>
  <c r="G44"/>
  <c r="F44"/>
  <c r="K43"/>
  <c r="J43"/>
  <c r="I43"/>
  <c r="H43"/>
  <c r="G43"/>
  <c r="F43"/>
  <c r="K42"/>
  <c r="J42"/>
  <c r="I42"/>
  <c r="H42"/>
  <c r="G42"/>
  <c r="F42"/>
  <c r="K41"/>
  <c r="J41"/>
  <c r="I41"/>
  <c r="H41"/>
  <c r="G41"/>
  <c r="F41"/>
  <c r="G40"/>
  <c r="F40"/>
  <c r="H39"/>
  <c r="G39"/>
  <c r="F39"/>
  <c r="H38"/>
  <c r="G38"/>
  <c r="F38"/>
  <c r="C37"/>
  <c r="H37" s="1"/>
  <c r="D37"/>
  <c r="E37"/>
  <c r="F37" s="1"/>
  <c r="C36"/>
  <c r="O36" s="1"/>
  <c r="D36"/>
  <c r="E36"/>
  <c r="C35"/>
  <c r="H35" s="1"/>
  <c r="D35"/>
  <c r="E35"/>
  <c r="C34"/>
  <c r="H34" s="1"/>
  <c r="D34"/>
  <c r="E34"/>
  <c r="F34" s="1"/>
  <c r="C33"/>
  <c r="H33" s="1"/>
  <c r="D33"/>
  <c r="G33" s="1"/>
  <c r="E33"/>
  <c r="L33" s="1"/>
  <c r="O15"/>
  <c r="O32" s="1"/>
  <c r="N32"/>
  <c r="M15"/>
  <c r="M32" s="1"/>
  <c r="L32"/>
  <c r="K32"/>
  <c r="J15"/>
  <c r="J32" s="1"/>
  <c r="D32"/>
  <c r="G32" s="1"/>
  <c r="E32"/>
  <c r="F32" s="1"/>
  <c r="A32"/>
  <c r="C27"/>
  <c r="D27"/>
  <c r="M27" s="1"/>
  <c r="E27"/>
  <c r="P27" s="1"/>
  <c r="H30"/>
  <c r="C28"/>
  <c r="D28"/>
  <c r="G28" s="1"/>
  <c r="E28"/>
  <c r="L25"/>
  <c r="K25"/>
  <c r="J25"/>
  <c r="I25"/>
  <c r="H25"/>
  <c r="G25"/>
  <c r="F25"/>
  <c r="K24"/>
  <c r="J24"/>
  <c r="I24"/>
  <c r="H24"/>
  <c r="G24"/>
  <c r="F24"/>
  <c r="K23"/>
  <c r="J23"/>
  <c r="I23"/>
  <c r="H23"/>
  <c r="G23"/>
  <c r="F23"/>
  <c r="K22"/>
  <c r="J22"/>
  <c r="I22"/>
  <c r="H22"/>
  <c r="G22"/>
  <c r="F22"/>
  <c r="K21"/>
  <c r="J21"/>
  <c r="I21"/>
  <c r="H21"/>
  <c r="G21"/>
  <c r="F21"/>
  <c r="K20"/>
  <c r="J20"/>
  <c r="I20"/>
  <c r="H20"/>
  <c r="G20"/>
  <c r="F20"/>
  <c r="L19"/>
  <c r="K19"/>
  <c r="J19"/>
  <c r="I19"/>
  <c r="H19"/>
  <c r="G19"/>
  <c r="F19"/>
  <c r="K18"/>
  <c r="J18"/>
  <c r="I18"/>
  <c r="H18"/>
  <c r="G18"/>
  <c r="F18"/>
  <c r="L17"/>
  <c r="K17"/>
  <c r="J17"/>
  <c r="I17"/>
  <c r="H17"/>
  <c r="G17"/>
  <c r="F17"/>
  <c r="K16"/>
  <c r="J16"/>
  <c r="I16"/>
  <c r="H16"/>
  <c r="G16"/>
  <c r="F16"/>
  <c r="H15"/>
  <c r="G15"/>
  <c r="F15"/>
  <c r="L14"/>
  <c r="H14"/>
  <c r="G14"/>
  <c r="F14"/>
  <c r="L13"/>
  <c r="H13"/>
  <c r="G13"/>
  <c r="F13"/>
  <c r="L12"/>
  <c r="E12"/>
  <c r="F12" s="1"/>
  <c r="H10"/>
  <c r="G10"/>
  <c r="F10"/>
  <c r="F9"/>
  <c r="K8"/>
  <c r="J8"/>
  <c r="H8"/>
  <c r="G8"/>
  <c r="F8"/>
  <c r="K7"/>
  <c r="J7"/>
  <c r="H7"/>
  <c r="G7"/>
  <c r="F7"/>
  <c r="K6"/>
  <c r="J6"/>
  <c r="H6"/>
  <c r="G6"/>
  <c r="F6"/>
  <c r="K5"/>
  <c r="J5"/>
  <c r="H5"/>
  <c r="G5"/>
  <c r="F5"/>
  <c r="H4"/>
  <c r="G4"/>
  <c r="F4"/>
  <c r="J135" i="4"/>
  <c r="J136"/>
  <c r="J137"/>
  <c r="J138"/>
  <c r="J139"/>
  <c r="J140"/>
  <c r="J141"/>
  <c r="J134"/>
  <c r="D88"/>
  <c r="A20"/>
  <c r="C81" s="1"/>
  <c r="A21"/>
  <c r="C82" s="1"/>
  <c r="A22"/>
  <c r="C83" s="1"/>
  <c r="A19"/>
  <c r="C80" s="1"/>
  <c r="J56"/>
  <c r="J55"/>
  <c r="N44"/>
  <c r="M44"/>
  <c r="L44"/>
  <c r="K44"/>
  <c r="D46"/>
  <c r="J46" s="1"/>
  <c r="D47"/>
  <c r="J47" s="1"/>
  <c r="D48"/>
  <c r="J48" s="1"/>
  <c r="D49"/>
  <c r="J49" s="1"/>
  <c r="D45"/>
  <c r="J45" s="1"/>
  <c r="G45"/>
  <c r="G46"/>
  <c r="H46"/>
  <c r="G47"/>
  <c r="H47"/>
  <c r="G48"/>
  <c r="H48"/>
  <c r="G49"/>
  <c r="H49"/>
  <c r="G50"/>
  <c r="H50"/>
  <c r="G51"/>
  <c r="H51"/>
  <c r="G52"/>
  <c r="H52"/>
  <c r="G53"/>
  <c r="H53"/>
  <c r="H44"/>
  <c r="G44"/>
  <c r="F44"/>
  <c r="E44"/>
  <c r="G2"/>
  <c r="H45" s="1"/>
  <c r="G20"/>
  <c r="G21"/>
  <c r="G22"/>
  <c r="G23"/>
  <c r="G24"/>
  <c r="G25"/>
  <c r="F53"/>
  <c r="C3"/>
  <c r="C2"/>
  <c r="F45" s="1"/>
  <c r="C4"/>
  <c r="F48"/>
  <c r="F50"/>
  <c r="F51"/>
  <c r="F52"/>
  <c r="D19"/>
  <c r="D20"/>
  <c r="E81" s="1"/>
  <c r="D21"/>
  <c r="E82" s="1"/>
  <c r="D25"/>
  <c r="E86" s="1"/>
  <c r="E19"/>
  <c r="E21"/>
  <c r="E23"/>
  <c r="E25"/>
  <c r="F19"/>
  <c r="F20"/>
  <c r="F21"/>
  <c r="F22"/>
  <c r="F23"/>
  <c r="F24"/>
  <c r="F25"/>
  <c r="A7"/>
  <c r="D50" s="1"/>
  <c r="J50" s="1"/>
  <c r="C26"/>
  <c r="D87" s="1"/>
  <c r="D26"/>
  <c r="E87" s="1"/>
  <c r="E49"/>
  <c r="E53"/>
  <c r="E46"/>
  <c r="C25"/>
  <c r="D86" s="1"/>
  <c r="D23"/>
  <c r="E84" s="1"/>
  <c r="M51"/>
  <c r="E51"/>
  <c r="E47"/>
  <c r="L85" i="12"/>
  <c r="N85"/>
  <c r="K88"/>
  <c r="M88"/>
  <c r="K85"/>
  <c r="M85"/>
  <c r="O87"/>
  <c r="J88"/>
  <c r="L88"/>
  <c r="N88"/>
  <c r="J92"/>
  <c r="L92"/>
  <c r="N92"/>
  <c r="O93"/>
  <c r="O95"/>
  <c r="O97"/>
  <c r="L52"/>
  <c r="K92"/>
  <c r="M92"/>
  <c r="O96"/>
  <c r="M53" i="4"/>
  <c r="M52"/>
  <c r="E52"/>
  <c r="E50"/>
  <c r="E48"/>
  <c r="E45"/>
  <c r="C22"/>
  <c r="D83" s="1"/>
  <c r="E24"/>
  <c r="E22"/>
  <c r="E20"/>
  <c r="D24"/>
  <c r="E85" s="1"/>
  <c r="D22"/>
  <c r="E83" s="1"/>
  <c r="J2"/>
  <c r="K52"/>
  <c r="K47"/>
  <c r="M2"/>
  <c r="K45" s="1"/>
  <c r="N53"/>
  <c r="N48"/>
  <c r="D41"/>
  <c r="M34" i="7"/>
  <c r="O43"/>
  <c r="H55"/>
  <c r="N56" i="4"/>
  <c r="O92" i="12"/>
  <c r="O88"/>
  <c r="O85"/>
  <c r="B37" i="13"/>
  <c r="B37" i="14" s="1"/>
  <c r="C37" i="13"/>
  <c r="C37" i="14" s="1"/>
  <c r="D37" i="13"/>
  <c r="D37" i="14" s="1"/>
  <c r="E37" i="13"/>
  <c r="N32"/>
  <c r="N32" i="14" s="1"/>
  <c r="I30" i="13"/>
  <c r="I30" i="14" s="1"/>
  <c r="C88" i="12"/>
  <c r="G85"/>
  <c r="H28" i="4"/>
  <c r="L136" i="12"/>
  <c r="L138"/>
  <c r="L140"/>
  <c r="L142"/>
  <c r="L144"/>
  <c r="L146"/>
  <c r="L135"/>
  <c r="L139"/>
  <c r="L143"/>
  <c r="L145"/>
  <c r="L134"/>
  <c r="N134"/>
  <c r="L137"/>
  <c r="N137"/>
  <c r="L141"/>
  <c r="N141"/>
  <c r="J137"/>
  <c r="H137"/>
  <c r="J134"/>
  <c r="H134"/>
  <c r="J141"/>
  <c r="H141"/>
  <c r="N136"/>
  <c r="N138"/>
  <c r="N140"/>
  <c r="N142"/>
  <c r="N144"/>
  <c r="N146"/>
  <c r="N135"/>
  <c r="N139"/>
  <c r="N143"/>
  <c r="N145"/>
  <c r="H136"/>
  <c r="H138"/>
  <c r="H140"/>
  <c r="H142"/>
  <c r="H144"/>
  <c r="H146"/>
  <c r="H135"/>
  <c r="H139"/>
  <c r="H143"/>
  <c r="H145"/>
  <c r="J136"/>
  <c r="J138"/>
  <c r="J140"/>
  <c r="J142"/>
  <c r="J144"/>
  <c r="J146"/>
  <c r="J135"/>
  <c r="J139"/>
  <c r="J143"/>
  <c r="J145"/>
  <c r="A4" i="2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G19" i="12" l="1"/>
  <c r="K19"/>
  <c r="M155"/>
  <c r="M19"/>
  <c r="I155"/>
  <c r="I19"/>
  <c r="M17" i="7"/>
  <c r="L23"/>
  <c r="L35"/>
  <c r="J155" i="12"/>
  <c r="J19"/>
  <c r="N155"/>
  <c r="N19"/>
  <c r="C155"/>
  <c r="C19"/>
  <c r="O52"/>
  <c r="O19"/>
  <c r="F155"/>
  <c r="F19"/>
  <c r="H155"/>
  <c r="H19"/>
  <c r="L155"/>
  <c r="L19"/>
  <c r="P52"/>
  <c r="P19"/>
  <c r="E19"/>
  <c r="K40" i="13"/>
  <c r="K40" i="14" s="1"/>
  <c r="Z11" i="12"/>
  <c r="Z15"/>
  <c r="Z7"/>
  <c r="Z8"/>
  <c r="Z12"/>
  <c r="Z16"/>
  <c r="Z9"/>
  <c r="Z13"/>
  <c r="Z17"/>
  <c r="Z10"/>
  <c r="Z14"/>
  <c r="Z18"/>
  <c r="Z6"/>
  <c r="N148"/>
  <c r="P35" i="13"/>
  <c r="P35" i="14" s="1"/>
  <c r="P115" s="1"/>
  <c r="L37" i="13"/>
  <c r="L37" i="14" s="1"/>
  <c r="U31" i="13"/>
  <c r="U31" i="14" s="1"/>
  <c r="K34" i="13"/>
  <c r="K34" i="14" s="1"/>
  <c r="E31" i="13"/>
  <c r="E31" i="14" s="1"/>
  <c r="Q32" i="13"/>
  <c r="Q32" i="14" s="1"/>
  <c r="L53" i="4"/>
  <c r="C32" i="7"/>
  <c r="H32" s="1"/>
  <c r="D48" i="12"/>
  <c r="S31" i="13"/>
  <c r="S31" i="14" s="1"/>
  <c r="Q38" i="13"/>
  <c r="Q38" i="14" s="1"/>
  <c r="H137" i="7"/>
  <c r="C68" i="12"/>
  <c r="S80"/>
  <c r="T80"/>
  <c r="S60"/>
  <c r="D38" i="19"/>
  <c r="J38" s="1"/>
  <c r="B34" i="21"/>
  <c r="C31"/>
  <c r="C35"/>
  <c r="B32"/>
  <c r="B31"/>
  <c r="B35"/>
  <c r="D37" i="19"/>
  <c r="J37" s="1"/>
  <c r="B33" i="21"/>
  <c r="E38" i="19"/>
  <c r="C34" i="21"/>
  <c r="C32"/>
  <c r="C36"/>
  <c r="C33"/>
  <c r="C37"/>
  <c r="AY93" i="14"/>
  <c r="AT89" i="13"/>
  <c r="Z40"/>
  <c r="Z40" i="14" s="1"/>
  <c r="AB38" i="13"/>
  <c r="AB38" i="14" s="1"/>
  <c r="S30" i="13"/>
  <c r="S30" i="14" s="1"/>
  <c r="AW30" i="13"/>
  <c r="AW30" i="14" s="1"/>
  <c r="U40" i="13"/>
  <c r="U40" i="14" s="1"/>
  <c r="Z28" i="13"/>
  <c r="Z28" i="14" s="1"/>
  <c r="BA31" i="13"/>
  <c r="BA31" i="14" s="1"/>
  <c r="BE111" s="1"/>
  <c r="T86" i="13"/>
  <c r="J34" i="7"/>
  <c r="F30" i="13"/>
  <c r="F30" i="14" s="1"/>
  <c r="F70" s="1"/>
  <c r="K28" i="13"/>
  <c r="K28" i="14" s="1"/>
  <c r="K26" s="1"/>
  <c r="R36" i="13"/>
  <c r="R36" i="14" s="1"/>
  <c r="B31" i="13"/>
  <c r="B31" i="14" s="1"/>
  <c r="T31" i="13"/>
  <c r="T31" i="14" s="1"/>
  <c r="O32" i="13"/>
  <c r="O32" i="14" s="1"/>
  <c r="O72" s="1"/>
  <c r="L27" i="7"/>
  <c r="J9"/>
  <c r="J10" s="1"/>
  <c r="G30"/>
  <c r="D144"/>
  <c r="E72" i="12"/>
  <c r="M28" i="13"/>
  <c r="M28" i="14" s="1"/>
  <c r="O45" i="7"/>
  <c r="F27"/>
  <c r="M36"/>
  <c r="BX118" i="14"/>
  <c r="BU78"/>
  <c r="BX112"/>
  <c r="BU72"/>
  <c r="BX120"/>
  <c r="BU80"/>
  <c r="BX115"/>
  <c r="BU75"/>
  <c r="BX117"/>
  <c r="BU77"/>
  <c r="BX116"/>
  <c r="BU76"/>
  <c r="BX111"/>
  <c r="BU71"/>
  <c r="BX108"/>
  <c r="BU68"/>
  <c r="F38" i="13"/>
  <c r="F38" i="14" s="1"/>
  <c r="G78" s="1"/>
  <c r="S40" i="13"/>
  <c r="S40" i="14" s="1"/>
  <c r="W34" i="13"/>
  <c r="W34" i="14" s="1"/>
  <c r="O151" i="12"/>
  <c r="O48"/>
  <c r="Q86" i="13"/>
  <c r="AC40"/>
  <c r="AC40" i="14" s="1"/>
  <c r="O41" i="7"/>
  <c r="J48" i="12"/>
  <c r="R28" i="13"/>
  <c r="R28" i="14" s="1"/>
  <c r="AN32" i="13"/>
  <c r="AN32" i="14" s="1"/>
  <c r="AN29" s="1"/>
  <c r="W30" i="13"/>
  <c r="W30" i="14" s="1"/>
  <c r="H48" i="7"/>
  <c r="G36"/>
  <c r="A23" i="4"/>
  <c r="C84" s="1"/>
  <c r="L21" i="7"/>
  <c r="L42"/>
  <c r="I143"/>
  <c r="E143"/>
  <c r="E142"/>
  <c r="I140"/>
  <c r="I139"/>
  <c r="E139"/>
  <c r="Q72" i="12"/>
  <c r="Q65"/>
  <c r="O148"/>
  <c r="O45"/>
  <c r="Q68"/>
  <c r="P48"/>
  <c r="E45"/>
  <c r="F37" i="4"/>
  <c r="F35"/>
  <c r="F34"/>
  <c r="F36"/>
  <c r="D39" i="19"/>
  <c r="E39"/>
  <c r="AA53" i="14"/>
  <c r="AD93"/>
  <c r="AB86"/>
  <c r="BS39"/>
  <c r="BS41" s="1"/>
  <c r="BR39"/>
  <c r="BR41" s="1"/>
  <c r="X89" i="13"/>
  <c r="BT29" i="14"/>
  <c r="BX110"/>
  <c r="BT26"/>
  <c r="BX107"/>
  <c r="BF39"/>
  <c r="BF41" s="1"/>
  <c r="K2" i="4"/>
  <c r="M45" s="1"/>
  <c r="E34"/>
  <c r="E35"/>
  <c r="E36"/>
  <c r="E37"/>
  <c r="D34"/>
  <c r="D35"/>
  <c r="D36"/>
  <c r="D37"/>
  <c r="J25"/>
  <c r="BT33" i="14"/>
  <c r="BU73" s="1"/>
  <c r="BX114"/>
  <c r="AB41" i="12"/>
  <c r="Q58"/>
  <c r="R78"/>
  <c r="Z46" i="13"/>
  <c r="M53"/>
  <c r="W53"/>
  <c r="F52" i="12"/>
  <c r="P72"/>
  <c r="O34" i="13"/>
  <c r="O34" i="14" s="1"/>
  <c r="P74" s="1"/>
  <c r="P31" i="13"/>
  <c r="P31" i="14" s="1"/>
  <c r="Q71" s="1"/>
  <c r="N36" i="13"/>
  <c r="N36" i="14" s="1"/>
  <c r="AD30" i="13"/>
  <c r="AD30" i="14" s="1"/>
  <c r="AC34" i="13"/>
  <c r="AC34" i="14" s="1"/>
  <c r="AC74" s="1"/>
  <c r="X35" i="13"/>
  <c r="X35" i="14" s="1"/>
  <c r="AV30" i="13"/>
  <c r="AV30" i="14" s="1"/>
  <c r="P68" i="12"/>
  <c r="J27" i="13"/>
  <c r="J27" i="14" s="1"/>
  <c r="K67" s="1"/>
  <c r="AE30" i="13"/>
  <c r="AE30" i="14" s="1"/>
  <c r="AA34" i="13"/>
  <c r="AA34" i="14" s="1"/>
  <c r="Y35" i="13"/>
  <c r="Y35" i="14" s="1"/>
  <c r="AI31" i="13"/>
  <c r="AI31" i="14" s="1"/>
  <c r="AI71" s="1"/>
  <c r="P65" i="12"/>
  <c r="E65"/>
  <c r="AA28" i="13"/>
  <c r="AA28" i="14" s="1"/>
  <c r="AO32" i="13"/>
  <c r="AO32" i="14" s="1"/>
  <c r="Z38" i="13"/>
  <c r="Z38" i="14" s="1"/>
  <c r="V30" i="13"/>
  <c r="V30" i="14" s="1"/>
  <c r="W40" i="13"/>
  <c r="W40" i="14" s="1"/>
  <c r="AJ31" i="13"/>
  <c r="AJ31" i="14" s="1"/>
  <c r="AJ71" s="1"/>
  <c r="H52" i="12"/>
  <c r="BD28" i="13"/>
  <c r="BD28" i="14" s="1"/>
  <c r="U32" i="13"/>
  <c r="U32" i="14" s="1"/>
  <c r="E38" i="13"/>
  <c r="E38" i="14" s="1"/>
  <c r="K30" i="13"/>
  <c r="K30" i="14" s="1"/>
  <c r="L70" s="1"/>
  <c r="O40" i="13"/>
  <c r="O40" i="14" s="1"/>
  <c r="F65" i="12"/>
  <c r="Y27" i="13"/>
  <c r="Y27" i="14" s="1"/>
  <c r="Y107" s="1"/>
  <c r="E138" i="7"/>
  <c r="D9" i="17"/>
  <c r="J9" s="1"/>
  <c r="D9" i="18"/>
  <c r="J9" s="1"/>
  <c r="D9" i="20"/>
  <c r="J9" s="1"/>
  <c r="D9" i="19"/>
  <c r="J9" s="1"/>
  <c r="D5" i="17"/>
  <c r="D5" i="18"/>
  <c r="D5" i="20"/>
  <c r="D5" i="19"/>
  <c r="B6" i="23"/>
  <c r="E10" i="20"/>
  <c r="E10" i="19"/>
  <c r="E10" i="18"/>
  <c r="E6" i="17"/>
  <c r="E6" i="20"/>
  <c r="E6" i="19"/>
  <c r="E6" i="18"/>
  <c r="F35" i="7"/>
  <c r="K36"/>
  <c r="D65" i="12"/>
  <c r="D3" i="17"/>
  <c r="D3" i="18"/>
  <c r="D3" i="20"/>
  <c r="D3" i="19"/>
  <c r="D8" i="17"/>
  <c r="J8" s="1"/>
  <c r="D8" i="20"/>
  <c r="J8" s="1"/>
  <c r="D8" i="19"/>
  <c r="J8" s="1"/>
  <c r="D8" i="18"/>
  <c r="J8" s="1"/>
  <c r="D4" i="17"/>
  <c r="D4" i="20"/>
  <c r="D4" i="19"/>
  <c r="D4" i="18"/>
  <c r="E9" i="17"/>
  <c r="K9" s="1"/>
  <c r="E9" i="19"/>
  <c r="E9" i="18"/>
  <c r="E9" i="20"/>
  <c r="E5" i="17"/>
  <c r="E5" i="19"/>
  <c r="E5" i="18"/>
  <c r="E5" i="20"/>
  <c r="BV112" i="14"/>
  <c r="BV117"/>
  <c r="F30" i="7"/>
  <c r="K50"/>
  <c r="J7" i="6"/>
  <c r="D7" i="18"/>
  <c r="J7" s="1"/>
  <c r="D7" i="20"/>
  <c r="J7" s="1"/>
  <c r="D7" i="19"/>
  <c r="J7" s="1"/>
  <c r="E3" i="17"/>
  <c r="E3" i="19"/>
  <c r="E3" i="18"/>
  <c r="E3" i="20"/>
  <c r="K8" i="6"/>
  <c r="E8" i="20"/>
  <c r="E8" i="19"/>
  <c r="E8" i="18"/>
  <c r="E4" i="17"/>
  <c r="E4" i="20"/>
  <c r="E4" i="19"/>
  <c r="E4" i="18"/>
  <c r="BV114" i="14"/>
  <c r="BV115"/>
  <c r="BV118"/>
  <c r="BV120"/>
  <c r="V32" i="13"/>
  <c r="V32" i="14" s="1"/>
  <c r="W72" s="1"/>
  <c r="A8" i="4"/>
  <c r="K37" i="7"/>
  <c r="I144"/>
  <c r="F141"/>
  <c r="BE53" i="13"/>
  <c r="D10" i="17"/>
  <c r="J10" s="1"/>
  <c r="D10" i="20"/>
  <c r="J10" s="1"/>
  <c r="D10" i="19"/>
  <c r="J10" s="1"/>
  <c r="D10" i="18"/>
  <c r="J10" s="1"/>
  <c r="D6" i="17"/>
  <c r="D6" i="20"/>
  <c r="D6" i="19"/>
  <c r="D6" i="18"/>
  <c r="B3" i="23"/>
  <c r="E7" i="19"/>
  <c r="E7" i="18"/>
  <c r="E7" i="20"/>
  <c r="BV110" i="14"/>
  <c r="BV111"/>
  <c r="BV116"/>
  <c r="X19"/>
  <c r="X21" s="1"/>
  <c r="AL19"/>
  <c r="AL21" s="1"/>
  <c r="BE86"/>
  <c r="BS70"/>
  <c r="X19" i="13"/>
  <c r="X21" s="1"/>
  <c r="J89"/>
  <c r="G49"/>
  <c r="BQ61"/>
  <c r="M40"/>
  <c r="M40" i="14" s="1"/>
  <c r="Y40" i="13"/>
  <c r="Y40" i="14" s="1"/>
  <c r="X40" i="13"/>
  <c r="X40" i="14" s="1"/>
  <c r="S35" i="13"/>
  <c r="S35" i="14" s="1"/>
  <c r="V34" i="13"/>
  <c r="V34" i="14" s="1"/>
  <c r="B36" i="13"/>
  <c r="B36" i="14" s="1"/>
  <c r="K38" i="13"/>
  <c r="K38" i="14" s="1"/>
  <c r="O118" s="1"/>
  <c r="D35" i="13"/>
  <c r="D35" i="14" s="1"/>
  <c r="R37" i="13"/>
  <c r="R37" i="14" s="1"/>
  <c r="Z34" i="13"/>
  <c r="Z34" i="14" s="1"/>
  <c r="AC38" i="13"/>
  <c r="AC38" i="14" s="1"/>
  <c r="W35" i="13"/>
  <c r="W35" i="14" s="1"/>
  <c r="W115" s="1"/>
  <c r="Z35" i="13"/>
  <c r="Z115" s="1"/>
  <c r="L38"/>
  <c r="L38" i="14" s="1"/>
  <c r="Y38" i="13"/>
  <c r="Y38" i="14" s="1"/>
  <c r="L36" i="13"/>
  <c r="L36" i="14" s="1"/>
  <c r="L116" s="1"/>
  <c r="N52" i="12"/>
  <c r="C21"/>
  <c r="U34" i="13"/>
  <c r="U34" i="14" s="1"/>
  <c r="K36" i="13"/>
  <c r="K36" i="14" s="1"/>
  <c r="Q37" i="13"/>
  <c r="Q37" i="14" s="1"/>
  <c r="U117" s="1"/>
  <c r="O36" i="13"/>
  <c r="O36" i="14" s="1"/>
  <c r="AA36" i="13"/>
  <c r="AA36" i="14" s="1"/>
  <c r="BA37" i="13"/>
  <c r="BA37" i="14" s="1"/>
  <c r="N35" i="13"/>
  <c r="N35" i="14" s="1"/>
  <c r="C72" i="12"/>
  <c r="N72"/>
  <c r="R34" i="13"/>
  <c r="R34" i="14" s="1"/>
  <c r="P37" i="13"/>
  <c r="P37" i="14" s="1"/>
  <c r="G34" i="13"/>
  <c r="G34" i="14" s="1"/>
  <c r="G114" s="1"/>
  <c r="T35" i="13"/>
  <c r="T35" i="14" s="1"/>
  <c r="U75" s="1"/>
  <c r="J37" i="13"/>
  <c r="J37" i="14" s="1"/>
  <c r="Y37" i="13"/>
  <c r="Y37" i="14" s="1"/>
  <c r="Y117" s="1"/>
  <c r="AC35" i="13"/>
  <c r="AC35" i="14" s="1"/>
  <c r="J52" i="12"/>
  <c r="G48"/>
  <c r="E68"/>
  <c r="Q30" i="13"/>
  <c r="Q30" i="14" s="1"/>
  <c r="Q29" s="1"/>
  <c r="AC31" i="13"/>
  <c r="AC31" i="14" s="1"/>
  <c r="B30" i="13"/>
  <c r="B30" i="14" s="1"/>
  <c r="L32" i="13"/>
  <c r="L32" i="14" s="1"/>
  <c r="Y32" i="13"/>
  <c r="Y32" i="14" s="1"/>
  <c r="Z31" i="13"/>
  <c r="Z31" i="14" s="1"/>
  <c r="AD111" s="1"/>
  <c r="D68" i="12"/>
  <c r="M27" i="13"/>
  <c r="M27" i="14" s="1"/>
  <c r="F21" i="12"/>
  <c r="J28" i="13"/>
  <c r="J28" i="14" s="1"/>
  <c r="N27" i="13"/>
  <c r="N27" i="14" s="1"/>
  <c r="N26" s="1"/>
  <c r="AC28" i="13"/>
  <c r="AC28" i="14" s="1"/>
  <c r="AC26" s="1"/>
  <c r="AR28" i="13"/>
  <c r="AR28" i="14" s="1"/>
  <c r="J45" i="12"/>
  <c r="AL27" i="13"/>
  <c r="AL27" i="14" s="1"/>
  <c r="AM67" s="1"/>
  <c r="W28" i="13"/>
  <c r="W28" i="14" s="1"/>
  <c r="W26" s="1"/>
  <c r="L27" i="13"/>
  <c r="L27" i="14" s="1"/>
  <c r="L26" s="1"/>
  <c r="N45" i="12"/>
  <c r="BW70" i="13"/>
  <c r="BW110"/>
  <c r="BW78"/>
  <c r="BW118"/>
  <c r="BW80"/>
  <c r="BW120"/>
  <c r="BW116"/>
  <c r="BW76"/>
  <c r="BW117"/>
  <c r="BW77"/>
  <c r="BW75"/>
  <c r="BW115"/>
  <c r="T32"/>
  <c r="T32" i="14" s="1"/>
  <c r="I31" i="13"/>
  <c r="I31" i="14" s="1"/>
  <c r="T34" i="13"/>
  <c r="T34" i="14" s="1"/>
  <c r="T114" s="1"/>
  <c r="Q35" i="13"/>
  <c r="Q35" i="14" s="1"/>
  <c r="J36" i="13"/>
  <c r="J36" i="14" s="1"/>
  <c r="P30" i="13"/>
  <c r="P30" i="14" s="1"/>
  <c r="P70" s="1"/>
  <c r="R27" i="13"/>
  <c r="R27" i="14" s="1"/>
  <c r="M31" i="13"/>
  <c r="M31" i="14" s="1"/>
  <c r="M35" i="13"/>
  <c r="M35" i="14" s="1"/>
  <c r="K37" i="13"/>
  <c r="K37" i="14" s="1"/>
  <c r="C40" i="13"/>
  <c r="C40" i="14" s="1"/>
  <c r="T40" i="13"/>
  <c r="T40" i="14" s="1"/>
  <c r="Z36" i="13"/>
  <c r="Z36" i="14" s="1"/>
  <c r="AD116" s="1"/>
  <c r="AM40" i="13"/>
  <c r="AM40" i="14" s="1"/>
  <c r="X32" i="13"/>
  <c r="X32" i="14" s="1"/>
  <c r="V37" i="13"/>
  <c r="V37" i="14" s="1"/>
  <c r="V77" s="1"/>
  <c r="AB31" i="13"/>
  <c r="AB31" i="14" s="1"/>
  <c r="AB71" s="1"/>
  <c r="AD27" i="13"/>
  <c r="AD27" i="14" s="1"/>
  <c r="BW114" i="13"/>
  <c r="BW74"/>
  <c r="BW72"/>
  <c r="BW112"/>
  <c r="BW71"/>
  <c r="BW111"/>
  <c r="H31"/>
  <c r="H31" i="14" s="1"/>
  <c r="S38" i="13"/>
  <c r="S118" s="1"/>
  <c r="D27"/>
  <c r="D27" i="14" s="1"/>
  <c r="Z32" i="13"/>
  <c r="Z32" i="14" s="1"/>
  <c r="AA27" i="13"/>
  <c r="AA27" i="14" s="1"/>
  <c r="AE107" s="1"/>
  <c r="P28" i="13"/>
  <c r="P28" i="14" s="1"/>
  <c r="P26" s="1"/>
  <c r="C32" i="13"/>
  <c r="C32" i="14" s="1"/>
  <c r="E34" i="13"/>
  <c r="E34" i="14" s="1"/>
  <c r="I37" i="13"/>
  <c r="I37" i="14" s="1"/>
  <c r="M117" s="1"/>
  <c r="P40" i="13"/>
  <c r="P40" i="14" s="1"/>
  <c r="T27" i="13"/>
  <c r="T27" i="14" s="1"/>
  <c r="T26" s="1"/>
  <c r="O28" i="13"/>
  <c r="O28" i="14" s="1"/>
  <c r="BV120" i="13"/>
  <c r="BV80"/>
  <c r="BT106"/>
  <c r="BT66"/>
  <c r="BV74"/>
  <c r="BV114"/>
  <c r="BV116"/>
  <c r="BV76"/>
  <c r="BV117"/>
  <c r="BV77"/>
  <c r="BU115" i="14"/>
  <c r="BU110"/>
  <c r="BU111"/>
  <c r="BU112"/>
  <c r="BU114"/>
  <c r="BU116"/>
  <c r="BU117"/>
  <c r="BU108"/>
  <c r="BT69" i="13"/>
  <c r="BT109"/>
  <c r="BU73"/>
  <c r="BU113"/>
  <c r="BU66"/>
  <c r="BU106"/>
  <c r="BU69"/>
  <c r="BU109"/>
  <c r="BV70"/>
  <c r="BV110"/>
  <c r="BV75"/>
  <c r="BV115"/>
  <c r="BV78"/>
  <c r="BV118"/>
  <c r="BU118" i="14"/>
  <c r="BU107"/>
  <c r="BV71" i="13"/>
  <c r="BV111"/>
  <c r="BT73"/>
  <c r="BT113"/>
  <c r="BV112"/>
  <c r="BV72"/>
  <c r="L28" i="7"/>
  <c r="P28"/>
  <c r="L117"/>
  <c r="G141"/>
  <c r="C141"/>
  <c r="J36"/>
  <c r="O33"/>
  <c r="K34"/>
  <c r="G143"/>
  <c r="H141"/>
  <c r="G48"/>
  <c r="G50"/>
  <c r="K33"/>
  <c r="K28"/>
  <c r="I30"/>
  <c r="L116"/>
  <c r="H142"/>
  <c r="D142"/>
  <c r="D140"/>
  <c r="H58" i="12"/>
  <c r="BG86" i="13"/>
  <c r="L46" i="7"/>
  <c r="E120"/>
  <c r="F120" s="1"/>
  <c r="P46" i="14"/>
  <c r="BS75"/>
  <c r="M50" i="7"/>
  <c r="C65" i="12"/>
  <c r="I28" i="7"/>
  <c r="J48"/>
  <c r="Z46" i="14"/>
  <c r="R46"/>
  <c r="Y45" i="12"/>
  <c r="Z45" s="1"/>
  <c r="AA45" s="1"/>
  <c r="F47" i="4"/>
  <c r="K4"/>
  <c r="H4"/>
  <c r="H21" s="1"/>
  <c r="L4"/>
  <c r="N47" s="1"/>
  <c r="I4"/>
  <c r="H3"/>
  <c r="L3"/>
  <c r="N46" s="1"/>
  <c r="K3"/>
  <c r="M46" s="1"/>
  <c r="I3"/>
  <c r="G139" i="7"/>
  <c r="BG93" i="13"/>
  <c r="S49"/>
  <c r="J30"/>
  <c r="J30" i="14" s="1"/>
  <c r="Q28" i="13"/>
  <c r="Q28" i="14" s="1"/>
  <c r="E21" i="12"/>
  <c r="C30" i="13"/>
  <c r="C30" i="14" s="1"/>
  <c r="M30" i="13"/>
  <c r="M30" i="14" s="1"/>
  <c r="M70" s="1"/>
  <c r="U30" i="13"/>
  <c r="U30" i="14" s="1"/>
  <c r="G31" i="13"/>
  <c r="G31" i="14" s="1"/>
  <c r="K111" s="1"/>
  <c r="N31" i="13"/>
  <c r="N31" i="14" s="1"/>
  <c r="D32" i="13"/>
  <c r="D32" i="14" s="1"/>
  <c r="B32" i="13"/>
  <c r="B32" i="14" s="1"/>
  <c r="J32" i="13"/>
  <c r="J32" i="14" s="1"/>
  <c r="R32" i="13"/>
  <c r="G37"/>
  <c r="G37" i="14" s="1"/>
  <c r="G117" s="1"/>
  <c r="N37" i="13"/>
  <c r="N37" i="14" s="1"/>
  <c r="J38" i="13"/>
  <c r="J38" i="14" s="1"/>
  <c r="T38" i="13"/>
  <c r="T38" i="14" s="1"/>
  <c r="G40" i="13"/>
  <c r="K120" s="1"/>
  <c r="N40"/>
  <c r="N40" i="14" s="1"/>
  <c r="I28" i="13"/>
  <c r="I28" i="14" s="1"/>
  <c r="S27" i="13"/>
  <c r="S27" i="14" s="1"/>
  <c r="C27" i="13"/>
  <c r="G107" s="1"/>
  <c r="B27"/>
  <c r="B27" i="14" s="1"/>
  <c r="I34" i="13"/>
  <c r="I34" i="14" s="1"/>
  <c r="Q34" i="13"/>
  <c r="Q34" i="14" s="1"/>
  <c r="Q74" s="1"/>
  <c r="C35" i="13"/>
  <c r="C35" i="14" s="1"/>
  <c r="J35" i="13"/>
  <c r="J35" i="14" s="1"/>
  <c r="R35" i="13"/>
  <c r="R35" i="14" s="1"/>
  <c r="G36" i="13"/>
  <c r="G36" i="14" s="1"/>
  <c r="H76" s="1"/>
  <c r="Q36" i="13"/>
  <c r="Q36" i="14" s="1"/>
  <c r="AU36" i="13"/>
  <c r="AU36" i="14" s="1"/>
  <c r="AB40" i="13"/>
  <c r="AB40" i="14" s="1"/>
  <c r="AC30" i="13"/>
  <c r="AC30" i="14" s="1"/>
  <c r="AC70" s="1"/>
  <c r="AA35" i="13"/>
  <c r="AA35" i="14" s="1"/>
  <c r="AR40" i="13"/>
  <c r="AR40" i="14" s="1"/>
  <c r="AS80" s="1"/>
  <c r="V28" i="13"/>
  <c r="Y34"/>
  <c r="Y34" i="14" s="1"/>
  <c r="W38" i="13"/>
  <c r="W38" i="14" s="1"/>
  <c r="X38" i="13"/>
  <c r="X38" i="14" s="1"/>
  <c r="K48" i="7"/>
  <c r="F48"/>
  <c r="L45"/>
  <c r="L43"/>
  <c r="L41"/>
  <c r="G34"/>
  <c r="J33"/>
  <c r="J27"/>
  <c r="M21"/>
  <c r="H2" i="4"/>
  <c r="M45" i="12"/>
  <c r="AP49" i="13"/>
  <c r="L5" i="7"/>
  <c r="L6"/>
  <c r="L7"/>
  <c r="L8"/>
  <c r="L9"/>
  <c r="L16"/>
  <c r="L18"/>
  <c r="L20"/>
  <c r="L22"/>
  <c r="L24"/>
  <c r="G27"/>
  <c r="H28"/>
  <c r="J28"/>
  <c r="E31"/>
  <c r="F31" s="1"/>
  <c r="F33"/>
  <c r="M33"/>
  <c r="H36"/>
  <c r="L36"/>
  <c r="L37"/>
  <c r="L50"/>
  <c r="O50"/>
  <c r="D137"/>
  <c r="D143"/>
  <c r="D141"/>
  <c r="K104"/>
  <c r="D104" s="1"/>
  <c r="G104" s="1"/>
  <c r="AS49" i="13"/>
  <c r="AB19" i="14"/>
  <c r="B19" i="12"/>
  <c r="F88"/>
  <c r="F85"/>
  <c r="O53" i="13"/>
  <c r="C46"/>
  <c r="W46"/>
  <c r="V53"/>
  <c r="T46" i="14"/>
  <c r="BS71"/>
  <c r="BS80"/>
  <c r="BT107"/>
  <c r="BT67"/>
  <c r="BT110"/>
  <c r="BT70"/>
  <c r="BT111"/>
  <c r="BT71"/>
  <c r="BT114"/>
  <c r="BT74"/>
  <c r="BT117"/>
  <c r="BT77"/>
  <c r="BT116"/>
  <c r="BT76"/>
  <c r="BS77"/>
  <c r="BS78"/>
  <c r="BT108"/>
  <c r="BT68"/>
  <c r="BT112"/>
  <c r="BT72"/>
  <c r="BT115"/>
  <c r="BT75"/>
  <c r="BT118"/>
  <c r="BT78"/>
  <c r="BT80"/>
  <c r="I27" i="4"/>
  <c r="M28"/>
  <c r="C21"/>
  <c r="D82" s="1"/>
  <c r="I28"/>
  <c r="M29"/>
  <c r="N28"/>
  <c r="L27"/>
  <c r="M27"/>
  <c r="L28"/>
  <c r="J28"/>
  <c r="J29"/>
  <c r="M47"/>
  <c r="K27"/>
  <c r="I29"/>
  <c r="H29"/>
  <c r="I25"/>
  <c r="J22"/>
  <c r="Y59" i="12"/>
  <c r="Z59" s="1"/>
  <c r="AA59" s="1"/>
  <c r="BS76" i="14"/>
  <c r="Y53" i="12"/>
  <c r="Z53" s="1"/>
  <c r="AA53" s="1"/>
  <c r="Y56"/>
  <c r="Z56" s="1"/>
  <c r="AA56" s="1"/>
  <c r="Y54"/>
  <c r="Z54" s="1"/>
  <c r="AA54" s="1"/>
  <c r="Y57"/>
  <c r="Z57" s="1"/>
  <c r="AA57" s="1"/>
  <c r="BS74" i="14"/>
  <c r="Y55" i="12"/>
  <c r="Z55" s="1"/>
  <c r="AA55" s="1"/>
  <c r="Y51"/>
  <c r="Z51" s="1"/>
  <c r="AA51" s="1"/>
  <c r="Y49"/>
  <c r="Z49" s="1"/>
  <c r="AA49" s="1"/>
  <c r="Y50"/>
  <c r="Z50" s="1"/>
  <c r="AA50" s="1"/>
  <c r="BS72" i="14"/>
  <c r="BS67"/>
  <c r="BS68"/>
  <c r="BF19"/>
  <c r="BF21" s="1"/>
  <c r="BO93"/>
  <c r="BK19"/>
  <c r="BO99" s="1"/>
  <c r="BN93"/>
  <c r="BJ19"/>
  <c r="BN99" s="1"/>
  <c r="BP93"/>
  <c r="BL19"/>
  <c r="BP99" s="1"/>
  <c r="BG93"/>
  <c r="BG19"/>
  <c r="BH93"/>
  <c r="BH19"/>
  <c r="BH21" s="1"/>
  <c r="BM93"/>
  <c r="BI19"/>
  <c r="BI21" s="1"/>
  <c r="BP61"/>
  <c r="BQ61"/>
  <c r="BO61"/>
  <c r="BS101"/>
  <c r="BN59"/>
  <c r="AM37" i="13"/>
  <c r="AM37" i="14" s="1"/>
  <c r="AR38" i="13"/>
  <c r="AR38" i="14" s="1"/>
  <c r="AV118" s="1"/>
  <c r="AS28" i="13"/>
  <c r="AS28" i="14" s="1"/>
  <c r="AN27" i="13"/>
  <c r="AN27" i="14" s="1"/>
  <c r="BC28" i="13"/>
  <c r="BC28" i="14" s="1"/>
  <c r="AP28" i="13"/>
  <c r="AP28" i="14" s="1"/>
  <c r="AO27" i="13"/>
  <c r="AO27" i="14" s="1"/>
  <c r="AL40" i="13"/>
  <c r="AL40" i="14" s="1"/>
  <c r="BS116"/>
  <c r="BR115"/>
  <c r="BS114"/>
  <c r="BR118"/>
  <c r="BS115"/>
  <c r="BS117"/>
  <c r="BS118"/>
  <c r="BR117"/>
  <c r="BS113" i="13"/>
  <c r="BS73"/>
  <c r="BR116" i="14"/>
  <c r="I31" i="4"/>
  <c r="BR73" i="14"/>
  <c r="BR114"/>
  <c r="BR111"/>
  <c r="BS110"/>
  <c r="BR112"/>
  <c r="BS112"/>
  <c r="BS111"/>
  <c r="BR69"/>
  <c r="BR110"/>
  <c r="BS69" i="13"/>
  <c r="BS109"/>
  <c r="J68" i="12"/>
  <c r="BR66" i="14"/>
  <c r="BR107"/>
  <c r="BS108"/>
  <c r="BR108"/>
  <c r="BS106" i="13"/>
  <c r="BS39"/>
  <c r="BS66"/>
  <c r="BT39"/>
  <c r="BX119" s="1"/>
  <c r="BR66"/>
  <c r="BR39"/>
  <c r="BS107" i="14"/>
  <c r="BJ93" i="13"/>
  <c r="BJ53"/>
  <c r="BN93"/>
  <c r="BL93"/>
  <c r="BL53"/>
  <c r="BP93"/>
  <c r="BK93"/>
  <c r="BK53"/>
  <c r="BO93"/>
  <c r="BJ89"/>
  <c r="BJ49"/>
  <c r="BN89"/>
  <c r="BL89"/>
  <c r="BL49"/>
  <c r="BP89"/>
  <c r="BK89"/>
  <c r="BK49"/>
  <c r="BO89"/>
  <c r="BJ86"/>
  <c r="BJ46"/>
  <c r="BN86"/>
  <c r="BK86"/>
  <c r="BK46"/>
  <c r="BO86"/>
  <c r="BL86"/>
  <c r="BL46"/>
  <c r="BP86"/>
  <c r="BQ99"/>
  <c r="BO61"/>
  <c r="BP61"/>
  <c r="C24" i="4"/>
  <c r="D85" s="1"/>
  <c r="N50"/>
  <c r="I23"/>
  <c r="H26"/>
  <c r="N21"/>
  <c r="G56"/>
  <c r="M23"/>
  <c r="N51"/>
  <c r="K38" i="19"/>
  <c r="M38" s="1"/>
  <c r="K34"/>
  <c r="M34" s="1"/>
  <c r="Q34" s="1"/>
  <c r="H34"/>
  <c r="D40"/>
  <c r="H35"/>
  <c r="K35"/>
  <c r="M35" s="1"/>
  <c r="H36"/>
  <c r="K36"/>
  <c r="M36" s="1"/>
  <c r="K37"/>
  <c r="M37" s="1"/>
  <c r="E40"/>
  <c r="E41" i="20"/>
  <c r="E41" i="19"/>
  <c r="BP79" i="14"/>
  <c r="BQ79"/>
  <c r="BO79"/>
  <c r="AY38" i="13"/>
  <c r="AY38" i="14" s="1"/>
  <c r="AZ78" s="1"/>
  <c r="AS30" i="13"/>
  <c r="AS30" i="14" s="1"/>
  <c r="AK28" i="13"/>
  <c r="AK28" i="14" s="1"/>
  <c r="AG27" i="13"/>
  <c r="AG27" i="14" s="1"/>
  <c r="AG26" s="1"/>
  <c r="AZ53"/>
  <c r="AV53"/>
  <c r="BA53" i="13"/>
  <c r="AG19"/>
  <c r="AG21" s="1"/>
  <c r="AE19"/>
  <c r="AE21" s="1"/>
  <c r="AK53"/>
  <c r="BE46"/>
  <c r="BC89"/>
  <c r="AS53"/>
  <c r="Q46"/>
  <c r="P49"/>
  <c r="AN53"/>
  <c r="BD93"/>
  <c r="AG40"/>
  <c r="AG40" i="14" s="1"/>
  <c r="AE40" i="13"/>
  <c r="AE40" i="14" s="1"/>
  <c r="AE80" s="1"/>
  <c r="AT40" i="13"/>
  <c r="AT80" s="1"/>
  <c r="AV40"/>
  <c r="AV40" i="14" s="1"/>
  <c r="AW80" s="1"/>
  <c r="BE36" i="13"/>
  <c r="BE36" i="14" s="1"/>
  <c r="AT37" i="13"/>
  <c r="AT37" i="14" s="1"/>
  <c r="AX117" s="1"/>
  <c r="AN35" i="13"/>
  <c r="AN35" i="14" s="1"/>
  <c r="AJ35" i="13"/>
  <c r="AJ35" i="14" s="1"/>
  <c r="AH34" i="13"/>
  <c r="AH34" i="14" s="1"/>
  <c r="AJ38" i="13"/>
  <c r="AJ38" i="14" s="1"/>
  <c r="AZ34" i="13"/>
  <c r="AZ34" i="14" s="1"/>
  <c r="BB36" i="13"/>
  <c r="BB36" i="14" s="1"/>
  <c r="AP36" i="13"/>
  <c r="AP36" i="14" s="1"/>
  <c r="AF37" i="13"/>
  <c r="AF37" i="14" s="1"/>
  <c r="AJ117" s="1"/>
  <c r="BC36" i="13"/>
  <c r="BC36" i="14" s="1"/>
  <c r="AQ36" i="13"/>
  <c r="AQ36" i="14" s="1"/>
  <c r="AD37" i="13"/>
  <c r="AD37" i="14" s="1"/>
  <c r="AV37" i="13"/>
  <c r="AV37" i="14" s="1"/>
  <c r="AJ34" i="13"/>
  <c r="AJ34" i="14" s="1"/>
  <c r="AO35" i="13"/>
  <c r="AO35" i="14" s="1"/>
  <c r="AS115" s="1"/>
  <c r="AI38" i="13"/>
  <c r="AI38" i="14" s="1"/>
  <c r="AM118" s="1"/>
  <c r="AO30" i="13"/>
  <c r="AO30" i="14" s="1"/>
  <c r="AU31" i="13"/>
  <c r="AU31" i="14" s="1"/>
  <c r="AY111" s="1"/>
  <c r="BE37" i="13"/>
  <c r="BE37" i="14" s="1"/>
  <c r="AH37" i="13"/>
  <c r="AH37" i="14" s="1"/>
  <c r="AN38" i="13"/>
  <c r="AN38" i="14" s="1"/>
  <c r="AN34" i="13"/>
  <c r="AN34" i="14" s="1"/>
  <c r="AF36" i="13"/>
  <c r="AF36" i="14" s="1"/>
  <c r="AY36" i="13"/>
  <c r="AY36" i="14" s="1"/>
  <c r="AQ35" i="13"/>
  <c r="AQ35" i="14" s="1"/>
  <c r="AK36" i="13"/>
  <c r="AK36" i="14" s="1"/>
  <c r="AO37" i="13"/>
  <c r="AO37" i="14" s="1"/>
  <c r="BC34" i="13"/>
  <c r="BC34" i="14" s="1"/>
  <c r="BD74" s="1"/>
  <c r="AU35" i="13"/>
  <c r="AU35" i="14" s="1"/>
  <c r="AJ36" i="13"/>
  <c r="AJ36" i="14" s="1"/>
  <c r="AS34" i="13"/>
  <c r="AS34" i="14" s="1"/>
  <c r="AG35" i="13"/>
  <c r="AK115" s="1"/>
  <c r="BE38"/>
  <c r="AX36"/>
  <c r="AX36" i="14" s="1"/>
  <c r="AX76" s="1"/>
  <c r="AP38" i="13"/>
  <c r="AP38" i="14" s="1"/>
  <c r="AQ78" s="1"/>
  <c r="AT35" i="13"/>
  <c r="AT75" s="1"/>
  <c r="AP34"/>
  <c r="AP34" i="14" s="1"/>
  <c r="AQ74" s="1"/>
  <c r="AE35" i="13"/>
  <c r="AE35" i="14" s="1"/>
  <c r="AF75" s="1"/>
  <c r="AO28" i="13"/>
  <c r="AO28" i="14" s="1"/>
  <c r="BD40" i="13"/>
  <c r="BB40"/>
  <c r="BB40" i="14" s="1"/>
  <c r="AF40" i="13"/>
  <c r="AF40" i="14" s="1"/>
  <c r="AU40" i="13"/>
  <c r="AU40" i="14" s="1"/>
  <c r="AQ40" i="13"/>
  <c r="AQ40" i="14" s="1"/>
  <c r="AP40" i="13"/>
  <c r="AP40" i="14" s="1"/>
  <c r="BC37" i="13"/>
  <c r="BC37" i="14" s="1"/>
  <c r="AG36" i="13"/>
  <c r="AG36" i="14" s="1"/>
  <c r="J72" i="12"/>
  <c r="I52"/>
  <c r="BD37" i="13"/>
  <c r="BD37" i="14" s="1"/>
  <c r="AO34" i="13"/>
  <c r="AO34" i="14" s="1"/>
  <c r="AO114" s="1"/>
  <c r="AV35" i="13"/>
  <c r="AV35" i="14" s="1"/>
  <c r="AE36" i="13"/>
  <c r="AE36" i="14" s="1"/>
  <c r="AI36" i="13"/>
  <c r="AI36" i="14" s="1"/>
  <c r="AV36" i="13"/>
  <c r="AV36" i="14" s="1"/>
  <c r="AW76" s="1"/>
  <c r="AZ36" i="13"/>
  <c r="AZ36" i="14" s="1"/>
  <c r="AN37" i="13"/>
  <c r="AN37" i="14" s="1"/>
  <c r="AN117" s="1"/>
  <c r="AO38" i="13"/>
  <c r="AO38" i="14" s="1"/>
  <c r="AR34" i="13"/>
  <c r="AR34" i="14" s="1"/>
  <c r="AR74" s="1"/>
  <c r="AD35" i="13"/>
  <c r="AR35"/>
  <c r="AR35" i="14" s="1"/>
  <c r="AI37" i="13"/>
  <c r="AI37" i="14" s="1"/>
  <c r="AJ77" s="1"/>
  <c r="AZ37" i="13"/>
  <c r="AZ37" i="14" s="1"/>
  <c r="AS38" i="13"/>
  <c r="AS38" i="14" s="1"/>
  <c r="M52" i="12"/>
  <c r="AM34" i="13"/>
  <c r="AM34" i="14" s="1"/>
  <c r="AT36" i="13"/>
  <c r="AT36" i="14" s="1"/>
  <c r="AL38" i="13"/>
  <c r="AL38" i="14" s="1"/>
  <c r="AL78" s="1"/>
  <c r="AP35" i="13"/>
  <c r="AP35" i="14" s="1"/>
  <c r="AP115" s="1"/>
  <c r="AK37" i="13"/>
  <c r="AK37" i="14" s="1"/>
  <c r="AL77" s="1"/>
  <c r="AY37" i="13"/>
  <c r="AY37" i="14" s="1"/>
  <c r="AY77" s="1"/>
  <c r="BB37" i="13"/>
  <c r="BB37" i="14" s="1"/>
  <c r="BF117" s="1"/>
  <c r="BB32" i="13"/>
  <c r="BB32" i="14" s="1"/>
  <c r="AJ32" i="13"/>
  <c r="AJ32" i="14" s="1"/>
  <c r="AF31" i="13"/>
  <c r="AF31" i="14" s="1"/>
  <c r="AS31" i="13"/>
  <c r="AS31" i="14" s="1"/>
  <c r="N48" i="12"/>
  <c r="N68"/>
  <c r="BC32" i="13"/>
  <c r="BC32" i="14" s="1"/>
  <c r="AV32" i="13"/>
  <c r="AV32" i="14" s="1"/>
  <c r="AP31" i="13"/>
  <c r="AP31" i="14" s="1"/>
  <c r="AQ71" s="1"/>
  <c r="AM30" i="13"/>
  <c r="AM30" i="14" s="1"/>
  <c r="AF32" i="13"/>
  <c r="AF32" i="14" s="1"/>
  <c r="AW32" i="13"/>
  <c r="AW32" i="14" s="1"/>
  <c r="K48" i="12"/>
  <c r="AK30" i="13"/>
  <c r="AK30" i="14" s="1"/>
  <c r="AG32" i="13"/>
  <c r="AG32" i="14" s="1"/>
  <c r="AI30" i="13"/>
  <c r="AI30" i="14" s="1"/>
  <c r="AH30" i="13"/>
  <c r="AH30" i="14" s="1"/>
  <c r="AH70" s="1"/>
  <c r="AL30" i="13"/>
  <c r="AL30" i="14" s="1"/>
  <c r="AD32" i="13"/>
  <c r="AD32" i="14" s="1"/>
  <c r="AP32" i="13"/>
  <c r="AP32" i="14" s="1"/>
  <c r="AT32" i="13"/>
  <c r="AT32" i="14" s="1"/>
  <c r="AR31" i="13"/>
  <c r="AR31" i="14" s="1"/>
  <c r="AR71" s="1"/>
  <c r="O68" i="12"/>
  <c r="AZ30" i="13"/>
  <c r="AZ30" i="14" s="1"/>
  <c r="AE28" i="13"/>
  <c r="AE28" i="14" s="1"/>
  <c r="AE26" s="1"/>
  <c r="M65" i="12"/>
  <c r="AF28" i="13"/>
  <c r="AF28" i="14" s="1"/>
  <c r="AF108" s="1"/>
  <c r="AL28" i="13"/>
  <c r="AL28" i="14" s="1"/>
  <c r="AD28" i="13"/>
  <c r="AD28" i="14" s="1"/>
  <c r="I26" i="4"/>
  <c r="N25"/>
  <c r="F36" i="7"/>
  <c r="G140"/>
  <c r="AM26" i="14"/>
  <c r="AN46" i="13"/>
  <c r="AB46"/>
  <c r="AT53" i="14"/>
  <c r="BG49"/>
  <c r="C45" i="12"/>
  <c r="I53" i="13"/>
  <c r="BM49" i="14"/>
  <c r="BM46"/>
  <c r="F138" i="7"/>
  <c r="K21" i="12"/>
  <c r="K46" i="13"/>
  <c r="V86"/>
  <c r="W93"/>
  <c r="X34" i="14"/>
  <c r="X74" s="1"/>
  <c r="C20" i="4"/>
  <c r="D81" s="1"/>
  <c r="I2"/>
  <c r="F28" i="7"/>
  <c r="D31"/>
  <c r="G31" s="1"/>
  <c r="L34"/>
  <c r="J50"/>
  <c r="BM53" i="14"/>
  <c r="AU32"/>
  <c r="H138" i="7"/>
  <c r="M28"/>
  <c r="G68" i="12"/>
  <c r="AI26" i="14"/>
  <c r="BG49" i="13"/>
  <c r="AU46"/>
  <c r="AE46"/>
  <c r="W19" i="14"/>
  <c r="W21" s="1"/>
  <c r="S53"/>
  <c r="M46"/>
  <c r="B24" i="21"/>
  <c r="D32" i="19"/>
  <c r="J32" s="1"/>
  <c r="D32" i="18"/>
  <c r="J32" s="1"/>
  <c r="D32" i="20"/>
  <c r="J32" s="1"/>
  <c r="D32" i="17"/>
  <c r="J32" s="1"/>
  <c r="D24" i="19"/>
  <c r="J24" s="1"/>
  <c r="D24" i="18"/>
  <c r="J24" s="1"/>
  <c r="D24" i="20"/>
  <c r="J24" s="1"/>
  <c r="D24" i="17"/>
  <c r="J24" s="1"/>
  <c r="D16" i="19"/>
  <c r="J16" s="1"/>
  <c r="D16" i="20"/>
  <c r="J16" s="1"/>
  <c r="D16" i="17"/>
  <c r="J16" s="1"/>
  <c r="D16" i="18"/>
  <c r="J16" s="1"/>
  <c r="B29" i="21"/>
  <c r="D37" i="20"/>
  <c r="J37" s="1"/>
  <c r="D37" i="17"/>
  <c r="J37" s="1"/>
  <c r="D37" i="18"/>
  <c r="J37" s="1"/>
  <c r="D29" i="20"/>
  <c r="J29" s="1"/>
  <c r="D29" i="19"/>
  <c r="J29" s="1"/>
  <c r="D29" i="17"/>
  <c r="D29" i="18"/>
  <c r="J29" s="1"/>
  <c r="D21" i="17"/>
  <c r="J21" s="1"/>
  <c r="D21" i="20"/>
  <c r="J21" s="1"/>
  <c r="D21" i="19"/>
  <c r="J21" s="1"/>
  <c r="D21" i="18"/>
  <c r="J21" s="1"/>
  <c r="D17" i="20"/>
  <c r="J17" s="1"/>
  <c r="D17" i="19"/>
  <c r="J17" s="1"/>
  <c r="D17" i="17"/>
  <c r="J17" s="1"/>
  <c r="D17" i="18"/>
  <c r="J17" s="1"/>
  <c r="D40"/>
  <c r="D40" i="20"/>
  <c r="D40" i="17"/>
  <c r="J38" i="6"/>
  <c r="D38" i="20"/>
  <c r="J38" s="1"/>
  <c r="D38" i="18"/>
  <c r="J38" s="1"/>
  <c r="D38" i="17"/>
  <c r="B30" i="21"/>
  <c r="D34" i="20"/>
  <c r="J34" s="1"/>
  <c r="D34" i="18"/>
  <c r="J34" s="1"/>
  <c r="D34" i="17"/>
  <c r="J34" s="1"/>
  <c r="B26" i="21"/>
  <c r="J30" i="6"/>
  <c r="D30" i="19"/>
  <c r="J30" s="1"/>
  <c r="D30" i="20"/>
  <c r="J30" s="1"/>
  <c r="D30" i="18"/>
  <c r="J30" s="1"/>
  <c r="D30" i="17"/>
  <c r="J30" s="1"/>
  <c r="D26" i="19"/>
  <c r="J26" s="1"/>
  <c r="D26" i="20"/>
  <c r="J26" s="1"/>
  <c r="D26" i="18"/>
  <c r="J26" s="1"/>
  <c r="D26" i="17"/>
  <c r="J26" s="1"/>
  <c r="J22" i="6"/>
  <c r="D22" i="19"/>
  <c r="J22" s="1"/>
  <c r="D22" i="18"/>
  <c r="J22" s="1"/>
  <c r="D22" i="17"/>
  <c r="J22" s="1"/>
  <c r="D22" i="20"/>
  <c r="J22" s="1"/>
  <c r="D18" i="19"/>
  <c r="J18" s="1"/>
  <c r="D18" i="18"/>
  <c r="J18" s="1"/>
  <c r="D18" i="17"/>
  <c r="J18" s="1"/>
  <c r="D18" i="20"/>
  <c r="J18" s="1"/>
  <c r="J14" i="6"/>
  <c r="D14" i="19"/>
  <c r="J14" s="1"/>
  <c r="D14" i="18"/>
  <c r="J14" s="1"/>
  <c r="D14" i="17"/>
  <c r="J14" s="1"/>
  <c r="D14" i="20"/>
  <c r="J14" s="1"/>
  <c r="B28" i="21"/>
  <c r="D36" i="17"/>
  <c r="J36" s="1"/>
  <c r="D36" i="18"/>
  <c r="J36" s="1"/>
  <c r="D36" i="20"/>
  <c r="J36" s="1"/>
  <c r="D28" i="19"/>
  <c r="J28" s="1"/>
  <c r="D28" i="17"/>
  <c r="J28" s="1"/>
  <c r="D28" i="18"/>
  <c r="J28" s="1"/>
  <c r="D28" i="20"/>
  <c r="J28" s="1"/>
  <c r="D20" i="19"/>
  <c r="J20" s="1"/>
  <c r="D20" i="20"/>
  <c r="J20" s="1"/>
  <c r="D20" i="18"/>
  <c r="J20" s="1"/>
  <c r="D20" i="17"/>
  <c r="J20" s="1"/>
  <c r="D12" i="19"/>
  <c r="J12" s="1"/>
  <c r="D12" i="20"/>
  <c r="J12" s="1"/>
  <c r="D12" i="18"/>
  <c r="J12" s="1"/>
  <c r="D12" i="17"/>
  <c r="J12" s="1"/>
  <c r="D33"/>
  <c r="J33" s="1"/>
  <c r="D33" i="20"/>
  <c r="J33" s="1"/>
  <c r="D33" i="19"/>
  <c r="J33" s="1"/>
  <c r="B25" i="21"/>
  <c r="D33" i="18"/>
  <c r="J33" s="1"/>
  <c r="D25" i="20"/>
  <c r="J25" s="1"/>
  <c r="D25" i="19"/>
  <c r="J25" s="1"/>
  <c r="D25" i="17"/>
  <c r="J25" s="1"/>
  <c r="D25" i="18"/>
  <c r="J25" s="1"/>
  <c r="D13" i="20"/>
  <c r="J13" s="1"/>
  <c r="D13" i="19"/>
  <c r="J13" s="1"/>
  <c r="D13" i="17"/>
  <c r="J13" s="1"/>
  <c r="D13" i="18"/>
  <c r="J13" s="1"/>
  <c r="D39" i="17"/>
  <c r="D39" i="18"/>
  <c r="D39" i="20"/>
  <c r="D35" i="17"/>
  <c r="J35" s="1"/>
  <c r="D35" i="18"/>
  <c r="J35" s="1"/>
  <c r="B27" i="21"/>
  <c r="D35" i="20"/>
  <c r="J35" s="1"/>
  <c r="B23" i="21"/>
  <c r="D31" i="17"/>
  <c r="J31" s="1"/>
  <c r="D31" i="18"/>
  <c r="J31" s="1"/>
  <c r="D31" i="20"/>
  <c r="J31" s="1"/>
  <c r="D31" i="19"/>
  <c r="J31" s="1"/>
  <c r="D27" i="17"/>
  <c r="J27" s="1"/>
  <c r="D27" i="18"/>
  <c r="J27" s="1"/>
  <c r="D27" i="20"/>
  <c r="J27" s="1"/>
  <c r="D27" i="19"/>
  <c r="J27" s="1"/>
  <c r="D23" i="17"/>
  <c r="J23" s="1"/>
  <c r="D23" i="18"/>
  <c r="J23" s="1"/>
  <c r="D23" i="20"/>
  <c r="J23" s="1"/>
  <c r="D23" i="19"/>
  <c r="J23" s="1"/>
  <c r="D19" i="17"/>
  <c r="J19" s="1"/>
  <c r="D19" i="18"/>
  <c r="J19" s="1"/>
  <c r="D19" i="20"/>
  <c r="J19" s="1"/>
  <c r="D19" i="19"/>
  <c r="J19" s="1"/>
  <c r="D15" i="17"/>
  <c r="J15" s="1"/>
  <c r="D15" i="18"/>
  <c r="J15" s="1"/>
  <c r="D15" i="20"/>
  <c r="J15" s="1"/>
  <c r="D15" i="19"/>
  <c r="J15" s="1"/>
  <c r="D11" i="17"/>
  <c r="J11" s="1"/>
  <c r="J11" i="19"/>
  <c r="D11" i="18"/>
  <c r="J11" s="1"/>
  <c r="D11" i="20"/>
  <c r="J11" s="1"/>
  <c r="E38" i="18"/>
  <c r="C30" i="21"/>
  <c r="E38" i="20"/>
  <c r="E38" i="17"/>
  <c r="K38" s="1"/>
  <c r="M38" s="1"/>
  <c r="B30" i="23"/>
  <c r="E34" i="17"/>
  <c r="K34" s="1"/>
  <c r="M34" s="1"/>
  <c r="C26" i="21"/>
  <c r="E34" i="20"/>
  <c r="E34" i="18"/>
  <c r="B22" i="23"/>
  <c r="E26" i="19"/>
  <c r="E26" i="18"/>
  <c r="E26" i="17"/>
  <c r="E26" i="20"/>
  <c r="K18" i="6"/>
  <c r="E18" i="19"/>
  <c r="E18" i="18"/>
  <c r="E18" i="20"/>
  <c r="E18" i="17"/>
  <c r="B35" i="23"/>
  <c r="E39" i="20"/>
  <c r="E39" i="17"/>
  <c r="E39" i="18"/>
  <c r="E27" i="20"/>
  <c r="E27" i="17"/>
  <c r="K27" s="1"/>
  <c r="E27" i="18"/>
  <c r="E27" i="19"/>
  <c r="E19" i="20"/>
  <c r="E19" i="17"/>
  <c r="K19" s="1"/>
  <c r="E19" i="19"/>
  <c r="E19" i="18"/>
  <c r="E15" i="20"/>
  <c r="E15" i="17"/>
  <c r="K15" s="1"/>
  <c r="E15" i="18"/>
  <c r="E15" i="19"/>
  <c r="E37" i="18"/>
  <c r="E37" i="17"/>
  <c r="C29" i="21"/>
  <c r="E37" i="20"/>
  <c r="B29" i="23"/>
  <c r="E33" i="18"/>
  <c r="E33" i="17"/>
  <c r="K33" s="1"/>
  <c r="M33" s="1"/>
  <c r="E33" i="20"/>
  <c r="E33" i="19"/>
  <c r="C25" i="21"/>
  <c r="E29" i="18"/>
  <c r="E29" i="17"/>
  <c r="K29" s="1"/>
  <c r="E29" i="19"/>
  <c r="E29" i="20"/>
  <c r="E25" i="18"/>
  <c r="E25" i="17"/>
  <c r="E25" i="19"/>
  <c r="E25" i="20"/>
  <c r="E21" i="18"/>
  <c r="E21" i="17"/>
  <c r="K21" s="1"/>
  <c r="E21" i="19"/>
  <c r="E21" i="20"/>
  <c r="K17" i="6"/>
  <c r="E17" i="18"/>
  <c r="E17" i="17"/>
  <c r="E17" i="19"/>
  <c r="E17" i="20"/>
  <c r="E13" i="18"/>
  <c r="E13" i="17"/>
  <c r="K13" s="1"/>
  <c r="E13" i="19"/>
  <c r="E13" i="20"/>
  <c r="E40" i="17"/>
  <c r="E40" i="18"/>
  <c r="B36" i="23"/>
  <c r="E40" i="20"/>
  <c r="E30" i="19"/>
  <c r="E30" i="17"/>
  <c r="K30" s="1"/>
  <c r="E30" i="20"/>
  <c r="E30" i="18"/>
  <c r="K22" i="6"/>
  <c r="E22" i="19"/>
  <c r="E22" i="20"/>
  <c r="E22" i="18"/>
  <c r="E22" i="17"/>
  <c r="E14" i="19"/>
  <c r="E14" i="20"/>
  <c r="E14" i="18"/>
  <c r="E14" i="17"/>
  <c r="K14" s="1"/>
  <c r="C27" i="21"/>
  <c r="E35" i="20"/>
  <c r="E35" i="17"/>
  <c r="K35" s="1"/>
  <c r="M35" s="1"/>
  <c r="D31" i="23" s="1"/>
  <c r="E35" i="18"/>
  <c r="E31" i="20"/>
  <c r="E31" i="17"/>
  <c r="K31" s="1"/>
  <c r="M31" s="1"/>
  <c r="D27" i="23" s="1"/>
  <c r="E31" i="19"/>
  <c r="E31" i="18"/>
  <c r="E23" i="20"/>
  <c r="E23" i="17"/>
  <c r="K23" s="1"/>
  <c r="E23" i="19"/>
  <c r="E23" i="18"/>
  <c r="E11" i="17"/>
  <c r="K11" s="1"/>
  <c r="E11" i="20"/>
  <c r="E11" i="18"/>
  <c r="E41"/>
  <c r="E41" i="17"/>
  <c r="B37" i="23"/>
  <c r="E36" i="18"/>
  <c r="C28" i="21"/>
  <c r="E36" i="20"/>
  <c r="E36" i="17"/>
  <c r="K36" s="1"/>
  <c r="M36" s="1"/>
  <c r="D32" i="23" s="1"/>
  <c r="B28"/>
  <c r="E32" i="20"/>
  <c r="E32" i="18"/>
  <c r="C24" i="21"/>
  <c r="E32" i="19"/>
  <c r="E32" i="17"/>
  <c r="K32" s="1"/>
  <c r="M32" s="1"/>
  <c r="K28" i="6"/>
  <c r="E28" i="18"/>
  <c r="E28" i="20"/>
  <c r="E28" i="19"/>
  <c r="E28" i="17"/>
  <c r="K28" s="1"/>
  <c r="K24" i="6"/>
  <c r="E24" i="20"/>
  <c r="E24" i="19"/>
  <c r="E24" i="18"/>
  <c r="E24" i="17"/>
  <c r="K24" s="1"/>
  <c r="K20" i="6"/>
  <c r="E20" i="17"/>
  <c r="K20" s="1"/>
  <c r="E20" i="18"/>
  <c r="E20" i="20"/>
  <c r="E20" i="19"/>
  <c r="K16" i="6"/>
  <c r="E16" i="17"/>
  <c r="K16" s="1"/>
  <c r="E16" i="18"/>
  <c r="E16" i="20"/>
  <c r="E16" i="19"/>
  <c r="K12" i="6"/>
  <c r="E12" i="20"/>
  <c r="E12" i="19"/>
  <c r="E12" i="17"/>
  <c r="K12" s="1"/>
  <c r="E12" i="18"/>
  <c r="I49" i="13"/>
  <c r="AO49"/>
  <c r="BD19"/>
  <c r="BD21" s="1"/>
  <c r="BF89"/>
  <c r="AA19"/>
  <c r="AA21" s="1"/>
  <c r="M93"/>
  <c r="I93"/>
  <c r="D46"/>
  <c r="L49"/>
  <c r="U86"/>
  <c r="N86"/>
  <c r="X49"/>
  <c r="X53"/>
  <c r="H46"/>
  <c r="AQ19"/>
  <c r="AQ21" s="1"/>
  <c r="H49"/>
  <c r="AQ46"/>
  <c r="AH89"/>
  <c r="AG46"/>
  <c r="T49"/>
  <c r="BF49"/>
  <c r="AF46"/>
  <c r="AI89"/>
  <c r="AB49"/>
  <c r="AY46"/>
  <c r="J19"/>
  <c r="J21" s="1"/>
  <c r="J46"/>
  <c r="K33" i="6"/>
  <c r="M33" s="1"/>
  <c r="C29" i="23" s="1"/>
  <c r="B25"/>
  <c r="B13"/>
  <c r="B31"/>
  <c r="B27"/>
  <c r="B32"/>
  <c r="B33"/>
  <c r="B34"/>
  <c r="AP86" i="14"/>
  <c r="AG53"/>
  <c r="AB46"/>
  <c r="L53"/>
  <c r="AT46"/>
  <c r="X46"/>
  <c r="AF53"/>
  <c r="AB89"/>
  <c r="AA46"/>
  <c r="L93"/>
  <c r="V49"/>
  <c r="AW46"/>
  <c r="AA86"/>
  <c r="BC53"/>
  <c r="AE53"/>
  <c r="AH46"/>
  <c r="G49"/>
  <c r="C49"/>
  <c r="Q86"/>
  <c r="F46"/>
  <c r="H46"/>
  <c r="P93"/>
  <c r="T86"/>
  <c r="AV19"/>
  <c r="AB93"/>
  <c r="AP49"/>
  <c r="AH49"/>
  <c r="AC89"/>
  <c r="AD86"/>
  <c r="U46"/>
  <c r="F49"/>
  <c r="P49"/>
  <c r="L46"/>
  <c r="AX46"/>
  <c r="AI53"/>
  <c r="AA49"/>
  <c r="X93"/>
  <c r="W89"/>
  <c r="H49"/>
  <c r="D46"/>
  <c r="AL46"/>
  <c r="AS53"/>
  <c r="AW49"/>
  <c r="AG46"/>
  <c r="AA89"/>
  <c r="BD93"/>
  <c r="AZ93"/>
  <c r="AS19"/>
  <c r="AS21" s="1"/>
  <c r="AK19"/>
  <c r="AK21" s="1"/>
  <c r="AG19"/>
  <c r="AG21" s="1"/>
  <c r="AD89"/>
  <c r="M49"/>
  <c r="X49"/>
  <c r="L19"/>
  <c r="L21" s="1"/>
  <c r="N93"/>
  <c r="G19"/>
  <c r="X89"/>
  <c r="Q49"/>
  <c r="J49"/>
  <c r="Z86"/>
  <c r="S86"/>
  <c r="L86"/>
  <c r="E46"/>
  <c r="AG49"/>
  <c r="AB49"/>
  <c r="AO49"/>
  <c r="AH86"/>
  <c r="Z49"/>
  <c r="Y86"/>
  <c r="R86"/>
  <c r="K86"/>
  <c r="AT49"/>
  <c r="AP46"/>
  <c r="AS46"/>
  <c r="AP19"/>
  <c r="AP21" s="1"/>
  <c r="AR19"/>
  <c r="AR21" s="1"/>
  <c r="AY53"/>
  <c r="AQ53"/>
  <c r="AH19"/>
  <c r="AF86"/>
  <c r="J46"/>
  <c r="Z19"/>
  <c r="Z21" s="1"/>
  <c r="T53"/>
  <c r="O19"/>
  <c r="D19"/>
  <c r="D21" s="1"/>
  <c r="F86"/>
  <c r="AH21"/>
  <c r="AA19"/>
  <c r="AH53"/>
  <c r="AD49"/>
  <c r="AW53"/>
  <c r="BA49"/>
  <c r="AC49"/>
  <c r="AO19"/>
  <c r="AN19"/>
  <c r="AN21" s="1"/>
  <c r="K46"/>
  <c r="S46"/>
  <c r="W49"/>
  <c r="Q89"/>
  <c r="I86"/>
  <c r="BB53"/>
  <c r="AP53"/>
  <c r="BB49"/>
  <c r="AL49"/>
  <c r="AS49"/>
  <c r="BE46"/>
  <c r="AO46"/>
  <c r="AD19"/>
  <c r="BD19"/>
  <c r="BD21" s="1"/>
  <c r="AH111"/>
  <c r="BC93"/>
  <c r="G46"/>
  <c r="O46"/>
  <c r="W46"/>
  <c r="O49"/>
  <c r="N46"/>
  <c r="V46"/>
  <c r="R49"/>
  <c r="H19"/>
  <c r="H21" s="1"/>
  <c r="P19"/>
  <c r="V19"/>
  <c r="V21" s="1"/>
  <c r="U89"/>
  <c r="M89"/>
  <c r="J89"/>
  <c r="G89"/>
  <c r="D49"/>
  <c r="U86"/>
  <c r="M86"/>
  <c r="AK49"/>
  <c r="AW19"/>
  <c r="N49"/>
  <c r="J19"/>
  <c r="J21" s="1"/>
  <c r="N19"/>
  <c r="AL53"/>
  <c r="AX49"/>
  <c r="AO53"/>
  <c r="BA46"/>
  <c r="AK46"/>
  <c r="AH89"/>
  <c r="I46"/>
  <c r="Q46"/>
  <c r="Y46"/>
  <c r="F19"/>
  <c r="F21" s="1"/>
  <c r="K53"/>
  <c r="W86"/>
  <c r="O86"/>
  <c r="G86"/>
  <c r="K50" i="4"/>
  <c r="K55" s="1"/>
  <c r="K26"/>
  <c r="J24"/>
  <c r="J21"/>
  <c r="M26"/>
  <c r="N26"/>
  <c r="J26"/>
  <c r="N22"/>
  <c r="J23"/>
  <c r="H24"/>
  <c r="E8" i="17"/>
  <c r="K26" i="6"/>
  <c r="AH116" i="13"/>
  <c r="AH116" i="14"/>
  <c r="V75" i="13"/>
  <c r="AD76"/>
  <c r="K29" i="6"/>
  <c r="B17" i="23"/>
  <c r="K34" i="6"/>
  <c r="M34" s="1"/>
  <c r="C30" i="23" s="1"/>
  <c r="K21" i="6"/>
  <c r="B21" i="23"/>
  <c r="B18"/>
  <c r="B9"/>
  <c r="K13" i="6"/>
  <c r="K10"/>
  <c r="K9"/>
  <c r="K25"/>
  <c r="B5" i="23"/>
  <c r="K37" i="6"/>
  <c r="M37" s="1"/>
  <c r="BH53" i="14"/>
  <c r="BG53"/>
  <c r="BD53"/>
  <c r="BF49"/>
  <c r="BE49"/>
  <c r="BB46"/>
  <c r="BF46"/>
  <c r="BL86"/>
  <c r="BB19"/>
  <c r="BB21" s="1"/>
  <c r="BD53" i="13"/>
  <c r="BD46"/>
  <c r="BE86"/>
  <c r="BA46"/>
  <c r="AX46"/>
  <c r="L40"/>
  <c r="AO40"/>
  <c r="BC40"/>
  <c r="F40"/>
  <c r="F40" i="14" s="1"/>
  <c r="F80" s="1"/>
  <c r="AE117"/>
  <c r="I35" i="13"/>
  <c r="U36"/>
  <c r="Y116" s="1"/>
  <c r="AV34"/>
  <c r="F92" i="12"/>
  <c r="J34" i="13"/>
  <c r="G35"/>
  <c r="S36"/>
  <c r="T76" s="1"/>
  <c r="F37"/>
  <c r="B38"/>
  <c r="B38" i="14" s="1"/>
  <c r="U38" i="13"/>
  <c r="BE34"/>
  <c r="BE34" i="14" s="1"/>
  <c r="BD38" i="13"/>
  <c r="BD38" i="14" s="1"/>
  <c r="N34" i="13"/>
  <c r="N34" i="14" s="1"/>
  <c r="K35" i="13"/>
  <c r="O115" s="1"/>
  <c r="F36"/>
  <c r="F36" i="14" s="1"/>
  <c r="T116" i="13"/>
  <c r="S37"/>
  <c r="P38"/>
  <c r="AF34"/>
  <c r="AF34" i="14" s="1"/>
  <c r="AB36" i="13"/>
  <c r="AR36"/>
  <c r="AG37"/>
  <c r="AW37"/>
  <c r="AW37" i="14" s="1"/>
  <c r="X37" i="13"/>
  <c r="X37" i="14" s="1"/>
  <c r="AI34" i="13"/>
  <c r="AY34"/>
  <c r="AM35"/>
  <c r="AM35" i="14" s="1"/>
  <c r="AH38" i="13"/>
  <c r="AX38"/>
  <c r="BB118" s="1"/>
  <c r="M34"/>
  <c r="BC38"/>
  <c r="BC78" s="1"/>
  <c r="T37"/>
  <c r="N38"/>
  <c r="C36"/>
  <c r="C36" i="14" s="1"/>
  <c r="C38" i="13"/>
  <c r="BB34"/>
  <c r="I36"/>
  <c r="I76" s="1"/>
  <c r="AZ35"/>
  <c r="AZ35" i="14" s="1"/>
  <c r="BA34" i="13"/>
  <c r="BA38"/>
  <c r="N30"/>
  <c r="F48" i="12"/>
  <c r="BB31" i="13"/>
  <c r="BD31"/>
  <c r="BD31" i="14" s="1"/>
  <c r="J31" i="13"/>
  <c r="I32"/>
  <c r="I32" i="14" s="1"/>
  <c r="AX32" i="13"/>
  <c r="AX32" i="14" s="1"/>
  <c r="AA30" i="13"/>
  <c r="AA30" i="14" s="1"/>
  <c r="AA29" s="1"/>
  <c r="AE31" i="13"/>
  <c r="AW31"/>
  <c r="AW31" i="14" s="1"/>
  <c r="F135" i="12"/>
  <c r="R30" i="13"/>
  <c r="BD32"/>
  <c r="BD32" i="14" s="1"/>
  <c r="O31" i="13"/>
  <c r="S111" s="1"/>
  <c r="K32"/>
  <c r="BC31"/>
  <c r="L31"/>
  <c r="L31" i="14" s="1"/>
  <c r="AF30" i="13"/>
  <c r="AH32"/>
  <c r="AH32" i="14" s="1"/>
  <c r="AL32" i="13"/>
  <c r="AY32"/>
  <c r="AY32" i="14" s="1"/>
  <c r="X30" i="13"/>
  <c r="Y70" s="1"/>
  <c r="Z30"/>
  <c r="Z30" i="14" s="1"/>
  <c r="AP30" i="13"/>
  <c r="AU30"/>
  <c r="AG31"/>
  <c r="AK31"/>
  <c r="AT31"/>
  <c r="AX31"/>
  <c r="F151" i="12"/>
  <c r="AK32" i="13"/>
  <c r="AQ30"/>
  <c r="AZ32"/>
  <c r="AZ32" i="14" s="1"/>
  <c r="AZ31" i="13"/>
  <c r="AZ31" i="14" s="1"/>
  <c r="F144" i="12"/>
  <c r="F138"/>
  <c r="B141"/>
  <c r="Q27" i="13"/>
  <c r="V27"/>
  <c r="W67" s="1"/>
  <c r="AH28"/>
  <c r="AH68" s="1"/>
  <c r="AF27"/>
  <c r="B139" i="12"/>
  <c r="S28" i="13"/>
  <c r="BE28"/>
  <c r="BE28" i="14" s="1"/>
  <c r="AN28" i="13"/>
  <c r="X27"/>
  <c r="AJ28"/>
  <c r="AZ28"/>
  <c r="Y28"/>
  <c r="BA27"/>
  <c r="B137" i="12"/>
  <c r="AX28" i="13"/>
  <c r="AX28" i="14" s="1"/>
  <c r="AW27" i="13"/>
  <c r="AW27" i="14" s="1"/>
  <c r="F148" i="12"/>
  <c r="O27" i="13"/>
  <c r="B142" i="12"/>
  <c r="H28" i="13"/>
  <c r="U28"/>
  <c r="BB28"/>
  <c r="AY28"/>
  <c r="AY28" i="14" s="1"/>
  <c r="AT27" i="13"/>
  <c r="AT27" i="14" s="1"/>
  <c r="AT26" s="1"/>
  <c r="AU27" i="13"/>
  <c r="AU27" i="14" s="1"/>
  <c r="AH27" i="13"/>
  <c r="B143" i="12"/>
  <c r="B136"/>
  <c r="D34" i="13"/>
  <c r="D34" i="14" s="1"/>
  <c r="F32" i="13"/>
  <c r="F32" i="14" s="1"/>
  <c r="B40" i="13"/>
  <c r="B40" i="14" s="1"/>
  <c r="B135" i="12"/>
  <c r="B140"/>
  <c r="C85"/>
  <c r="D30" i="13"/>
  <c r="D30" i="14" s="1"/>
  <c r="E70" s="1"/>
  <c r="B34" i="13"/>
  <c r="B34" i="14" s="1"/>
  <c r="C74" s="1"/>
  <c r="H40" i="13"/>
  <c r="H27"/>
  <c r="H27" i="14" s="1"/>
  <c r="B28" i="13"/>
  <c r="B28" i="14" s="1"/>
  <c r="G28" i="13"/>
  <c r="G28" i="14" s="1"/>
  <c r="G68" s="1"/>
  <c r="G32" i="13"/>
  <c r="G32" i="14" s="1"/>
  <c r="H34" i="13"/>
  <c r="L114" s="1"/>
  <c r="E35"/>
  <c r="E35" i="14" s="1"/>
  <c r="I38" i="13"/>
  <c r="D40"/>
  <c r="D40" i="14" s="1"/>
  <c r="C134" i="12"/>
  <c r="B144"/>
  <c r="H38" i="13"/>
  <c r="H38" i="14" s="1"/>
  <c r="H78" s="1"/>
  <c r="B134" i="12"/>
  <c r="B145"/>
  <c r="B146"/>
  <c r="B138"/>
  <c r="F27" i="13"/>
  <c r="C148" i="12"/>
  <c r="K107" i="13"/>
  <c r="G27" i="14"/>
  <c r="K107" s="1"/>
  <c r="B148" i="12"/>
  <c r="E77" i="13"/>
  <c r="H35"/>
  <c r="H35" i="14" s="1"/>
  <c r="E36" i="13"/>
  <c r="H30"/>
  <c r="L110" s="1"/>
  <c r="D31"/>
  <c r="D28"/>
  <c r="I27"/>
  <c r="E28"/>
  <c r="E26" s="1"/>
  <c r="P58" i="12"/>
  <c r="M118" i="7"/>
  <c r="M117"/>
  <c r="M116"/>
  <c r="O86" i="13"/>
  <c r="S86"/>
  <c r="P46"/>
  <c r="AC89"/>
  <c r="Y49"/>
  <c r="Z49"/>
  <c r="BC27"/>
  <c r="BC27" i="14" s="1"/>
  <c r="BB27" i="13"/>
  <c r="BB27" i="14" s="1"/>
  <c r="BD27" i="13"/>
  <c r="BD27" i="14" s="1"/>
  <c r="BE27" i="13"/>
  <c r="BE27" i="14" s="1"/>
  <c r="BB30" i="13"/>
  <c r="BD30"/>
  <c r="BD30" i="14" s="1"/>
  <c r="BE30" i="13"/>
  <c r="BE30" i="14" s="1"/>
  <c r="BE29" s="1"/>
  <c r="BE35" i="13"/>
  <c r="BE35" i="14" s="1"/>
  <c r="BD35" i="13"/>
  <c r="BD35" i="14" s="1"/>
  <c r="BC35" i="13"/>
  <c r="BC35" i="14" s="1"/>
  <c r="U93"/>
  <c r="U19"/>
  <c r="V53"/>
  <c r="U53"/>
  <c r="M93"/>
  <c r="M19"/>
  <c r="N53"/>
  <c r="M53"/>
  <c r="H117" i="13"/>
  <c r="H37" i="14"/>
  <c r="AF115"/>
  <c r="L25" i="4"/>
  <c r="L26"/>
  <c r="N52"/>
  <c r="M50"/>
  <c r="D136" i="7"/>
  <c r="G136" s="1"/>
  <c r="G122"/>
  <c r="O7"/>
  <c r="H134"/>
  <c r="K9"/>
  <c r="K10" s="1"/>
  <c r="G134"/>
  <c r="O25"/>
  <c r="O23"/>
  <c r="O21"/>
  <c r="O19"/>
  <c r="O17"/>
  <c r="K12"/>
  <c r="O6"/>
  <c r="H9"/>
  <c r="C12"/>
  <c r="H12" s="1"/>
  <c r="O18"/>
  <c r="O22"/>
  <c r="O34"/>
  <c r="I134"/>
  <c r="O37"/>
  <c r="O35"/>
  <c r="O9"/>
  <c r="O8"/>
  <c r="O16"/>
  <c r="O20"/>
  <c r="O24"/>
  <c r="F134"/>
  <c r="C120"/>
  <c r="H120" s="1"/>
  <c r="E134"/>
  <c r="O5"/>
  <c r="O27"/>
  <c r="BK46" i="14"/>
  <c r="J104" i="7"/>
  <c r="C104" s="1"/>
  <c r="R19" i="14"/>
  <c r="S49"/>
  <c r="R89"/>
  <c r="V89"/>
  <c r="M35" i="7"/>
  <c r="J35"/>
  <c r="G35"/>
  <c r="K35"/>
  <c r="AJ93" i="14"/>
  <c r="AK53"/>
  <c r="AJ53"/>
  <c r="AJ19"/>
  <c r="AC93"/>
  <c r="AC53"/>
  <c r="AC19"/>
  <c r="AG93"/>
  <c r="AD53"/>
  <c r="BG89"/>
  <c r="BH49"/>
  <c r="BC89"/>
  <c r="BC49"/>
  <c r="BC19"/>
  <c r="BD49"/>
  <c r="AY89"/>
  <c r="AY19"/>
  <c r="AZ49"/>
  <c r="AY49"/>
  <c r="AU89"/>
  <c r="AU49"/>
  <c r="AU19"/>
  <c r="AV49"/>
  <c r="AQ89"/>
  <c r="AR49"/>
  <c r="AQ49"/>
  <c r="AM49"/>
  <c r="AN49"/>
  <c r="AI89"/>
  <c r="AI19"/>
  <c r="AJ49"/>
  <c r="AI49"/>
  <c r="AE49"/>
  <c r="AE19"/>
  <c r="AF49"/>
  <c r="F49" i="4"/>
  <c r="C23"/>
  <c r="D84" s="1"/>
  <c r="M49"/>
  <c r="F46"/>
  <c r="C19"/>
  <c r="L50"/>
  <c r="N23"/>
  <c r="N24"/>
  <c r="L46"/>
  <c r="N20"/>
  <c r="K27" i="7"/>
  <c r="C31"/>
  <c r="H31" s="1"/>
  <c r="H27"/>
  <c r="I27"/>
  <c r="G55"/>
  <c r="K52"/>
  <c r="D57"/>
  <c r="D60"/>
  <c r="G60" s="1"/>
  <c r="M54"/>
  <c r="AU93" i="14"/>
  <c r="AQ93"/>
  <c r="AQ19"/>
  <c r="AR53"/>
  <c r="AM93"/>
  <c r="AM53"/>
  <c r="AM19"/>
  <c r="AN53"/>
  <c r="X53"/>
  <c r="W53"/>
  <c r="W93"/>
  <c r="P53"/>
  <c r="O53"/>
  <c r="O93"/>
  <c r="H53"/>
  <c r="G53"/>
  <c r="G93"/>
  <c r="C19"/>
  <c r="C53"/>
  <c r="D53"/>
  <c r="Y89"/>
  <c r="Y49"/>
  <c r="T89"/>
  <c r="T19"/>
  <c r="U49"/>
  <c r="T49"/>
  <c r="I89"/>
  <c r="I49"/>
  <c r="K19" i="6"/>
  <c r="B11" i="23"/>
  <c r="E7" i="17"/>
  <c r="K7" i="6"/>
  <c r="AF49" i="13"/>
  <c r="J19" i="4"/>
  <c r="F137" i="7"/>
  <c r="G144"/>
  <c r="F142"/>
  <c r="H89" i="14"/>
  <c r="E60" i="7"/>
  <c r="F60" s="1"/>
  <c r="E57"/>
  <c r="F57" s="1"/>
  <c r="F55"/>
  <c r="C59"/>
  <c r="C60"/>
  <c r="H60" s="1"/>
  <c r="C57"/>
  <c r="H57" s="1"/>
  <c r="L52"/>
  <c r="C51"/>
  <c r="H40"/>
  <c r="F139"/>
  <c r="H139"/>
  <c r="F143"/>
  <c r="H143"/>
  <c r="C140"/>
  <c r="C137"/>
  <c r="C134"/>
  <c r="C142"/>
  <c r="C143"/>
  <c r="G138"/>
  <c r="F140"/>
  <c r="H140"/>
  <c r="G142"/>
  <c r="F144"/>
  <c r="H144"/>
  <c r="G137"/>
  <c r="C138"/>
  <c r="C139"/>
  <c r="M6"/>
  <c r="M9"/>
  <c r="M19"/>
  <c r="M23"/>
  <c r="M25"/>
  <c r="D120"/>
  <c r="G120" s="1"/>
  <c r="M24"/>
  <c r="M22"/>
  <c r="M20"/>
  <c r="M18"/>
  <c r="M16"/>
  <c r="G9"/>
  <c r="M5"/>
  <c r="M7"/>
  <c r="D12"/>
  <c r="G12" s="1"/>
  <c r="G148" i="12"/>
  <c r="G65"/>
  <c r="H65"/>
  <c r="K148"/>
  <c r="L65"/>
  <c r="K45"/>
  <c r="BG86" i="14"/>
  <c r="BG46"/>
  <c r="BH46"/>
  <c r="BC86"/>
  <c r="BD46"/>
  <c r="BC46"/>
  <c r="AY46"/>
  <c r="AZ46"/>
  <c r="AU86"/>
  <c r="AV46"/>
  <c r="AU46"/>
  <c r="AQ86"/>
  <c r="AQ46"/>
  <c r="AR46"/>
  <c r="AN46"/>
  <c r="AM46"/>
  <c r="AI86"/>
  <c r="AI46"/>
  <c r="AJ46"/>
  <c r="AF46"/>
  <c r="AE86"/>
  <c r="AE46"/>
  <c r="D155" i="12"/>
  <c r="D52"/>
  <c r="E151"/>
  <c r="F68"/>
  <c r="S19" i="14"/>
  <c r="S93"/>
  <c r="K19"/>
  <c r="K93"/>
  <c r="E53"/>
  <c r="E19"/>
  <c r="F53"/>
  <c r="I120" i="13"/>
  <c r="O28" i="7"/>
  <c r="D134"/>
  <c r="M37"/>
  <c r="J37"/>
  <c r="G37"/>
  <c r="H151" i="12"/>
  <c r="H48"/>
  <c r="H68"/>
  <c r="I68"/>
  <c r="L151"/>
  <c r="M68"/>
  <c r="L48"/>
  <c r="L58"/>
  <c r="G155"/>
  <c r="G52"/>
  <c r="G58"/>
  <c r="K155"/>
  <c r="K72"/>
  <c r="O155"/>
  <c r="V36" i="13"/>
  <c r="W36"/>
  <c r="X36"/>
  <c r="Y31"/>
  <c r="Y31" i="14" s="1"/>
  <c r="W31" i="13"/>
  <c r="V31"/>
  <c r="V111" s="1"/>
  <c r="AZ40"/>
  <c r="BA40"/>
  <c r="AX40"/>
  <c r="AX40" i="14" s="1"/>
  <c r="AJ40" i="13"/>
  <c r="AK40"/>
  <c r="AK40" i="14" s="1"/>
  <c r="AH40" i="13"/>
  <c r="AW38"/>
  <c r="AT38"/>
  <c r="AU38"/>
  <c r="AG38"/>
  <c r="AG38" i="14" s="1"/>
  <c r="AD38" i="13"/>
  <c r="AE38"/>
  <c r="AP37"/>
  <c r="AR37"/>
  <c r="AS37"/>
  <c r="Z37"/>
  <c r="AA77" s="1"/>
  <c r="AB37"/>
  <c r="AC37"/>
  <c r="AC37" i="14" s="1"/>
  <c r="AN36" i="13"/>
  <c r="AL36"/>
  <c r="AO36"/>
  <c r="AX35"/>
  <c r="AY35"/>
  <c r="AH35"/>
  <c r="AI35"/>
  <c r="AT34"/>
  <c r="AW34"/>
  <c r="AD34"/>
  <c r="AG34"/>
  <c r="AS32"/>
  <c r="AS32" i="14" s="1"/>
  <c r="AR32" i="13"/>
  <c r="AC32"/>
  <c r="AB32"/>
  <c r="AO31"/>
  <c r="AM31"/>
  <c r="AL31"/>
  <c r="BJ30" i="14"/>
  <c r="AY30" i="13"/>
  <c r="BA30"/>
  <c r="AV28"/>
  <c r="AV28" i="14" s="1"/>
  <c r="AV26" s="1"/>
  <c r="AU28" i="13"/>
  <c r="AW28"/>
  <c r="AW28" i="14" s="1"/>
  <c r="AQ27" i="13"/>
  <c r="AP27"/>
  <c r="AW93"/>
  <c r="AW53"/>
  <c r="AO93"/>
  <c r="AO53"/>
  <c r="AG93"/>
  <c r="AH53"/>
  <c r="AG53"/>
  <c r="AC93"/>
  <c r="AC53"/>
  <c r="AC46"/>
  <c r="AD46"/>
  <c r="AE93" i="14"/>
  <c r="AA93"/>
  <c r="AB53"/>
  <c r="BF53"/>
  <c r="BE19"/>
  <c r="BE53"/>
  <c r="BA53"/>
  <c r="BA19"/>
  <c r="AX19"/>
  <c r="AX53"/>
  <c r="AT93"/>
  <c r="AU53"/>
  <c r="AT19"/>
  <c r="AD46"/>
  <c r="AC46"/>
  <c r="AC86"/>
  <c r="D45" i="12"/>
  <c r="D85"/>
  <c r="Y93" i="14"/>
  <c r="Z53"/>
  <c r="Y53"/>
  <c r="Y19"/>
  <c r="Q93"/>
  <c r="R53"/>
  <c r="Q53"/>
  <c r="Q19"/>
  <c r="I93"/>
  <c r="J53"/>
  <c r="I53"/>
  <c r="I19"/>
  <c r="B19"/>
  <c r="F93"/>
  <c r="K49"/>
  <c r="K89"/>
  <c r="L49"/>
  <c r="E55" i="4"/>
  <c r="L104" i="7"/>
  <c r="E104" s="1"/>
  <c r="AK19" i="13"/>
  <c r="AK21" s="1"/>
  <c r="E49" i="14"/>
  <c r="C46"/>
  <c r="L23" i="17"/>
  <c r="F40" i="9"/>
  <c r="C52" s="1"/>
  <c r="C55"/>
  <c r="C9"/>
  <c r="B20"/>
  <c r="BL36" i="13"/>
  <c r="BL31"/>
  <c r="M21" i="4"/>
  <c r="M25"/>
  <c r="J20"/>
  <c r="K25"/>
  <c r="Y93" i="13"/>
  <c r="BL38"/>
  <c r="BL34"/>
  <c r="BL28"/>
  <c r="O42" i="7"/>
  <c r="O44"/>
  <c r="I137"/>
  <c r="E144"/>
  <c r="I141"/>
  <c r="E140"/>
  <c r="BE49" i="13"/>
  <c r="BF93"/>
  <c r="BA49"/>
  <c r="AG89"/>
  <c r="AD49"/>
  <c r="BB93" i="14"/>
  <c r="AN93"/>
  <c r="E155" i="12"/>
  <c r="D148"/>
  <c r="D88"/>
  <c r="K93" i="13"/>
  <c r="R86"/>
  <c r="L86"/>
  <c r="E19"/>
  <c r="E21" s="1"/>
  <c r="Y19"/>
  <c r="Y21" s="1"/>
  <c r="V89"/>
  <c r="V19"/>
  <c r="V21" s="1"/>
  <c r="F9" i="9"/>
  <c r="C27"/>
  <c r="BL37" i="13"/>
  <c r="BL32"/>
  <c r="BM21" i="14"/>
  <c r="BQ101" s="1"/>
  <c r="H25" i="4"/>
  <c r="M41" i="7"/>
  <c r="M42"/>
  <c r="M43"/>
  <c r="M44"/>
  <c r="M45"/>
  <c r="E137"/>
  <c r="I142"/>
  <c r="E141"/>
  <c r="BG19" i="13"/>
  <c r="BG21" s="1"/>
  <c r="AR53"/>
  <c r="AV93" i="14"/>
  <c r="AH93"/>
  <c r="AG89"/>
  <c r="AG86"/>
  <c r="C48" i="12"/>
  <c r="T53" i="13"/>
  <c r="L53"/>
  <c r="P86"/>
  <c r="B23" i="23"/>
  <c r="K23" i="6"/>
  <c r="H35"/>
  <c r="B7" i="23"/>
  <c r="K35" i="6"/>
  <c r="M35" s="1"/>
  <c r="Q35" s="1"/>
  <c r="H19"/>
  <c r="J34"/>
  <c r="J18"/>
  <c r="J10"/>
  <c r="H15"/>
  <c r="H31"/>
  <c r="J26"/>
  <c r="H18"/>
  <c r="H14"/>
  <c r="H22"/>
  <c r="J21"/>
  <c r="K14"/>
  <c r="K30"/>
  <c r="H7"/>
  <c r="K11"/>
  <c r="H23"/>
  <c r="K27"/>
  <c r="B26" i="23"/>
  <c r="B19"/>
  <c r="B10"/>
  <c r="H30" i="6"/>
  <c r="J29"/>
  <c r="J13"/>
  <c r="B14" i="23"/>
  <c r="E10" i="17"/>
  <c r="L26" i="6"/>
  <c r="M10" s="1"/>
  <c r="C6" i="23" s="1"/>
  <c r="H10" i="6"/>
  <c r="H26"/>
  <c r="H34"/>
  <c r="H11"/>
  <c r="K15"/>
  <c r="H27"/>
  <c r="K31"/>
  <c r="M31" s="1"/>
  <c r="J33"/>
  <c r="J25"/>
  <c r="J17"/>
  <c r="J9"/>
  <c r="B15" i="23"/>
  <c r="C23" i="21"/>
  <c r="H36" i="6"/>
  <c r="J35"/>
  <c r="J27"/>
  <c r="J19"/>
  <c r="J11"/>
  <c r="H37"/>
  <c r="H8"/>
  <c r="H12"/>
  <c r="H16"/>
  <c r="H20"/>
  <c r="H24"/>
  <c r="H28"/>
  <c r="K32"/>
  <c r="M32" s="1"/>
  <c r="K36"/>
  <c r="M36" s="1"/>
  <c r="C32" i="23" s="1"/>
  <c r="H9" i="6"/>
  <c r="H13"/>
  <c r="H17"/>
  <c r="H21"/>
  <c r="H25"/>
  <c r="H29"/>
  <c r="H33"/>
  <c r="J36"/>
  <c r="J32"/>
  <c r="J28"/>
  <c r="J24"/>
  <c r="J20"/>
  <c r="J16"/>
  <c r="J12"/>
  <c r="J8"/>
  <c r="B24" i="23"/>
  <c r="B20"/>
  <c r="B16"/>
  <c r="B12"/>
  <c r="B8"/>
  <c r="B4"/>
  <c r="H38" i="6"/>
  <c r="H32"/>
  <c r="J31"/>
  <c r="J23"/>
  <c r="J15"/>
  <c r="D7" i="17"/>
  <c r="J7" s="1"/>
  <c r="N89" i="13"/>
  <c r="M46"/>
  <c r="U46"/>
  <c r="K49"/>
  <c r="G53"/>
  <c r="Q53"/>
  <c r="AI19"/>
  <c r="AI21" s="1"/>
  <c r="L46"/>
  <c r="T46"/>
  <c r="N53"/>
  <c r="E46"/>
  <c r="I86"/>
  <c r="E27" i="14"/>
  <c r="S71" i="13"/>
  <c r="AA112" i="14"/>
  <c r="AE112" i="13"/>
  <c r="AZ118" i="14"/>
  <c r="AQ118" i="13"/>
  <c r="AJ49"/>
  <c r="AV53"/>
  <c r="AI46"/>
  <c r="AI49"/>
  <c r="AB53"/>
  <c r="BB89"/>
  <c r="AF19"/>
  <c r="AR89"/>
  <c r="AM49"/>
  <c r="AL49"/>
  <c r="AE49"/>
  <c r="AM86"/>
  <c r="N19"/>
  <c r="N21" s="1"/>
  <c r="X46"/>
  <c r="S46"/>
  <c r="X86"/>
  <c r="AY19"/>
  <c r="AY21" s="1"/>
  <c r="R46"/>
  <c r="F53"/>
  <c r="I46"/>
  <c r="AH49"/>
  <c r="AF53"/>
  <c r="AG49"/>
  <c r="BE89"/>
  <c r="BC93"/>
  <c r="BG53"/>
  <c r="AM89"/>
  <c r="AK89"/>
  <c r="AA49"/>
  <c r="AH46"/>
  <c r="F19"/>
  <c r="F21" s="1"/>
  <c r="R49"/>
  <c r="M86"/>
  <c r="O46"/>
  <c r="O49"/>
  <c r="U53"/>
  <c r="N46"/>
  <c r="AP46"/>
  <c r="AN49"/>
  <c r="AJ53"/>
  <c r="AZ53"/>
  <c r="AK49"/>
  <c r="AA46"/>
  <c r="K19"/>
  <c r="J93"/>
  <c r="C53"/>
  <c r="C49"/>
  <c r="X108"/>
  <c r="AB114"/>
  <c r="AU114"/>
  <c r="BB75"/>
  <c r="AF115"/>
  <c r="AB108" i="14"/>
  <c r="AZ118" i="13"/>
  <c r="D77"/>
  <c r="AB108"/>
  <c r="BC46"/>
  <c r="BB46"/>
  <c r="BF46"/>
  <c r="BF86"/>
  <c r="BF19"/>
  <c r="BG46"/>
  <c r="D53"/>
  <c r="D19"/>
  <c r="D21" s="1"/>
  <c r="AX93"/>
  <c r="AY53"/>
  <c r="AX53"/>
  <c r="AX19"/>
  <c r="AT93"/>
  <c r="AT53"/>
  <c r="AU53"/>
  <c r="AP93"/>
  <c r="AQ53"/>
  <c r="AP53"/>
  <c r="AL93"/>
  <c r="AL53"/>
  <c r="AM53"/>
  <c r="AH93"/>
  <c r="AI53"/>
  <c r="AD93"/>
  <c r="AD53"/>
  <c r="AD19"/>
  <c r="AE53"/>
  <c r="Z93"/>
  <c r="AA53"/>
  <c r="Z53"/>
  <c r="AW89"/>
  <c r="AX49"/>
  <c r="AW49"/>
  <c r="AS89"/>
  <c r="AT49"/>
  <c r="AS19"/>
  <c r="H53"/>
  <c r="G93"/>
  <c r="G19"/>
  <c r="V46"/>
  <c r="Z86"/>
  <c r="W89"/>
  <c r="W49"/>
  <c r="P114" i="14"/>
  <c r="AW19" i="13"/>
  <c r="D77" i="14"/>
  <c r="BB19" i="13"/>
  <c r="AO46"/>
  <c r="W19"/>
  <c r="V75" i="14"/>
  <c r="P53" i="13"/>
  <c r="O93"/>
  <c r="AW86"/>
  <c r="AW46"/>
  <c r="BA86"/>
  <c r="AL86"/>
  <c r="AL46"/>
  <c r="L93"/>
  <c r="L19"/>
  <c r="L21" s="1"/>
  <c r="U89"/>
  <c r="V49"/>
  <c r="U49"/>
  <c r="Q89"/>
  <c r="Q19"/>
  <c r="Q21" s="1"/>
  <c r="M89"/>
  <c r="N49"/>
  <c r="M49"/>
  <c r="I89"/>
  <c r="I19"/>
  <c r="I21" s="1"/>
  <c r="E49"/>
  <c r="F49"/>
  <c r="F71"/>
  <c r="E32" i="14"/>
  <c r="C31"/>
  <c r="AW115" i="13"/>
  <c r="AC116"/>
  <c r="BA116"/>
  <c r="AE117"/>
  <c r="AU117"/>
  <c r="AU117" i="14"/>
  <c r="AW120" i="13"/>
  <c r="AA117"/>
  <c r="AT86"/>
  <c r="AT46"/>
  <c r="AB86"/>
  <c r="AB19"/>
  <c r="T93"/>
  <c r="T19"/>
  <c r="T21" s="1"/>
  <c r="Y46"/>
  <c r="Y86"/>
  <c r="AO19"/>
  <c r="O19"/>
  <c r="S93"/>
  <c r="E53"/>
  <c r="Q49"/>
  <c r="Y89"/>
  <c r="J49"/>
  <c r="AA89"/>
  <c r="U19"/>
  <c r="U21" s="1"/>
  <c r="BE93"/>
  <c r="BE19"/>
  <c r="AZ86"/>
  <c r="AZ46"/>
  <c r="AJ86"/>
  <c r="AJ46"/>
  <c r="AM112"/>
  <c r="BA115"/>
  <c r="BH19"/>
  <c r="BH21" s="1"/>
  <c r="BA93"/>
  <c r="BB53"/>
  <c r="BA19"/>
  <c r="BA21" s="1"/>
  <c r="AR93"/>
  <c r="AR19"/>
  <c r="AR21" s="1"/>
  <c r="P93"/>
  <c r="P19"/>
  <c r="H93"/>
  <c r="H19"/>
  <c r="H21" s="1"/>
  <c r="K53"/>
  <c r="S53"/>
  <c r="AM19"/>
  <c r="AU19"/>
  <c r="J53"/>
  <c r="R53"/>
  <c r="X93"/>
  <c r="BG89"/>
  <c r="C77"/>
  <c r="AI112"/>
  <c r="AV46"/>
  <c r="AM46"/>
  <c r="BD86"/>
  <c r="AB93"/>
  <c r="AX86"/>
  <c r="AU86"/>
  <c r="AS46"/>
  <c r="AP86"/>
  <c r="AK46"/>
  <c r="R19"/>
  <c r="R21" s="1"/>
  <c r="M19"/>
  <c r="M21" s="1"/>
  <c r="U93"/>
  <c r="J86"/>
  <c r="AR86"/>
  <c r="AR46"/>
  <c r="BH89"/>
  <c r="AC86"/>
  <c r="Y53"/>
  <c r="AC19"/>
  <c r="BC49"/>
  <c r="F46"/>
  <c r="V93"/>
  <c r="W86"/>
  <c r="G46"/>
  <c r="BF53"/>
  <c r="BA89"/>
  <c r="AV86"/>
  <c r="AS86"/>
  <c r="AN86"/>
  <c r="AK86"/>
  <c r="AA86"/>
  <c r="S19"/>
  <c r="C19"/>
  <c r="C21" s="1"/>
  <c r="N93"/>
  <c r="D49"/>
  <c r="BM21"/>
  <c r="BN61" s="1"/>
  <c r="BC86"/>
  <c r="BC53"/>
  <c r="AA93"/>
  <c r="AD89"/>
  <c r="AB89"/>
  <c r="AE86"/>
  <c r="B19"/>
  <c r="B21" s="1"/>
  <c r="N72" i="14"/>
  <c r="H32"/>
  <c r="F34"/>
  <c r="B35"/>
  <c r="AL75" i="13"/>
  <c r="AL74"/>
  <c r="N72"/>
  <c r="R71"/>
  <c r="E37" i="14"/>
  <c r="J80" i="13"/>
  <c r="R80"/>
  <c r="V120"/>
  <c r="V120" i="14"/>
  <c r="G30"/>
  <c r="U111" i="13"/>
  <c r="D38" i="14"/>
  <c r="P114" i="13"/>
  <c r="H116"/>
  <c r="K80"/>
  <c r="AD76" i="14"/>
  <c r="AW116" i="13"/>
  <c r="W112"/>
  <c r="AA112"/>
  <c r="AR110"/>
  <c r="AH111"/>
  <c r="H40" i="6"/>
  <c r="BI89" i="13"/>
  <c r="BI53"/>
  <c r="BI46"/>
  <c r="F115"/>
  <c r="BH86"/>
  <c r="AT19"/>
  <c r="AP19"/>
  <c r="AN19"/>
  <c r="AL19"/>
  <c r="AJ19"/>
  <c r="AH19"/>
  <c r="Z19"/>
  <c r="AS93"/>
  <c r="AQ93"/>
  <c r="AC49"/>
  <c r="C77" i="14"/>
  <c r="V118" i="13"/>
  <c r="BJ40"/>
  <c r="BJ40" i="14" s="1"/>
  <c r="BM40" i="13"/>
  <c r="BL40"/>
  <c r="BM37"/>
  <c r="BJ32" i="14"/>
  <c r="BM32" i="13"/>
  <c r="BM38"/>
  <c r="BM36"/>
  <c r="BJ34" i="14"/>
  <c r="BM34" i="13"/>
  <c r="BJ31" i="14"/>
  <c r="BM31" i="13"/>
  <c r="BJ28" i="14"/>
  <c r="BM28" i="13"/>
  <c r="Q21" i="12"/>
  <c r="E48"/>
  <c r="P75" i="13"/>
  <c r="D36" i="14"/>
  <c r="F35"/>
  <c r="L72" i="12"/>
  <c r="I65"/>
  <c r="K68"/>
  <c r="O72"/>
  <c r="H45"/>
  <c r="L45"/>
  <c r="I48"/>
  <c r="M48"/>
  <c r="K52"/>
  <c r="H72"/>
  <c r="M58"/>
  <c r="I58"/>
  <c r="N65"/>
  <c r="J65"/>
  <c r="M72"/>
  <c r="I72"/>
  <c r="L68"/>
  <c r="O65"/>
  <c r="K65"/>
  <c r="AX27" i="13"/>
  <c r="AX27" i="14" s="1"/>
  <c r="AS27" i="13"/>
  <c r="AS27" i="14" s="1"/>
  <c r="AK27" i="13"/>
  <c r="AY27"/>
  <c r="AY27" i="14" s="1"/>
  <c r="AR27" i="13"/>
  <c r="AJ27"/>
  <c r="AJ27" i="14" s="1"/>
  <c r="AB27" i="13"/>
  <c r="AB27" i="14" s="1"/>
  <c r="AB26" s="1"/>
  <c r="Z27" i="13"/>
  <c r="G72" i="12"/>
  <c r="F179"/>
  <c r="BK27" i="14"/>
  <c r="AM108" i="13"/>
  <c r="AQ112"/>
  <c r="AU112"/>
  <c r="C40" i="9"/>
  <c r="B54" s="1"/>
  <c r="E80" i="4"/>
  <c r="H55"/>
  <c r="L23"/>
  <c r="L21"/>
  <c r="M48"/>
  <c r="G55"/>
  <c r="M24"/>
  <c r="M22"/>
  <c r="M20"/>
  <c r="M19"/>
  <c r="G19"/>
  <c r="L2"/>
  <c r="K24"/>
  <c r="N2"/>
  <c r="J37" i="6"/>
  <c r="H41"/>
  <c r="BF93" i="14"/>
  <c r="AX93"/>
  <c r="AP93"/>
  <c r="BI93"/>
  <c r="BJ53"/>
  <c r="BL49"/>
  <c r="BI49"/>
  <c r="AF19"/>
  <c r="AO89"/>
  <c r="AM89"/>
  <c r="BJ89"/>
  <c r="AZ19"/>
  <c r="AO86"/>
  <c r="AM86"/>
  <c r="BI53"/>
  <c r="BJ93"/>
  <c r="BK93"/>
  <c r="BK89"/>
  <c r="BJ49"/>
  <c r="BI89"/>
  <c r="BL89"/>
  <c r="BI86"/>
  <c r="BA86"/>
  <c r="AY86"/>
  <c r="BJ46"/>
  <c r="BH86"/>
  <c r="BK86"/>
  <c r="BI46"/>
  <c r="BJ86"/>
  <c r="BL46"/>
  <c r="BL93"/>
  <c r="BL53"/>
  <c r="BH53" i="13"/>
  <c r="BI93"/>
  <c r="BB93"/>
  <c r="AZ19"/>
  <c r="AV19"/>
  <c r="BI19"/>
  <c r="BM99" s="1"/>
  <c r="BH93"/>
  <c r="BC19"/>
  <c r="BD49"/>
  <c r="BB49"/>
  <c r="AR49"/>
  <c r="AV49"/>
  <c r="AZ49"/>
  <c r="AQ49"/>
  <c r="AU49"/>
  <c r="AY49"/>
  <c r="BD89"/>
  <c r="BI49"/>
  <c r="BL19"/>
  <c r="BM59" s="1"/>
  <c r="BH49"/>
  <c r="BB86"/>
  <c r="BH46"/>
  <c r="BI86"/>
  <c r="F72" i="12"/>
  <c r="E52"/>
  <c r="D72"/>
  <c r="C52"/>
  <c r="B52"/>
  <c r="I110" i="14"/>
  <c r="T70" i="13"/>
  <c r="I110"/>
  <c r="F31" i="14"/>
  <c r="BF71" i="13"/>
  <c r="AX110"/>
  <c r="C151" i="12"/>
  <c r="B48"/>
  <c r="F45"/>
  <c r="B45"/>
  <c r="I148"/>
  <c r="P93"/>
  <c r="I137"/>
  <c r="I141"/>
  <c r="G134"/>
  <c r="P86"/>
  <c r="P99"/>
  <c r="AN110" i="13"/>
  <c r="P153" i="12"/>
  <c r="AQ108" i="13"/>
  <c r="BF72"/>
  <c r="BF29"/>
  <c r="BE112"/>
  <c r="P159" i="12"/>
  <c r="P90"/>
  <c r="W112" i="14"/>
  <c r="AQ118"/>
  <c r="BF71"/>
  <c r="BF80" i="13"/>
  <c r="P150" i="12"/>
  <c r="P160"/>
  <c r="P97"/>
  <c r="P158"/>
  <c r="P95"/>
  <c r="P156"/>
  <c r="O137"/>
  <c r="O135"/>
  <c r="O143"/>
  <c r="O136"/>
  <c r="O140"/>
  <c r="O144"/>
  <c r="O141"/>
  <c r="O98"/>
  <c r="O139"/>
  <c r="O145"/>
  <c r="O138"/>
  <c r="O142"/>
  <c r="O146"/>
  <c r="O134"/>
  <c r="M135"/>
  <c r="M143"/>
  <c r="M136"/>
  <c r="M140"/>
  <c r="M144"/>
  <c r="M98"/>
  <c r="N98"/>
  <c r="M139"/>
  <c r="M145"/>
  <c r="M138"/>
  <c r="M142"/>
  <c r="M146"/>
  <c r="M134"/>
  <c r="M137"/>
  <c r="M141"/>
  <c r="L98"/>
  <c r="K139"/>
  <c r="K145"/>
  <c r="K138"/>
  <c r="K142"/>
  <c r="K146"/>
  <c r="K134"/>
  <c r="K137"/>
  <c r="K141"/>
  <c r="K98"/>
  <c r="K135"/>
  <c r="K143"/>
  <c r="K136"/>
  <c r="K140"/>
  <c r="K144"/>
  <c r="I98"/>
  <c r="I139"/>
  <c r="I145"/>
  <c r="I138"/>
  <c r="I142"/>
  <c r="I146"/>
  <c r="J98"/>
  <c r="I135"/>
  <c r="I143"/>
  <c r="I136"/>
  <c r="I140"/>
  <c r="I144"/>
  <c r="I134"/>
  <c r="G139"/>
  <c r="G145"/>
  <c r="G138"/>
  <c r="G142"/>
  <c r="G146"/>
  <c r="H98"/>
  <c r="G135"/>
  <c r="G143"/>
  <c r="G136"/>
  <c r="G140"/>
  <c r="G144"/>
  <c r="G137"/>
  <c r="G141"/>
  <c r="P149"/>
  <c r="P154"/>
  <c r="P91"/>
  <c r="P152"/>
  <c r="P89"/>
  <c r="P157"/>
  <c r="P94"/>
  <c r="L100"/>
  <c r="K186" s="1"/>
  <c r="K187" s="1"/>
  <c r="K188" s="1"/>
  <c r="H100"/>
  <c r="G186" s="1"/>
  <c r="G187" s="1"/>
  <c r="G188" s="1"/>
  <c r="AM107" i="13"/>
  <c r="AM26"/>
  <c r="BH27"/>
  <c r="BH27" i="14" s="1"/>
  <c r="BI27" i="13"/>
  <c r="BI27" i="14" s="1"/>
  <c r="BG27" i="13"/>
  <c r="BG27" i="14" s="1"/>
  <c r="BK32"/>
  <c r="BH32" i="13"/>
  <c r="BH32" i="14" s="1"/>
  <c r="BG32" i="13"/>
  <c r="BG32" i="14" s="1"/>
  <c r="BG72" s="1"/>
  <c r="BI32" i="13"/>
  <c r="BI32" i="14" s="1"/>
  <c r="BH30" i="13"/>
  <c r="BH30" i="14" s="1"/>
  <c r="BG30" i="13"/>
  <c r="BG30" i="14" s="1"/>
  <c r="BI30" i="13"/>
  <c r="BI30" i="14" s="1"/>
  <c r="BG37" i="13"/>
  <c r="BG37" i="14" s="1"/>
  <c r="BG77" s="1"/>
  <c r="BK37" i="13"/>
  <c r="BK37" i="14" s="1"/>
  <c r="BK77" s="1"/>
  <c r="BH37" i="13"/>
  <c r="BH37" i="14" s="1"/>
  <c r="BI37" i="13"/>
  <c r="BI37" i="14" s="1"/>
  <c r="BI35" i="13"/>
  <c r="BI35" i="14" s="1"/>
  <c r="BH35" i="13"/>
  <c r="BH35" i="14" s="1"/>
  <c r="BG35" i="13"/>
  <c r="BG35" i="14" s="1"/>
  <c r="BG75" s="1"/>
  <c r="BK40" i="13"/>
  <c r="BK40" i="14" s="1"/>
  <c r="BH40" i="13"/>
  <c r="BH40" i="14" s="1"/>
  <c r="BG40" i="13"/>
  <c r="BG40" i="14" s="1"/>
  <c r="BG80" s="1"/>
  <c r="BI40" i="13"/>
  <c r="BI40" i="14" s="1"/>
  <c r="AZ107" i="13"/>
  <c r="AI107"/>
  <c r="AI26"/>
  <c r="BK28" i="14"/>
  <c r="BG28" i="13"/>
  <c r="BG28" i="14" s="1"/>
  <c r="BI28" i="13"/>
  <c r="BI28" i="14" s="1"/>
  <c r="BH28" i="13"/>
  <c r="BH28" i="14" s="1"/>
  <c r="BG31" i="13"/>
  <c r="BG31" i="14" s="1"/>
  <c r="BG71" s="1"/>
  <c r="BI31" i="13"/>
  <c r="BI31" i="14" s="1"/>
  <c r="BK31"/>
  <c r="BH31" i="13"/>
  <c r="BH31" i="14" s="1"/>
  <c r="BK38" i="13"/>
  <c r="BK38" i="14" s="1"/>
  <c r="BK78" s="1"/>
  <c r="BH38" i="13"/>
  <c r="BH38" i="14" s="1"/>
  <c r="BG38" i="13"/>
  <c r="BG38" i="14" s="1"/>
  <c r="BG78" s="1"/>
  <c r="BI38" i="13"/>
  <c r="BI38" i="14" s="1"/>
  <c r="BK36" i="13"/>
  <c r="BK36" i="14" s="1"/>
  <c r="BK76" s="1"/>
  <c r="BG36" i="13"/>
  <c r="BG36" i="14" s="1"/>
  <c r="BG76" s="1"/>
  <c r="BI36" i="13"/>
  <c r="BI36" i="14" s="1"/>
  <c r="BH36" i="13"/>
  <c r="BH36" i="14" s="1"/>
  <c r="BK34"/>
  <c r="BH34" i="13"/>
  <c r="BH34" i="14" s="1"/>
  <c r="BG34" i="13"/>
  <c r="BG34" i="14" s="1"/>
  <c r="BI34" i="13"/>
  <c r="BI34" i="14" s="1"/>
  <c r="K38" i="6"/>
  <c r="M38" s="1"/>
  <c r="K39"/>
  <c r="H39"/>
  <c r="J39"/>
  <c r="BK53" i="14"/>
  <c r="BK49"/>
  <c r="H37" i="19" l="1"/>
  <c r="H38"/>
  <c r="S29" i="14"/>
  <c r="U120" i="13"/>
  <c r="M9" i="17"/>
  <c r="D5" i="23" s="1"/>
  <c r="D66" s="1"/>
  <c r="Z120" i="13"/>
  <c r="AF118"/>
  <c r="M77"/>
  <c r="L117"/>
  <c r="L117" i="14"/>
  <c r="L77"/>
  <c r="P117"/>
  <c r="P115" i="13"/>
  <c r="Q75" i="14"/>
  <c r="AA114"/>
  <c r="W74"/>
  <c r="Q72" i="13"/>
  <c r="AN72"/>
  <c r="Q112"/>
  <c r="E71"/>
  <c r="S29"/>
  <c r="M68"/>
  <c r="L74"/>
  <c r="AD120"/>
  <c r="P74"/>
  <c r="V80"/>
  <c r="F78" i="14"/>
  <c r="AA80" i="13"/>
  <c r="Q118"/>
  <c r="R78"/>
  <c r="F41" i="9"/>
  <c r="C54" s="1"/>
  <c r="E29" i="13"/>
  <c r="AB78"/>
  <c r="T29" i="14"/>
  <c r="BE111" i="13"/>
  <c r="BD59"/>
  <c r="AQ99"/>
  <c r="S110"/>
  <c r="AX70"/>
  <c r="L68"/>
  <c r="AW110" i="14"/>
  <c r="AC80"/>
  <c r="S80" i="13"/>
  <c r="F118" i="14"/>
  <c r="S114" i="13"/>
  <c r="C71"/>
  <c r="AI71"/>
  <c r="R108"/>
  <c r="J107"/>
  <c r="F70"/>
  <c r="U71"/>
  <c r="X111"/>
  <c r="AC107"/>
  <c r="G70"/>
  <c r="T71"/>
  <c r="F111"/>
  <c r="Y107"/>
  <c r="O114"/>
  <c r="Z108"/>
  <c r="N68"/>
  <c r="K67"/>
  <c r="G78"/>
  <c r="M26" i="14"/>
  <c r="AW70"/>
  <c r="D105" i="7"/>
  <c r="C40" i="4" s="1"/>
  <c r="O72" i="13"/>
  <c r="W110"/>
  <c r="K72"/>
  <c r="T26"/>
  <c r="X74"/>
  <c r="R76" i="14"/>
  <c r="AC75" i="13"/>
  <c r="AB80"/>
  <c r="C78" i="12"/>
  <c r="M78" i="13"/>
  <c r="S112"/>
  <c r="M108"/>
  <c r="K26"/>
  <c r="P72"/>
  <c r="BX106" i="14"/>
  <c r="BU66"/>
  <c r="BX109"/>
  <c r="BU69"/>
  <c r="M8" i="6"/>
  <c r="C4" i="23" s="1"/>
  <c r="C65" s="1"/>
  <c r="M24" i="6"/>
  <c r="C20" i="23" s="1"/>
  <c r="C81" s="1"/>
  <c r="R68" i="14"/>
  <c r="R26"/>
  <c r="R106" s="1"/>
  <c r="W70"/>
  <c r="Y115" i="13"/>
  <c r="W114"/>
  <c r="AD80"/>
  <c r="AC80"/>
  <c r="AN112" i="14"/>
  <c r="U29"/>
  <c r="AN29" i="13"/>
  <c r="AV110"/>
  <c r="W75"/>
  <c r="Q78" i="12"/>
  <c r="G37" i="4"/>
  <c r="G34"/>
  <c r="H56" s="1"/>
  <c r="G35"/>
  <c r="G36"/>
  <c r="O21" i="12"/>
  <c r="O60" s="1"/>
  <c r="O58"/>
  <c r="C67" i="23"/>
  <c r="BI68" i="14"/>
  <c r="BH75"/>
  <c r="BI72"/>
  <c r="T111"/>
  <c r="BK71"/>
  <c r="U112" i="13"/>
  <c r="BD33" i="14"/>
  <c r="V112" i="13"/>
  <c r="N76"/>
  <c r="K68"/>
  <c r="BJ80" i="14"/>
  <c r="AA120" i="13"/>
  <c r="AG111"/>
  <c r="H9" i="17"/>
  <c r="M28" i="6"/>
  <c r="C24" i="23" s="1"/>
  <c r="C85" s="1"/>
  <c r="M29" i="6"/>
  <c r="C25" i="23" s="1"/>
  <c r="C86" s="1"/>
  <c r="M20" i="6"/>
  <c r="M21"/>
  <c r="M12"/>
  <c r="C8" i="23" s="1"/>
  <c r="C69" s="1"/>
  <c r="M25" i="6"/>
  <c r="N25" s="1"/>
  <c r="M16"/>
  <c r="C12" i="23" s="1"/>
  <c r="C73" s="1"/>
  <c r="M11" i="6"/>
  <c r="C7" i="23" s="1"/>
  <c r="C68" s="1"/>
  <c r="AL99" i="14"/>
  <c r="BH71"/>
  <c r="BH72"/>
  <c r="BE26"/>
  <c r="Z112"/>
  <c r="J26"/>
  <c r="K66" s="1"/>
  <c r="BK72"/>
  <c r="AL59"/>
  <c r="AC115"/>
  <c r="BG33"/>
  <c r="BG73" s="1"/>
  <c r="BG74"/>
  <c r="BI76"/>
  <c r="BJ76"/>
  <c r="BH29"/>
  <c r="BH70"/>
  <c r="BQ108" i="13"/>
  <c r="BM28" i="14"/>
  <c r="BQ112" i="13"/>
  <c r="BM32" i="14"/>
  <c r="BQ120" i="13"/>
  <c r="BM40" i="14"/>
  <c r="BH33"/>
  <c r="BH74"/>
  <c r="BH78"/>
  <c r="BI29"/>
  <c r="BI71"/>
  <c r="BH68"/>
  <c r="BG68"/>
  <c r="BH80"/>
  <c r="BI75"/>
  <c r="BJ75"/>
  <c r="BG67"/>
  <c r="BG26"/>
  <c r="BG66" s="1"/>
  <c r="J26" i="13"/>
  <c r="BJ68" i="14"/>
  <c r="BJ72"/>
  <c r="Z72" i="13"/>
  <c r="BP108"/>
  <c r="BL28" i="14"/>
  <c r="BP108" s="1"/>
  <c r="BD26"/>
  <c r="BK26"/>
  <c r="BK68"/>
  <c r="BK80"/>
  <c r="BI77"/>
  <c r="BJ77"/>
  <c r="BI70"/>
  <c r="BI26"/>
  <c r="BI67"/>
  <c r="Q71" i="13"/>
  <c r="AW70"/>
  <c r="K114"/>
  <c r="BQ111"/>
  <c r="BM31" i="14"/>
  <c r="R116" i="13"/>
  <c r="J108" i="14"/>
  <c r="BP112" i="13"/>
  <c r="BL32" i="14"/>
  <c r="BP112" s="1"/>
  <c r="BJ29"/>
  <c r="BJ70"/>
  <c r="Z112" i="13"/>
  <c r="BD29" i="14"/>
  <c r="BE38"/>
  <c r="BE33" s="1"/>
  <c r="BP111" i="13"/>
  <c r="BL31" i="14"/>
  <c r="BP111" s="1"/>
  <c r="BI74"/>
  <c r="BI33"/>
  <c r="BH76"/>
  <c r="BI78"/>
  <c r="BJ78"/>
  <c r="BI80"/>
  <c r="BH77"/>
  <c r="BG70"/>
  <c r="BG29"/>
  <c r="BH26"/>
  <c r="BH67"/>
  <c r="BJ71"/>
  <c r="BP120" i="13"/>
  <c r="BL40" i="14"/>
  <c r="P76" i="13"/>
  <c r="N108"/>
  <c r="X72"/>
  <c r="Q29"/>
  <c r="R26"/>
  <c r="W70"/>
  <c r="AE114"/>
  <c r="AV29" i="14"/>
  <c r="BD40"/>
  <c r="BE80" s="1"/>
  <c r="D80" i="4"/>
  <c r="C34"/>
  <c r="F56" s="1"/>
  <c r="C35"/>
  <c r="C37"/>
  <c r="C36"/>
  <c r="L20"/>
  <c r="H8" i="17"/>
  <c r="M19" i="6"/>
  <c r="C15" i="23" s="1"/>
  <c r="C76" s="1"/>
  <c r="M23" i="6"/>
  <c r="C19" i="23" s="1"/>
  <c r="C80" s="1"/>
  <c r="BJ33" i="14"/>
  <c r="BJ74"/>
  <c r="BQ116" i="13"/>
  <c r="BM36" i="14"/>
  <c r="Q60" i="12"/>
  <c r="R80"/>
  <c r="BQ118" i="13"/>
  <c r="BM38" i="14"/>
  <c r="BP114" i="13"/>
  <c r="BL34" i="14"/>
  <c r="BP114" s="1"/>
  <c r="BP116" i="13"/>
  <c r="BL36" i="14"/>
  <c r="BP116" s="1"/>
  <c r="BP117" i="13"/>
  <c r="BL37" i="14"/>
  <c r="BP117" s="1"/>
  <c r="BQ117" i="13"/>
  <c r="BM37" i="14"/>
  <c r="BK74"/>
  <c r="BQ114" i="13"/>
  <c r="BM34" i="14"/>
  <c r="BP118" i="13"/>
  <c r="BL38" i="14"/>
  <c r="BP118" s="1"/>
  <c r="BT39"/>
  <c r="BU79" s="1"/>
  <c r="BX113"/>
  <c r="AB99"/>
  <c r="AI29"/>
  <c r="O33"/>
  <c r="Z118" i="13"/>
  <c r="R112"/>
  <c r="V72"/>
  <c r="O33"/>
  <c r="O108"/>
  <c r="O76"/>
  <c r="AA78"/>
  <c r="T80"/>
  <c r="AK101"/>
  <c r="T67"/>
  <c r="J108"/>
  <c r="L70"/>
  <c r="W72"/>
  <c r="AD29" i="14"/>
  <c r="F78" i="13"/>
  <c r="T111"/>
  <c r="E78"/>
  <c r="AN111"/>
  <c r="AB115"/>
  <c r="AB74"/>
  <c r="AA114"/>
  <c r="P80" i="14"/>
  <c r="AM67" i="13"/>
  <c r="AO72"/>
  <c r="X75"/>
  <c r="Y75"/>
  <c r="AJ71"/>
  <c r="M26"/>
  <c r="P21" i="12"/>
  <c r="P60" s="1"/>
  <c r="P78"/>
  <c r="AE70" i="13"/>
  <c r="L78"/>
  <c r="T115"/>
  <c r="S72"/>
  <c r="AD71"/>
  <c r="W120"/>
  <c r="P107"/>
  <c r="AC74"/>
  <c r="AD111"/>
  <c r="AD74"/>
  <c r="K78" i="14"/>
  <c r="AA26" i="13"/>
  <c r="R72"/>
  <c r="O120"/>
  <c r="T107"/>
  <c r="AA71"/>
  <c r="N29"/>
  <c r="R32" i="14"/>
  <c r="S72" s="1"/>
  <c r="Y78"/>
  <c r="AA68" i="13"/>
  <c r="S120"/>
  <c r="R111"/>
  <c r="W80"/>
  <c r="G110"/>
  <c r="T67" i="14"/>
  <c r="U67" i="13"/>
  <c r="AC33" i="14"/>
  <c r="AB68" i="13"/>
  <c r="Q77"/>
  <c r="K110"/>
  <c r="O110"/>
  <c r="AE107"/>
  <c r="AR120"/>
  <c r="AR120" i="14"/>
  <c r="B58" i="12"/>
  <c r="AL26" i="14"/>
  <c r="S67" i="13"/>
  <c r="BW120" i="14"/>
  <c r="R77"/>
  <c r="H7" i="20"/>
  <c r="K7"/>
  <c r="A24" i="4"/>
  <c r="C85" s="1"/>
  <c r="D51"/>
  <c r="J51" s="1"/>
  <c r="A9"/>
  <c r="H8" i="18"/>
  <c r="K8"/>
  <c r="H9" i="20"/>
  <c r="K9"/>
  <c r="H10" i="19"/>
  <c r="K10"/>
  <c r="BW117" i="14"/>
  <c r="BW116"/>
  <c r="H7" i="18"/>
  <c r="K7"/>
  <c r="H8" i="19"/>
  <c r="K8"/>
  <c r="H9" i="18"/>
  <c r="K9"/>
  <c r="H10" i="20"/>
  <c r="K10"/>
  <c r="M13" i="6"/>
  <c r="C9" i="23" s="1"/>
  <c r="C70" s="1"/>
  <c r="BU109" i="14"/>
  <c r="BW111"/>
  <c r="BW112"/>
  <c r="BW114"/>
  <c r="BW115"/>
  <c r="BW118"/>
  <c r="BU106"/>
  <c r="H7" i="19"/>
  <c r="K7"/>
  <c r="H8" i="20"/>
  <c r="K8"/>
  <c r="H9" i="19"/>
  <c r="K9"/>
  <c r="BV113" i="14"/>
  <c r="BV109"/>
  <c r="BW110"/>
  <c r="H10" i="18"/>
  <c r="K10"/>
  <c r="AB80" i="14"/>
  <c r="X61"/>
  <c r="W61"/>
  <c r="Z29"/>
  <c r="Y29"/>
  <c r="AA99"/>
  <c r="X59"/>
  <c r="N71"/>
  <c r="AR78"/>
  <c r="AF111"/>
  <c r="U67"/>
  <c r="J68"/>
  <c r="AB59"/>
  <c r="AB21"/>
  <c r="AB101" s="1"/>
  <c r="K68"/>
  <c r="BH101" i="13"/>
  <c r="N120"/>
  <c r="AF120" i="14"/>
  <c r="AB120"/>
  <c r="AB75" i="13"/>
  <c r="M117"/>
  <c r="L33"/>
  <c r="W74"/>
  <c r="Z35" i="14"/>
  <c r="AA75" s="1"/>
  <c r="AD115" i="13"/>
  <c r="S78"/>
  <c r="Z114"/>
  <c r="AA74"/>
  <c r="F116" i="14"/>
  <c r="W118" i="13"/>
  <c r="I114" i="14"/>
  <c r="Y59" i="13"/>
  <c r="P70"/>
  <c r="AE101"/>
  <c r="P29" i="14"/>
  <c r="W107" i="13"/>
  <c r="AF59"/>
  <c r="T108"/>
  <c r="AA26" i="14"/>
  <c r="V28"/>
  <c r="Z108" s="1"/>
  <c r="V108" i="13"/>
  <c r="P108"/>
  <c r="AI99"/>
  <c r="K59"/>
  <c r="AI101"/>
  <c r="AA107"/>
  <c r="P77"/>
  <c r="Z74"/>
  <c r="V70"/>
  <c r="AB111" i="14"/>
  <c r="R68" i="13"/>
  <c r="AC26"/>
  <c r="AA72"/>
  <c r="N112"/>
  <c r="P26"/>
  <c r="T106" s="1"/>
  <c r="K78"/>
  <c r="AC115"/>
  <c r="P80"/>
  <c r="Q108"/>
  <c r="G74"/>
  <c r="N67"/>
  <c r="AS80"/>
  <c r="X80"/>
  <c r="C75" i="14"/>
  <c r="K111" i="13"/>
  <c r="K118"/>
  <c r="N107" i="14"/>
  <c r="Y112" i="13"/>
  <c r="K118" i="14"/>
  <c r="O116" i="13"/>
  <c r="I29" i="14"/>
  <c r="P33" i="13"/>
  <c r="AA118"/>
  <c r="T120" i="14"/>
  <c r="C70"/>
  <c r="K77"/>
  <c r="AG107" i="13"/>
  <c r="N26"/>
  <c r="Z80"/>
  <c r="Y120"/>
  <c r="Y110"/>
  <c r="AG26"/>
  <c r="G111"/>
  <c r="N77"/>
  <c r="N107"/>
  <c r="R107"/>
  <c r="O117"/>
  <c r="L77"/>
  <c r="P112"/>
  <c r="AC78"/>
  <c r="O118"/>
  <c r="J68"/>
  <c r="AC120"/>
  <c r="I111"/>
  <c r="G114"/>
  <c r="Q80"/>
  <c r="C75"/>
  <c r="AB120"/>
  <c r="G26"/>
  <c r="J71"/>
  <c r="C72" i="14"/>
  <c r="AC118"/>
  <c r="D75"/>
  <c r="M120" i="13"/>
  <c r="X120"/>
  <c r="Q120"/>
  <c r="Y80"/>
  <c r="U80"/>
  <c r="T120"/>
  <c r="U80" i="14"/>
  <c r="Z78"/>
  <c r="T74" i="13"/>
  <c r="AA33"/>
  <c r="T75"/>
  <c r="T114"/>
  <c r="AA115"/>
  <c r="S115"/>
  <c r="X78"/>
  <c r="X115"/>
  <c r="W75" i="14"/>
  <c r="D75" i="13"/>
  <c r="V74"/>
  <c r="Z78"/>
  <c r="AE116" i="14"/>
  <c r="S75"/>
  <c r="BU113"/>
  <c r="R33"/>
  <c r="N115" i="13"/>
  <c r="K77"/>
  <c r="X118"/>
  <c r="AC118"/>
  <c r="J115"/>
  <c r="AA75"/>
  <c r="Z75"/>
  <c r="J118"/>
  <c r="U74"/>
  <c r="U75"/>
  <c r="T33"/>
  <c r="W115"/>
  <c r="AU116" i="14"/>
  <c r="Y33"/>
  <c r="Q75" i="13"/>
  <c r="L116"/>
  <c r="Q115"/>
  <c r="Q77" i="14"/>
  <c r="Y78" i="13"/>
  <c r="AB118"/>
  <c r="V114"/>
  <c r="Y117"/>
  <c r="X114"/>
  <c r="J77" i="14"/>
  <c r="X78"/>
  <c r="AA33"/>
  <c r="W77" i="13"/>
  <c r="R75"/>
  <c r="M76"/>
  <c r="P116"/>
  <c r="V115"/>
  <c r="L33" i="14"/>
  <c r="Q115"/>
  <c r="S74" i="13"/>
  <c r="V115" i="14"/>
  <c r="S75" i="13"/>
  <c r="U115" i="14"/>
  <c r="F74" i="13"/>
  <c r="O75"/>
  <c r="U117"/>
  <c r="V77"/>
  <c r="Q117"/>
  <c r="J77"/>
  <c r="J117"/>
  <c r="V117"/>
  <c r="R74"/>
  <c r="U115"/>
  <c r="B21" i="12"/>
  <c r="B60" s="1"/>
  <c r="L76" i="13"/>
  <c r="R33"/>
  <c r="P117"/>
  <c r="K117"/>
  <c r="R115"/>
  <c r="R75" i="14"/>
  <c r="I77" i="13"/>
  <c r="Z117"/>
  <c r="R77"/>
  <c r="BA77" i="14"/>
  <c r="V70"/>
  <c r="C29" i="13"/>
  <c r="U70"/>
  <c r="U29"/>
  <c r="N71"/>
  <c r="U110"/>
  <c r="M72"/>
  <c r="C29" i="14"/>
  <c r="F110" i="13"/>
  <c r="C72"/>
  <c r="F78" i="12"/>
  <c r="F112" i="14"/>
  <c r="C70" i="13"/>
  <c r="Y72"/>
  <c r="G71"/>
  <c r="D72"/>
  <c r="H71"/>
  <c r="Q111"/>
  <c r="H21" i="12"/>
  <c r="H60" s="1"/>
  <c r="L29" i="14"/>
  <c r="L112" i="13"/>
  <c r="D72" i="14"/>
  <c r="M29"/>
  <c r="X68" i="13"/>
  <c r="W108"/>
  <c r="W26"/>
  <c r="AC68"/>
  <c r="L26"/>
  <c r="AG108"/>
  <c r="AA108"/>
  <c r="L67"/>
  <c r="W68"/>
  <c r="H107" i="14"/>
  <c r="M67" i="13"/>
  <c r="AR68"/>
  <c r="E78" i="12"/>
  <c r="C26" i="13"/>
  <c r="BW109"/>
  <c r="BW69"/>
  <c r="Y52" i="12"/>
  <c r="Z52" s="1"/>
  <c r="AA52" s="1"/>
  <c r="BW113" i="13"/>
  <c r="BW73"/>
  <c r="T112"/>
  <c r="X112"/>
  <c r="AD67"/>
  <c r="T29"/>
  <c r="T69" s="1"/>
  <c r="N80"/>
  <c r="W78"/>
  <c r="G40" i="14"/>
  <c r="G120" s="1"/>
  <c r="AA115"/>
  <c r="R120" i="13"/>
  <c r="I117"/>
  <c r="AM120"/>
  <c r="N117"/>
  <c r="AR78"/>
  <c r="G117"/>
  <c r="P110"/>
  <c r="K76"/>
  <c r="Z76" i="14"/>
  <c r="D67" i="13"/>
  <c r="Y33"/>
  <c r="M110" i="14"/>
  <c r="G115" i="13"/>
  <c r="AD70" i="14"/>
  <c r="Q70" i="13"/>
  <c r="C67"/>
  <c r="Q33" i="14"/>
  <c r="AD26"/>
  <c r="BS66"/>
  <c r="N75" i="13"/>
  <c r="T78"/>
  <c r="U72"/>
  <c r="AA76" i="14"/>
  <c r="Z76" i="13"/>
  <c r="Y74"/>
  <c r="M75" i="14"/>
  <c r="BC68" i="13"/>
  <c r="AA76"/>
  <c r="S38" i="14"/>
  <c r="T78" s="1"/>
  <c r="AE67" i="13"/>
  <c r="B29"/>
  <c r="P29"/>
  <c r="T110"/>
  <c r="O80"/>
  <c r="M111"/>
  <c r="I71"/>
  <c r="H112"/>
  <c r="AN80"/>
  <c r="O77"/>
  <c r="Q116"/>
  <c r="P68"/>
  <c r="Q76"/>
  <c r="Y110" i="14"/>
  <c r="O68" i="13"/>
  <c r="I114"/>
  <c r="AV118"/>
  <c r="AB111"/>
  <c r="T72"/>
  <c r="AC71"/>
  <c r="Q68"/>
  <c r="E67"/>
  <c r="E67" i="14"/>
  <c r="R117" i="13"/>
  <c r="D26"/>
  <c r="C27" i="14"/>
  <c r="C26" s="1"/>
  <c r="AB71" i="13"/>
  <c r="N116"/>
  <c r="M75"/>
  <c r="R76"/>
  <c r="AD116"/>
  <c r="AM80" i="14"/>
  <c r="X118"/>
  <c r="AU76"/>
  <c r="AO26"/>
  <c r="BU119" i="13"/>
  <c r="BU79"/>
  <c r="BT79"/>
  <c r="BT119"/>
  <c r="J70"/>
  <c r="BD68"/>
  <c r="K70"/>
  <c r="H77"/>
  <c r="M29"/>
  <c r="G120"/>
  <c r="K116"/>
  <c r="M70"/>
  <c r="AG110"/>
  <c r="H76"/>
  <c r="AC114"/>
  <c r="BV109"/>
  <c r="BV69"/>
  <c r="J110"/>
  <c r="M110"/>
  <c r="Q110"/>
  <c r="Q74"/>
  <c r="Q33"/>
  <c r="H112" i="14"/>
  <c r="AC110" i="13"/>
  <c r="AM77"/>
  <c r="AD70"/>
  <c r="G116" i="14"/>
  <c r="BV113" i="13"/>
  <c r="BV73"/>
  <c r="E72"/>
  <c r="AC70"/>
  <c r="U114"/>
  <c r="Y114"/>
  <c r="BC26" i="14"/>
  <c r="Q34" i="6"/>
  <c r="AO67" i="14"/>
  <c r="F55" i="4"/>
  <c r="F58" i="12"/>
  <c r="F145"/>
  <c r="F142"/>
  <c r="F146"/>
  <c r="AP59" i="14"/>
  <c r="M18" i="17"/>
  <c r="D14" i="23" s="1"/>
  <c r="D75" s="1"/>
  <c r="M26" i="17"/>
  <c r="Q26" s="1"/>
  <c r="BT106" i="14"/>
  <c r="BT66"/>
  <c r="BT109"/>
  <c r="BT69"/>
  <c r="BT113"/>
  <c r="BT73"/>
  <c r="I21" i="4"/>
  <c r="I24"/>
  <c r="K19"/>
  <c r="K20"/>
  <c r="K21"/>
  <c r="BS73" i="14"/>
  <c r="BS69"/>
  <c r="BK21"/>
  <c r="BO101" s="1"/>
  <c r="BN61"/>
  <c r="BH101"/>
  <c r="AM80" i="13"/>
  <c r="AQ117"/>
  <c r="AS78" i="14"/>
  <c r="AT108" i="13"/>
  <c r="AS68"/>
  <c r="AN67"/>
  <c r="AQ68"/>
  <c r="AS26" i="14"/>
  <c r="AO67" i="13"/>
  <c r="AP67"/>
  <c r="AT68"/>
  <c r="AP120" i="14"/>
  <c r="BR113"/>
  <c r="BS113"/>
  <c r="BS109"/>
  <c r="BR109"/>
  <c r="BS106"/>
  <c r="BT41" i="13"/>
  <c r="BX121" s="1"/>
  <c r="BS41"/>
  <c r="BS119"/>
  <c r="BS79"/>
  <c r="BR41"/>
  <c r="BR81" s="1"/>
  <c r="BR79"/>
  <c r="BR79" i="14"/>
  <c r="BR106"/>
  <c r="BL99" i="13"/>
  <c r="BL59"/>
  <c r="BP99"/>
  <c r="BK99"/>
  <c r="BK59"/>
  <c r="BO99"/>
  <c r="BQ101"/>
  <c r="BJ99"/>
  <c r="BJ59"/>
  <c r="BN99"/>
  <c r="G68"/>
  <c r="AO111"/>
  <c r="AK68"/>
  <c r="AT40" i="14"/>
  <c r="AT80" s="1"/>
  <c r="L24" i="4"/>
  <c r="H37" i="17"/>
  <c r="N38" i="19"/>
  <c r="O38"/>
  <c r="Q38"/>
  <c r="M15" i="6"/>
  <c r="C11" i="23" s="1"/>
  <c r="C72" s="1"/>
  <c r="M7" i="6"/>
  <c r="C3" i="23" s="1"/>
  <c r="C64" s="1"/>
  <c r="M26" i="6"/>
  <c r="M17"/>
  <c r="C13" i="23" s="1"/>
  <c r="C74" s="1"/>
  <c r="N36" i="19"/>
  <c r="Q36"/>
  <c r="M14" i="6"/>
  <c r="M22"/>
  <c r="M27"/>
  <c r="O31" s="1"/>
  <c r="D23" i="21" s="1"/>
  <c r="M9" i="6"/>
  <c r="C5" i="23" s="1"/>
  <c r="C66" s="1"/>
  <c r="Q37" i="19"/>
  <c r="N37"/>
  <c r="Q35"/>
  <c r="N35"/>
  <c r="M18" i="6"/>
  <c r="O18" s="1"/>
  <c r="D10" i="21" s="1"/>
  <c r="M30" i="6"/>
  <c r="O34" s="1"/>
  <c r="D26" i="21" s="1"/>
  <c r="AW110" i="13"/>
  <c r="AT70"/>
  <c r="BD77" i="14"/>
  <c r="AM118" i="13"/>
  <c r="H28" i="17"/>
  <c r="M28"/>
  <c r="Q28" s="1"/>
  <c r="H17"/>
  <c r="C91" i="23"/>
  <c r="Q78" i="13"/>
  <c r="K75"/>
  <c r="P78"/>
  <c r="E75"/>
  <c r="T118"/>
  <c r="BF112"/>
  <c r="S68"/>
  <c r="L29"/>
  <c r="Z33"/>
  <c r="D76"/>
  <c r="C90" i="23"/>
  <c r="C76" i="14"/>
  <c r="AR118" i="13"/>
  <c r="BD76"/>
  <c r="AM78" i="14"/>
  <c r="AZ78" i="13"/>
  <c r="AD75"/>
  <c r="BD114"/>
  <c r="AS70"/>
  <c r="AF71"/>
  <c r="AK108"/>
  <c r="BM120"/>
  <c r="BM80"/>
  <c r="BL120"/>
  <c r="BL80"/>
  <c r="BK120"/>
  <c r="BK80"/>
  <c r="BJ120"/>
  <c r="BJ80"/>
  <c r="BM76"/>
  <c r="BM116"/>
  <c r="BN76"/>
  <c r="BN117" i="14"/>
  <c r="BJ77" i="13"/>
  <c r="BJ117"/>
  <c r="BN117"/>
  <c r="BL76"/>
  <c r="BL116"/>
  <c r="BL118"/>
  <c r="BL78"/>
  <c r="BJ74"/>
  <c r="BJ114"/>
  <c r="BN114"/>
  <c r="BN118" i="14"/>
  <c r="BJ78" i="13"/>
  <c r="BJ118"/>
  <c r="BN118"/>
  <c r="BN77"/>
  <c r="BM77"/>
  <c r="BM117"/>
  <c r="BL114"/>
  <c r="BL74"/>
  <c r="BO117" i="14"/>
  <c r="BK117" i="13"/>
  <c r="BO117"/>
  <c r="BK77"/>
  <c r="BN74"/>
  <c r="BM74"/>
  <c r="BM114"/>
  <c r="BN78"/>
  <c r="BM78"/>
  <c r="BM118"/>
  <c r="BN115" i="14"/>
  <c r="BJ75" i="13"/>
  <c r="BJ115"/>
  <c r="BN115"/>
  <c r="BL77"/>
  <c r="BL117"/>
  <c r="BO114" i="14"/>
  <c r="BK74" i="13"/>
  <c r="BK114"/>
  <c r="BO114"/>
  <c r="BO116" i="14"/>
  <c r="BK76" i="13"/>
  <c r="BK116"/>
  <c r="BO116"/>
  <c r="BO118" i="14"/>
  <c r="BK78" i="13"/>
  <c r="BK118"/>
  <c r="BO118"/>
  <c r="BN116" i="14"/>
  <c r="BJ116" i="13"/>
  <c r="BN116"/>
  <c r="BJ76"/>
  <c r="AF77"/>
  <c r="BN111" i="14"/>
  <c r="BN111" i="13"/>
  <c r="BJ71"/>
  <c r="BJ111"/>
  <c r="BN112" i="14"/>
  <c r="BJ72" i="13"/>
  <c r="BJ112"/>
  <c r="BN112"/>
  <c r="BL72"/>
  <c r="BL112"/>
  <c r="BM112"/>
  <c r="BN72"/>
  <c r="BM72"/>
  <c r="BO111" i="14"/>
  <c r="BK71" i="13"/>
  <c r="BK111"/>
  <c r="BO111"/>
  <c r="BL111"/>
  <c r="BL71"/>
  <c r="BN71"/>
  <c r="BM71"/>
  <c r="BM111"/>
  <c r="BO112" i="14"/>
  <c r="BO112" i="13"/>
  <c r="BK72"/>
  <c r="BK112"/>
  <c r="BN110" i="14"/>
  <c r="BJ70" i="13"/>
  <c r="BJ110"/>
  <c r="BN110"/>
  <c r="BN108" i="14"/>
  <c r="BN108" i="13"/>
  <c r="BJ68"/>
  <c r="BJ108"/>
  <c r="BL108"/>
  <c r="BL68"/>
  <c r="BO107" i="14"/>
  <c r="BK107" i="13"/>
  <c r="BO107"/>
  <c r="BM68"/>
  <c r="BM108"/>
  <c r="BN68"/>
  <c r="AM68"/>
  <c r="BO108" i="14"/>
  <c r="BK108" i="13"/>
  <c r="BK68"/>
  <c r="BO108"/>
  <c r="AL68"/>
  <c r="H25" i="17"/>
  <c r="M11"/>
  <c r="D7" i="23" s="1"/>
  <c r="D68" s="1"/>
  <c r="H27" i="17"/>
  <c r="O37" i="6"/>
  <c r="D29" i="21" s="1"/>
  <c r="M12" i="17"/>
  <c r="D8" i="23" s="1"/>
  <c r="D69" s="1"/>
  <c r="K37" i="17"/>
  <c r="M37" s="1"/>
  <c r="D33" i="23" s="1"/>
  <c r="D94" s="1"/>
  <c r="H35" i="17"/>
  <c r="M25"/>
  <c r="M21"/>
  <c r="D17" i="23" s="1"/>
  <c r="D78" s="1"/>
  <c r="AP99" i="14"/>
  <c r="BJ21"/>
  <c r="BN101" s="1"/>
  <c r="AY120" i="13"/>
  <c r="BH99"/>
  <c r="L72"/>
  <c r="BE116"/>
  <c r="BB77"/>
  <c r="AR111"/>
  <c r="AO115"/>
  <c r="AF108"/>
  <c r="AQ33" i="14"/>
  <c r="BF116" i="13"/>
  <c r="K71"/>
  <c r="AR75"/>
  <c r="Z70"/>
  <c r="J29"/>
  <c r="AJ118"/>
  <c r="AU111" i="14"/>
  <c r="AH74" i="13"/>
  <c r="AY111"/>
  <c r="O71"/>
  <c r="AJ108"/>
  <c r="AI120"/>
  <c r="AU77"/>
  <c r="BC118"/>
  <c r="C76"/>
  <c r="C33"/>
  <c r="AG68"/>
  <c r="O111"/>
  <c r="U77"/>
  <c r="T117"/>
  <c r="X29"/>
  <c r="J111"/>
  <c r="AS115"/>
  <c r="AQ116" i="14"/>
  <c r="AF99" i="13"/>
  <c r="AF21"/>
  <c r="F59"/>
  <c r="AI108"/>
  <c r="AF68"/>
  <c r="AH77"/>
  <c r="AE108"/>
  <c r="AN115" i="14"/>
  <c r="F72" i="13"/>
  <c r="N111"/>
  <c r="AC33"/>
  <c r="G116"/>
  <c r="AJ78"/>
  <c r="V99"/>
  <c r="K99"/>
  <c r="AL108"/>
  <c r="S108"/>
  <c r="AQ76" i="14"/>
  <c r="AJ117" i="13"/>
  <c r="AO116"/>
  <c r="AP77"/>
  <c r="AP108"/>
  <c r="AF33" i="14"/>
  <c r="AF120" i="13"/>
  <c r="AN115"/>
  <c r="D70"/>
  <c r="AY26" i="14"/>
  <c r="H110" i="13"/>
  <c r="F75"/>
  <c r="AW76"/>
  <c r="F108"/>
  <c r="AY117"/>
  <c r="AJ115"/>
  <c r="AV120" i="14"/>
  <c r="AJ115"/>
  <c r="AK75"/>
  <c r="AQ80"/>
  <c r="AX26"/>
  <c r="C68" i="13"/>
  <c r="B26"/>
  <c r="AK75"/>
  <c r="AJ78" i="14"/>
  <c r="H70" i="13"/>
  <c r="AU80"/>
  <c r="AV80"/>
  <c r="AV120"/>
  <c r="AW80"/>
  <c r="AG75"/>
  <c r="AT35" i="14"/>
  <c r="AT75" s="1"/>
  <c r="BE80" i="13"/>
  <c r="AR80"/>
  <c r="AF80"/>
  <c r="AE120" i="14"/>
  <c r="AG120" i="13"/>
  <c r="AQ120"/>
  <c r="AE80"/>
  <c r="AP120"/>
  <c r="AG80"/>
  <c r="AE120"/>
  <c r="BF117"/>
  <c r="AP114"/>
  <c r="BC76"/>
  <c r="BE76"/>
  <c r="BE117"/>
  <c r="AS78"/>
  <c r="BC116"/>
  <c r="AU116"/>
  <c r="AY76" i="14"/>
  <c r="AQ76" i="13"/>
  <c r="AK78"/>
  <c r="BF76"/>
  <c r="AE76" i="14"/>
  <c r="AL114" i="13"/>
  <c r="AQ74"/>
  <c r="AE76"/>
  <c r="AO75"/>
  <c r="AX117"/>
  <c r="AH115"/>
  <c r="AQ116"/>
  <c r="AE77"/>
  <c r="BD74"/>
  <c r="AV76"/>
  <c r="BD116"/>
  <c r="BB76"/>
  <c r="AG116"/>
  <c r="AU115"/>
  <c r="AZ76"/>
  <c r="AW75"/>
  <c r="BB117"/>
  <c r="AU75"/>
  <c r="AZ117"/>
  <c r="BB117" i="14"/>
  <c r="AL78" i="13"/>
  <c r="AR74"/>
  <c r="AP74"/>
  <c r="AG35" i="14"/>
  <c r="AG75" s="1"/>
  <c r="AV77" i="13"/>
  <c r="AG115"/>
  <c r="AH76"/>
  <c r="BA76"/>
  <c r="AQ33"/>
  <c r="AK74"/>
  <c r="AV75"/>
  <c r="AZ77" i="14"/>
  <c r="AT116" i="13"/>
  <c r="AN78"/>
  <c r="AM78"/>
  <c r="AN114"/>
  <c r="AY116"/>
  <c r="AZ33" i="14"/>
  <c r="AN118" i="13"/>
  <c r="BC117" i="14"/>
  <c r="AS74"/>
  <c r="AU111" i="13"/>
  <c r="AF111"/>
  <c r="AV71"/>
  <c r="AJ29" i="14"/>
  <c r="AH29"/>
  <c r="AL70" i="13"/>
  <c r="AJ111"/>
  <c r="AS110"/>
  <c r="AO70"/>
  <c r="AO110"/>
  <c r="AV72" i="14"/>
  <c r="AN77"/>
  <c r="AN74"/>
  <c r="AE115"/>
  <c r="AO77" i="13"/>
  <c r="AG76"/>
  <c r="AQ75"/>
  <c r="AH117"/>
  <c r="AE33"/>
  <c r="AT118"/>
  <c r="AK77" i="14"/>
  <c r="AK116" i="13"/>
  <c r="BF77"/>
  <c r="AQ78"/>
  <c r="AL117"/>
  <c r="AO77" i="14"/>
  <c r="AE116" i="13"/>
  <c r="AJ33"/>
  <c r="AX116" i="14"/>
  <c r="AP115" i="13"/>
  <c r="AX76"/>
  <c r="AO118"/>
  <c r="AI77"/>
  <c r="AO78"/>
  <c r="AX116"/>
  <c r="AF76"/>
  <c r="BB116" i="14"/>
  <c r="AM74" i="13"/>
  <c r="AP75" i="14"/>
  <c r="AR115" i="13"/>
  <c r="AF75"/>
  <c r="AS114" i="14"/>
  <c r="AK116"/>
  <c r="AY76" i="13"/>
  <c r="AN77"/>
  <c r="AN117"/>
  <c r="AI116" i="14"/>
  <c r="AT115" i="13"/>
  <c r="AE115"/>
  <c r="AS114"/>
  <c r="AG77"/>
  <c r="AK76"/>
  <c r="AV115"/>
  <c r="AP75"/>
  <c r="AP118"/>
  <c r="AJ116"/>
  <c r="AS75"/>
  <c r="BB116"/>
  <c r="AJ33" i="14"/>
  <c r="BB72" i="13"/>
  <c r="AJ72"/>
  <c r="AL110" i="14"/>
  <c r="AQ71" i="13"/>
  <c r="AI29"/>
  <c r="AJ29"/>
  <c r="AN112"/>
  <c r="AJ112"/>
  <c r="AJ112" i="14"/>
  <c r="AO108" i="13"/>
  <c r="AS108"/>
  <c r="AO26"/>
  <c r="AP68"/>
  <c r="AU120"/>
  <c r="AT120"/>
  <c r="BF120"/>
  <c r="AQ80"/>
  <c r="AD35" i="14"/>
  <c r="AE75" i="13"/>
  <c r="BC117"/>
  <c r="BD117"/>
  <c r="AO117" i="14"/>
  <c r="AI116" i="13"/>
  <c r="AM117"/>
  <c r="AJ77"/>
  <c r="BD77"/>
  <c r="BE77"/>
  <c r="AK77"/>
  <c r="AS118"/>
  <c r="AO114"/>
  <c r="AO117"/>
  <c r="AJ76"/>
  <c r="AZ77"/>
  <c r="AM116"/>
  <c r="BA77"/>
  <c r="AT76" i="14"/>
  <c r="AF114" i="13"/>
  <c r="AP74" i="14"/>
  <c r="AR114" i="13"/>
  <c r="AT116" i="14"/>
  <c r="AZ117"/>
  <c r="AU76" i="13"/>
  <c r="BC77" i="14"/>
  <c r="AI76" i="13"/>
  <c r="AK33" i="14"/>
  <c r="AK33" i="13"/>
  <c r="AZ115"/>
  <c r="AM33" i="14"/>
  <c r="AN74" i="13"/>
  <c r="BC77"/>
  <c r="AL77"/>
  <c r="AY77"/>
  <c r="AS74"/>
  <c r="AZ116"/>
  <c r="AO74"/>
  <c r="AQ114" i="14"/>
  <c r="AI117" i="13"/>
  <c r="AT76"/>
  <c r="AQ114"/>
  <c r="AP78"/>
  <c r="AV29"/>
  <c r="AW72"/>
  <c r="BC72"/>
  <c r="AJ70"/>
  <c r="AF112"/>
  <c r="AI110"/>
  <c r="AS29" i="14"/>
  <c r="AK111" i="13"/>
  <c r="AW29" i="14"/>
  <c r="BA112" i="13"/>
  <c r="AP71"/>
  <c r="AV72"/>
  <c r="AM70" i="14"/>
  <c r="AL70"/>
  <c r="AM110" i="13"/>
  <c r="AE72"/>
  <c r="AZ110"/>
  <c r="AS71"/>
  <c r="AN70"/>
  <c r="AK110"/>
  <c r="AR71"/>
  <c r="AF72"/>
  <c r="AD112"/>
  <c r="AD29"/>
  <c r="AF29"/>
  <c r="AI70" i="14"/>
  <c r="AV111" i="13"/>
  <c r="AM70"/>
  <c r="AG72"/>
  <c r="AK70"/>
  <c r="AE71"/>
  <c r="AQ72"/>
  <c r="AI70"/>
  <c r="K78" i="12"/>
  <c r="AP72" i="13"/>
  <c r="AU72"/>
  <c r="AM110" i="14"/>
  <c r="AH72" i="13"/>
  <c r="AL110"/>
  <c r="AT112"/>
  <c r="K58" i="12"/>
  <c r="O78"/>
  <c r="AH70" i="13"/>
  <c r="AW71"/>
  <c r="AW112"/>
  <c r="AZ29" i="14"/>
  <c r="AH110" i="13"/>
  <c r="AE26"/>
  <c r="AI106" s="1"/>
  <c r="AE68"/>
  <c r="AD108"/>
  <c r="AD26"/>
  <c r="AD108" i="14"/>
  <c r="AZ67" i="13"/>
  <c r="AL26"/>
  <c r="AM66" s="1"/>
  <c r="AD68"/>
  <c r="BI112"/>
  <c r="AD107"/>
  <c r="Z27" i="14"/>
  <c r="Z26" s="1"/>
  <c r="BM101"/>
  <c r="AP26" i="13"/>
  <c r="AP27" i="14"/>
  <c r="AP26" s="1"/>
  <c r="AL31"/>
  <c r="AP111" s="1"/>
  <c r="AD72" i="13"/>
  <c r="AC32" i="14"/>
  <c r="AC29" s="1"/>
  <c r="AE74" i="13"/>
  <c r="AD34" i="14"/>
  <c r="AD114" s="1"/>
  <c r="AH75" i="13"/>
  <c r="AH35" i="14"/>
  <c r="AL115" s="1"/>
  <c r="AL33" i="13"/>
  <c r="AL36" i="14"/>
  <c r="AL33" s="1"/>
  <c r="Z37"/>
  <c r="AI118" i="13"/>
  <c r="AE38" i="14"/>
  <c r="AE33" s="1"/>
  <c r="AT38"/>
  <c r="AT78" s="1"/>
  <c r="AJ80" i="13"/>
  <c r="AJ40" i="14"/>
  <c r="AJ80" s="1"/>
  <c r="V71" i="13"/>
  <c r="V31" i="14"/>
  <c r="V29" s="1"/>
  <c r="W33" i="13"/>
  <c r="W36" i="14"/>
  <c r="W33" s="1"/>
  <c r="BD26" i="13"/>
  <c r="Z68"/>
  <c r="Y28" i="14"/>
  <c r="Y26" s="1"/>
  <c r="AN68" i="13"/>
  <c r="AN28" i="14"/>
  <c r="AN26" s="1"/>
  <c r="Q27"/>
  <c r="Q26" s="1"/>
  <c r="AQ30"/>
  <c r="AQ29" s="1"/>
  <c r="AT111" i="13"/>
  <c r="AT31" i="14"/>
  <c r="AT29" s="1"/>
  <c r="AP110" i="13"/>
  <c r="AP30" i="14"/>
  <c r="AP29" s="1"/>
  <c r="AP112" i="13"/>
  <c r="AL32" i="14"/>
  <c r="AP112" s="1"/>
  <c r="BC71" i="13"/>
  <c r="BC31" i="14"/>
  <c r="BC29" s="1"/>
  <c r="V110" i="13"/>
  <c r="R30" i="14"/>
  <c r="BF111" i="13"/>
  <c r="BB31" i="14"/>
  <c r="BF111" s="1"/>
  <c r="T37"/>
  <c r="T33" s="1"/>
  <c r="T39" s="1"/>
  <c r="T41" s="1"/>
  <c r="AY34"/>
  <c r="AY74" s="1"/>
  <c r="AG37"/>
  <c r="AK117" s="1"/>
  <c r="P118" i="13"/>
  <c r="P38" i="14"/>
  <c r="Q78" s="1"/>
  <c r="L75" i="13"/>
  <c r="K35" i="14"/>
  <c r="K75" s="1"/>
  <c r="BE74" i="13"/>
  <c r="BF74" i="14"/>
  <c r="S76" i="13"/>
  <c r="S36" i="14"/>
  <c r="S76" s="1"/>
  <c r="AV34"/>
  <c r="AV33" s="1"/>
  <c r="L40"/>
  <c r="M80" s="1"/>
  <c r="AX99"/>
  <c r="AR27"/>
  <c r="AR26" s="1"/>
  <c r="AU108" i="13"/>
  <c r="AU28" i="14"/>
  <c r="AU68" s="1"/>
  <c r="AB32"/>
  <c r="AB29" s="1"/>
  <c r="AK114" i="13"/>
  <c r="AG34" i="14"/>
  <c r="AG114" s="1"/>
  <c r="AJ75" i="13"/>
  <c r="AI35" i="14"/>
  <c r="AP76" i="13"/>
  <c r="AO36" i="14"/>
  <c r="AO33" s="1"/>
  <c r="AB37"/>
  <c r="AB77" s="1"/>
  <c r="AP37"/>
  <c r="AP33" s="1"/>
  <c r="AU33" i="13"/>
  <c r="AU38" i="14"/>
  <c r="AU33" s="1"/>
  <c r="AZ80" i="13"/>
  <c r="AZ40" i="14"/>
  <c r="AZ120" s="1"/>
  <c r="X36"/>
  <c r="X116" s="1"/>
  <c r="I118" i="13"/>
  <c r="I38" i="14"/>
  <c r="I78" s="1"/>
  <c r="BA67" i="13"/>
  <c r="BA27" i="14"/>
  <c r="BA26" s="1"/>
  <c r="X26" i="13"/>
  <c r="X27" i="14"/>
  <c r="X67" s="1"/>
  <c r="V26" i="13"/>
  <c r="V27" i="14"/>
  <c r="AY71" i="13"/>
  <c r="AX31" i="14"/>
  <c r="AX29" s="1"/>
  <c r="AU70" i="13"/>
  <c r="AU30" i="14"/>
  <c r="AU29" s="1"/>
  <c r="N78" i="13"/>
  <c r="N38" i="14"/>
  <c r="N33" s="1"/>
  <c r="I35"/>
  <c r="M115" s="1"/>
  <c r="AO80" i="13"/>
  <c r="AO40" i="14"/>
  <c r="AR61" i="13"/>
  <c r="M7" i="17"/>
  <c r="D3" i="23" s="1"/>
  <c r="D64" s="1"/>
  <c r="AW26" i="14"/>
  <c r="J99" i="13"/>
  <c r="M23" i="17"/>
  <c r="D19" i="23" s="1"/>
  <c r="D80" s="1"/>
  <c r="BM99" i="14"/>
  <c r="BH108" i="13"/>
  <c r="AZ70"/>
  <c r="AY30" i="14"/>
  <c r="AY29" s="1"/>
  <c r="AO31"/>
  <c r="AO29" s="1"/>
  <c r="AU74" i="13"/>
  <c r="AT34" i="14"/>
  <c r="AX115" i="13"/>
  <c r="AX35" i="14"/>
  <c r="AR77" i="13"/>
  <c r="AR37" i="14"/>
  <c r="AH80" i="13"/>
  <c r="AH40" i="14"/>
  <c r="AH80" s="1"/>
  <c r="BB80" i="13"/>
  <c r="BA40" i="14"/>
  <c r="BA120" s="1"/>
  <c r="BD115" i="13"/>
  <c r="BD75" i="14"/>
  <c r="BC70" i="13"/>
  <c r="BB30" i="14"/>
  <c r="I26" i="13"/>
  <c r="I106" s="1"/>
  <c r="I27" i="14"/>
  <c r="I26" s="1"/>
  <c r="V68" i="13"/>
  <c r="U28" i="14"/>
  <c r="U26" s="1"/>
  <c r="AJ28"/>
  <c r="AK68" s="1"/>
  <c r="S26" i="13"/>
  <c r="S28" i="14"/>
  <c r="T68" s="1"/>
  <c r="AI68" i="13"/>
  <c r="AH28" i="14"/>
  <c r="AH68" s="1"/>
  <c r="AG31"/>
  <c r="AG29" s="1"/>
  <c r="X70" i="13"/>
  <c r="X30" i="14"/>
  <c r="X29" s="1"/>
  <c r="AF70" i="13"/>
  <c r="AF30" i="14"/>
  <c r="AF29" s="1"/>
  <c r="O29" i="13"/>
  <c r="O31" i="14"/>
  <c r="O29" s="1"/>
  <c r="AE29" i="13"/>
  <c r="AE31" i="14"/>
  <c r="AE29" s="1"/>
  <c r="J31"/>
  <c r="J29" s="1"/>
  <c r="N110" i="13"/>
  <c r="N30" i="14"/>
  <c r="N29" s="1"/>
  <c r="BA74" i="13"/>
  <c r="BA34" i="14"/>
  <c r="BB33" i="13"/>
  <c r="BB34" i="14"/>
  <c r="BB33" s="1"/>
  <c r="M34"/>
  <c r="M33" s="1"/>
  <c r="AH38"/>
  <c r="AL118" s="1"/>
  <c r="AF116" i="13"/>
  <c r="AB36" i="14"/>
  <c r="AC76" s="1"/>
  <c r="BD78" i="13"/>
  <c r="J114"/>
  <c r="J34" i="14"/>
  <c r="J33" s="1"/>
  <c r="U76" i="13"/>
  <c r="U36" i="14"/>
  <c r="U76" s="1"/>
  <c r="AU59" i="13"/>
  <c r="BM59" i="14"/>
  <c r="AL67" i="13"/>
  <c r="AK27" i="14"/>
  <c r="AK26" s="1"/>
  <c r="AQ26" i="13"/>
  <c r="AQ106" s="1"/>
  <c r="AQ27" i="14"/>
  <c r="AQ26" s="1"/>
  <c r="BA70" i="13"/>
  <c r="BA30" i="14"/>
  <c r="BA29" s="1"/>
  <c r="AM29" i="13"/>
  <c r="AM31" i="14"/>
  <c r="AM29" s="1"/>
  <c r="AR29" i="13"/>
  <c r="AR32" i="14"/>
  <c r="AR29" s="1"/>
  <c r="AW114" i="13"/>
  <c r="AW34" i="14"/>
  <c r="AY35"/>
  <c r="AN116" i="13"/>
  <c r="AN36" i="14"/>
  <c r="AN33" s="1"/>
  <c r="AT77" i="13"/>
  <c r="AS37" i="14"/>
  <c r="AS33" s="1"/>
  <c r="AD78" i="13"/>
  <c r="AD38" i="14"/>
  <c r="AW78" i="13"/>
  <c r="AW38" i="14"/>
  <c r="AW78" s="1"/>
  <c r="X71" i="13"/>
  <c r="W31" i="14"/>
  <c r="W29" s="1"/>
  <c r="V36"/>
  <c r="V33" s="1"/>
  <c r="AH27"/>
  <c r="AH107" s="1"/>
  <c r="BB68" i="13"/>
  <c r="BB28" i="14"/>
  <c r="BB26" s="1"/>
  <c r="S107" i="13"/>
  <c r="O27" i="14"/>
  <c r="O26" s="1"/>
  <c r="BA68" i="13"/>
  <c r="AZ28" i="14"/>
  <c r="AZ26" s="1"/>
  <c r="BE108" i="13"/>
  <c r="AF27" i="14"/>
  <c r="AF26" s="1"/>
  <c r="AK72" i="13"/>
  <c r="AK32" i="14"/>
  <c r="AK72" s="1"/>
  <c r="AK71" i="13"/>
  <c r="AK31" i="14"/>
  <c r="K32"/>
  <c r="K29" s="1"/>
  <c r="BB78" i="13"/>
  <c r="BA38" i="14"/>
  <c r="I36"/>
  <c r="I76" s="1"/>
  <c r="BC38"/>
  <c r="BC78" s="1"/>
  <c r="AX38"/>
  <c r="BB118" s="1"/>
  <c r="AI34"/>
  <c r="AM114" s="1"/>
  <c r="AV116" i="13"/>
  <c r="AR36" i="14"/>
  <c r="W117" i="13"/>
  <c r="S37" i="14"/>
  <c r="W117" s="1"/>
  <c r="U38"/>
  <c r="Y118" s="1"/>
  <c r="BC40"/>
  <c r="BC80" s="1"/>
  <c r="AV59"/>
  <c r="M29" i="17"/>
  <c r="Q29" s="1"/>
  <c r="H24"/>
  <c r="H13"/>
  <c r="M24"/>
  <c r="M30"/>
  <c r="Q30" s="1"/>
  <c r="M27"/>
  <c r="D23" i="23" s="1"/>
  <c r="D84" s="1"/>
  <c r="M13" i="17"/>
  <c r="H12"/>
  <c r="H29"/>
  <c r="H11"/>
  <c r="J29"/>
  <c r="H24" i="19"/>
  <c r="K24"/>
  <c r="H11"/>
  <c r="K11"/>
  <c r="K22" i="18"/>
  <c r="H22"/>
  <c r="K13" i="20"/>
  <c r="H13"/>
  <c r="K17"/>
  <c r="H17"/>
  <c r="K21" i="18"/>
  <c r="H21"/>
  <c r="H29"/>
  <c r="K29"/>
  <c r="H15" i="19"/>
  <c r="K15"/>
  <c r="H27"/>
  <c r="K27"/>
  <c r="K18" i="20"/>
  <c r="H18"/>
  <c r="K26"/>
  <c r="H26"/>
  <c r="H20" i="18"/>
  <c r="K20"/>
  <c r="K32"/>
  <c r="M32" s="1"/>
  <c r="H32"/>
  <c r="K11" i="20"/>
  <c r="H11"/>
  <c r="H23" i="19"/>
  <c r="K23"/>
  <c r="H31"/>
  <c r="K31"/>
  <c r="M31" s="1"/>
  <c r="O35" s="1"/>
  <c r="H30"/>
  <c r="K30"/>
  <c r="K13" i="18"/>
  <c r="H13"/>
  <c r="K17"/>
  <c r="H17"/>
  <c r="K33" i="20"/>
  <c r="M33" s="1"/>
  <c r="H33"/>
  <c r="K37"/>
  <c r="M37" s="1"/>
  <c r="H37"/>
  <c r="K37" i="18"/>
  <c r="M37" s="1"/>
  <c r="H37"/>
  <c r="K15" i="20"/>
  <c r="H15"/>
  <c r="K19"/>
  <c r="H19"/>
  <c r="K27"/>
  <c r="H27"/>
  <c r="H26" i="19"/>
  <c r="K26"/>
  <c r="K38" i="18"/>
  <c r="M38" s="1"/>
  <c r="H38"/>
  <c r="K12" i="20"/>
  <c r="H12"/>
  <c r="H16" i="18"/>
  <c r="K16"/>
  <c r="K20" i="20"/>
  <c r="H20"/>
  <c r="K28" i="18"/>
  <c r="H28"/>
  <c r="K11"/>
  <c r="H11"/>
  <c r="H23"/>
  <c r="K23"/>
  <c r="H31"/>
  <c r="K31"/>
  <c r="M31" s="1"/>
  <c r="H35"/>
  <c r="K35"/>
  <c r="M35" s="1"/>
  <c r="H14" i="19"/>
  <c r="K14"/>
  <c r="H22"/>
  <c r="K22"/>
  <c r="H21"/>
  <c r="K21"/>
  <c r="H25"/>
  <c r="K25"/>
  <c r="H29"/>
  <c r="K29"/>
  <c r="H33"/>
  <c r="K33"/>
  <c r="M33" s="1"/>
  <c r="H18"/>
  <c r="K18"/>
  <c r="K26" i="18"/>
  <c r="H26"/>
  <c r="K34" i="20"/>
  <c r="M34" s="1"/>
  <c r="H34"/>
  <c r="H23" i="17"/>
  <c r="H21"/>
  <c r="K25"/>
  <c r="H16" i="19"/>
  <c r="K16"/>
  <c r="H28"/>
  <c r="K28"/>
  <c r="K32" i="20"/>
  <c r="M32" s="1"/>
  <c r="H32"/>
  <c r="K14" i="18"/>
  <c r="H14"/>
  <c r="K30"/>
  <c r="H30"/>
  <c r="H25"/>
  <c r="K25"/>
  <c r="K19"/>
  <c r="H19"/>
  <c r="K12"/>
  <c r="H12"/>
  <c r="K24"/>
  <c r="H24"/>
  <c r="K36" i="20"/>
  <c r="M36" s="1"/>
  <c r="H36"/>
  <c r="H12" i="19"/>
  <c r="K12"/>
  <c r="K16" i="20"/>
  <c r="H16"/>
  <c r="H20" i="19"/>
  <c r="K20"/>
  <c r="K24" i="20"/>
  <c r="H24"/>
  <c r="K28"/>
  <c r="H28"/>
  <c r="H32" i="19"/>
  <c r="K32"/>
  <c r="M32" s="1"/>
  <c r="O36" s="1"/>
  <c r="K36" i="18"/>
  <c r="M36" s="1"/>
  <c r="H36"/>
  <c r="K23" i="20"/>
  <c r="H23"/>
  <c r="K31"/>
  <c r="M31" s="1"/>
  <c r="H31"/>
  <c r="K35"/>
  <c r="M35" s="1"/>
  <c r="H35"/>
  <c r="K14"/>
  <c r="H14"/>
  <c r="K22"/>
  <c r="H22"/>
  <c r="K30"/>
  <c r="H30"/>
  <c r="H13" i="19"/>
  <c r="K13"/>
  <c r="H17"/>
  <c r="K17"/>
  <c r="K21" i="20"/>
  <c r="H21"/>
  <c r="K25"/>
  <c r="H25"/>
  <c r="K29"/>
  <c r="H29"/>
  <c r="H33" i="18"/>
  <c r="K33"/>
  <c r="M33" s="1"/>
  <c r="K15"/>
  <c r="H15"/>
  <c r="H19" i="19"/>
  <c r="K19"/>
  <c r="H27" i="18"/>
  <c r="K27"/>
  <c r="H18"/>
  <c r="K18"/>
  <c r="K34"/>
  <c r="M34" s="1"/>
  <c r="H34"/>
  <c r="H38" i="20"/>
  <c r="K38"/>
  <c r="M38" s="1"/>
  <c r="Q33" i="6"/>
  <c r="C93" i="23"/>
  <c r="AE77" i="14"/>
  <c r="V116" i="13"/>
  <c r="AL115"/>
  <c r="G77"/>
  <c r="AE78"/>
  <c r="AJ118" i="14"/>
  <c r="AF107" i="13"/>
  <c r="AI67"/>
  <c r="BC120"/>
  <c r="BF70"/>
  <c r="AC108"/>
  <c r="AM75"/>
  <c r="AC29"/>
  <c r="Z111"/>
  <c r="AR70"/>
  <c r="AJ120"/>
  <c r="AH26"/>
  <c r="AZ111"/>
  <c r="D93" i="23"/>
  <c r="Q35" i="17"/>
  <c r="K8"/>
  <c r="M8"/>
  <c r="D4" i="23" s="1"/>
  <c r="D65" s="1"/>
  <c r="AU107" i="13"/>
  <c r="W71"/>
  <c r="AW118"/>
  <c r="AN71"/>
  <c r="O107"/>
  <c r="BD111"/>
  <c r="AQ107"/>
  <c r="BE29"/>
  <c r="BD110"/>
  <c r="P67"/>
  <c r="AL72"/>
  <c r="AN76"/>
  <c r="AQ115"/>
  <c r="Z77"/>
  <c r="AW33"/>
  <c r="AO68"/>
  <c r="I74"/>
  <c r="Q26"/>
  <c r="AF78"/>
  <c r="J59"/>
  <c r="V29"/>
  <c r="AX80"/>
  <c r="AE118"/>
  <c r="AG59"/>
  <c r="E59"/>
  <c r="AK99"/>
  <c r="P111"/>
  <c r="H107"/>
  <c r="AN26"/>
  <c r="AN66" s="1"/>
  <c r="AA116"/>
  <c r="N99"/>
  <c r="AK80"/>
  <c r="F114"/>
  <c r="BF107"/>
  <c r="BD70"/>
  <c r="D74"/>
  <c r="AN33"/>
  <c r="BF115"/>
  <c r="AV67"/>
  <c r="BA59"/>
  <c r="AG67"/>
  <c r="AY112"/>
  <c r="F77"/>
  <c r="K21"/>
  <c r="L61" s="1"/>
  <c r="AT78"/>
  <c r="O78"/>
  <c r="BA71"/>
  <c r="U116"/>
  <c r="AN120"/>
  <c r="AD117"/>
  <c r="E80"/>
  <c r="V59"/>
  <c r="BA33"/>
  <c r="AE99"/>
  <c r="AA99"/>
  <c r="O26"/>
  <c r="N36" i="6"/>
  <c r="N34"/>
  <c r="H36" i="17"/>
  <c r="N36"/>
  <c r="Q36" i="6"/>
  <c r="Q37"/>
  <c r="C33" i="23"/>
  <c r="C94" s="1"/>
  <c r="M19" i="17"/>
  <c r="D15" i="23" s="1"/>
  <c r="D76" s="1"/>
  <c r="D92"/>
  <c r="Q38" i="6"/>
  <c r="C34" i="23"/>
  <c r="C95" s="1"/>
  <c r="N35" i="6"/>
  <c r="C31" i="23"/>
  <c r="C92" s="1"/>
  <c r="Q32" i="6"/>
  <c r="C28" i="23"/>
  <c r="C89" s="1"/>
  <c r="Q31" i="6"/>
  <c r="C27" i="23"/>
  <c r="C88" s="1"/>
  <c r="O35" i="17"/>
  <c r="E27" i="21" s="1"/>
  <c r="Q36" i="17"/>
  <c r="Q31"/>
  <c r="K7"/>
  <c r="D34" i="23"/>
  <c r="D95" s="1"/>
  <c r="Q33" i="17"/>
  <c r="D29" i="23"/>
  <c r="D90" s="1"/>
  <c r="Q34" i="17"/>
  <c r="D30" i="23"/>
  <c r="D91" s="1"/>
  <c r="Q32" i="17"/>
  <c r="D28" i="23"/>
  <c r="D89" s="1"/>
  <c r="H19" i="17"/>
  <c r="W107" i="14"/>
  <c r="AR115"/>
  <c r="AG59"/>
  <c r="AV21"/>
  <c r="AV101" s="1"/>
  <c r="AH61"/>
  <c r="L101"/>
  <c r="AH59"/>
  <c r="AG120"/>
  <c r="W59"/>
  <c r="BF101"/>
  <c r="O59"/>
  <c r="G59"/>
  <c r="D70"/>
  <c r="BE77"/>
  <c r="AS59"/>
  <c r="AN75"/>
  <c r="Z101"/>
  <c r="AR101"/>
  <c r="AK99"/>
  <c r="G99"/>
  <c r="AP101"/>
  <c r="AA59"/>
  <c r="AS99"/>
  <c r="AL61"/>
  <c r="AK101"/>
  <c r="AS71"/>
  <c r="H59"/>
  <c r="J116"/>
  <c r="P59"/>
  <c r="BF70"/>
  <c r="BJ99"/>
  <c r="AK78"/>
  <c r="Y80"/>
  <c r="D59"/>
  <c r="AA21"/>
  <c r="J99"/>
  <c r="G21"/>
  <c r="H61" s="1"/>
  <c r="O21"/>
  <c r="BI61"/>
  <c r="BC76"/>
  <c r="BA108"/>
  <c r="AK59"/>
  <c r="BC59"/>
  <c r="BH59"/>
  <c r="AV111"/>
  <c r="AV99"/>
  <c r="P99"/>
  <c r="P21"/>
  <c r="P101" s="1"/>
  <c r="BI59"/>
  <c r="G26"/>
  <c r="AY116"/>
  <c r="BD72"/>
  <c r="AA110"/>
  <c r="N21"/>
  <c r="N101" s="1"/>
  <c r="N99"/>
  <c r="AR99"/>
  <c r="H99"/>
  <c r="BK59"/>
  <c r="AB75"/>
  <c r="AO59"/>
  <c r="AS61"/>
  <c r="AV71"/>
  <c r="O110"/>
  <c r="AM116"/>
  <c r="AC75"/>
  <c r="L99"/>
  <c r="AL101"/>
  <c r="AW21"/>
  <c r="AW99"/>
  <c r="AW59"/>
  <c r="AD99"/>
  <c r="AD21"/>
  <c r="AD101" s="1"/>
  <c r="AO21"/>
  <c r="AS101" s="1"/>
  <c r="AO99"/>
  <c r="BE76"/>
  <c r="K110"/>
  <c r="AN99"/>
  <c r="G76"/>
  <c r="AQ68"/>
  <c r="AT72"/>
  <c r="BC67"/>
  <c r="BJ59"/>
  <c r="BH99"/>
  <c r="Z99"/>
  <c r="AH99"/>
  <c r="AB116" i="13"/>
  <c r="BF118"/>
  <c r="BA114"/>
  <c r="AC76"/>
  <c r="AQ110"/>
  <c r="BD68" i="14"/>
  <c r="AL75"/>
  <c r="BE72"/>
  <c r="BD72" i="13"/>
  <c r="BD76" i="14"/>
  <c r="BE118" i="13"/>
  <c r="AH76" i="14"/>
  <c r="BE75" i="13"/>
  <c r="X110"/>
  <c r="BD70" i="14"/>
  <c r="K70"/>
  <c r="P71" i="13"/>
  <c r="BD108"/>
  <c r="H68"/>
  <c r="F118"/>
  <c r="BF72" i="14"/>
  <c r="AG118" i="13"/>
  <c r="G108" i="14"/>
  <c r="T77" i="13"/>
  <c r="S33"/>
  <c r="BF118" i="14"/>
  <c r="AI78" i="13"/>
  <c r="AG71"/>
  <c r="AU29"/>
  <c r="X33"/>
  <c r="AX114"/>
  <c r="I78"/>
  <c r="BC67"/>
  <c r="AW108"/>
  <c r="BE33"/>
  <c r="O70"/>
  <c r="X116"/>
  <c r="AU118"/>
  <c r="S77"/>
  <c r="J78"/>
  <c r="Z72" i="14"/>
  <c r="H78" i="13"/>
  <c r="AU68"/>
  <c r="AV70"/>
  <c r="W76"/>
  <c r="BF75" i="14"/>
  <c r="BF77"/>
  <c r="BC75"/>
  <c r="BF120"/>
  <c r="BF80"/>
  <c r="K108" i="13"/>
  <c r="C74"/>
  <c r="V117" i="14"/>
  <c r="BD33" i="13"/>
  <c r="AU110"/>
  <c r="AH118"/>
  <c r="M118"/>
  <c r="AB29"/>
  <c r="L71"/>
  <c r="BH118"/>
  <c r="BD75"/>
  <c r="BC72" i="14"/>
  <c r="BD29" i="13"/>
  <c r="BF76" i="14"/>
  <c r="AJ110" i="13"/>
  <c r="AF110"/>
  <c r="BE72"/>
  <c r="N70"/>
  <c r="AQ29"/>
  <c r="D33"/>
  <c r="Q67"/>
  <c r="J33"/>
  <c r="BD120"/>
  <c r="AP33"/>
  <c r="AV33"/>
  <c r="AB110"/>
  <c r="AG70"/>
  <c r="M115"/>
  <c r="I115"/>
  <c r="G108"/>
  <c r="Q107"/>
  <c r="AH71"/>
  <c r="X117"/>
  <c r="M116"/>
  <c r="G35" i="14"/>
  <c r="H75" s="1"/>
  <c r="BE71" i="13"/>
  <c r="AV78"/>
  <c r="X76"/>
  <c r="AB70"/>
  <c r="AD112" i="14"/>
  <c r="AG29" i="13"/>
  <c r="R67"/>
  <c r="M114"/>
  <c r="Y76"/>
  <c r="AZ108"/>
  <c r="BC33"/>
  <c r="BE70" i="14"/>
  <c r="BE26" i="13"/>
  <c r="AZ72"/>
  <c r="BD71"/>
  <c r="C78"/>
  <c r="N33"/>
  <c r="AW117"/>
  <c r="M55" i="4"/>
  <c r="K22"/>
  <c r="M71" i="14"/>
  <c r="L111"/>
  <c r="P111"/>
  <c r="L71"/>
  <c r="AH67" i="13"/>
  <c r="AY29"/>
  <c r="BC110"/>
  <c r="AK29"/>
  <c r="AY70"/>
  <c r="V67"/>
  <c r="G29"/>
  <c r="AT29"/>
  <c r="AD77" i="14"/>
  <c r="AJ114" i="13"/>
  <c r="AM75" i="14"/>
  <c r="AY80" i="13"/>
  <c r="H108"/>
  <c r="BI76"/>
  <c r="BE115"/>
  <c r="AI117" i="14"/>
  <c r="BC112" i="13"/>
  <c r="AT72"/>
  <c r="K74"/>
  <c r="J74"/>
  <c r="L111"/>
  <c r="G112"/>
  <c r="AW77"/>
  <c r="BA118"/>
  <c r="D80"/>
  <c r="AY110"/>
  <c r="C38" i="14"/>
  <c r="D78" s="1"/>
  <c r="E74" i="13"/>
  <c r="X77"/>
  <c r="AS33"/>
  <c r="Z116"/>
  <c r="AL118"/>
  <c r="AN108"/>
  <c r="AS117"/>
  <c r="AB76"/>
  <c r="AT74"/>
  <c r="B33"/>
  <c r="F107"/>
  <c r="BB26"/>
  <c r="F37" i="14"/>
  <c r="F117" s="1"/>
  <c r="AM115" i="13"/>
  <c r="AJ72" i="14"/>
  <c r="X67" i="13"/>
  <c r="AM33"/>
  <c r="AH110" i="14"/>
  <c r="AX120" i="13"/>
  <c r="AC117"/>
  <c r="AG74"/>
  <c r="BE78"/>
  <c r="T68"/>
  <c r="AG78"/>
  <c r="AA29"/>
  <c r="F116"/>
  <c r="BF33"/>
  <c r="AA110"/>
  <c r="BB120"/>
  <c r="BA29"/>
  <c r="Y77"/>
  <c r="AS111"/>
  <c r="AQ67"/>
  <c r="AL29"/>
  <c r="AH33"/>
  <c r="BF74"/>
  <c r="M71"/>
  <c r="N74"/>
  <c r="AN75"/>
  <c r="R118"/>
  <c r="D28" i="14"/>
  <c r="D68" s="1"/>
  <c r="AO115"/>
  <c r="F76" i="13"/>
  <c r="Y29"/>
  <c r="AS29"/>
  <c r="AT33"/>
  <c r="H72"/>
  <c r="F117"/>
  <c r="AV117"/>
  <c r="BA108"/>
  <c r="AO29"/>
  <c r="AO75" i="14"/>
  <c r="AH107" i="13"/>
  <c r="AX77"/>
  <c r="AF74"/>
  <c r="N118"/>
  <c r="H114"/>
  <c r="AW26"/>
  <c r="AV107"/>
  <c r="BB115"/>
  <c r="BD118"/>
  <c r="AS112"/>
  <c r="BA72"/>
  <c r="AS72"/>
  <c r="D78"/>
  <c r="AL107"/>
  <c r="AF33"/>
  <c r="D68"/>
  <c r="G118"/>
  <c r="AT114"/>
  <c r="V107"/>
  <c r="V76"/>
  <c r="AH78"/>
  <c r="AO71"/>
  <c r="AP29"/>
  <c r="AJ68"/>
  <c r="AY120" i="14"/>
  <c r="AK118" i="13"/>
  <c r="AG117"/>
  <c r="F33"/>
  <c r="AP80"/>
  <c r="AS77"/>
  <c r="AB70" i="14"/>
  <c r="AH108" i="13"/>
  <c r="BF78"/>
  <c r="R110"/>
  <c r="AE110"/>
  <c r="J116"/>
  <c r="X107"/>
  <c r="Y67"/>
  <c r="BB67"/>
  <c r="AR116"/>
  <c r="AG33"/>
  <c r="G76"/>
  <c r="AA70"/>
  <c r="AZ75"/>
  <c r="J76"/>
  <c r="O36" i="6"/>
  <c r="D28" i="21" s="1"/>
  <c r="N37" i="6"/>
  <c r="H15" i="17"/>
  <c r="O35" i="6"/>
  <c r="D27" i="21" s="1"/>
  <c r="M15" i="17"/>
  <c r="D11" i="23" s="1"/>
  <c r="D72" s="1"/>
  <c r="H34" i="17"/>
  <c r="H26"/>
  <c r="H32"/>
  <c r="O36"/>
  <c r="E28" i="21" s="1"/>
  <c r="N32" i="17"/>
  <c r="BF99" i="14"/>
  <c r="BL59"/>
  <c r="BL99"/>
  <c r="BL21"/>
  <c r="AY114" i="13"/>
  <c r="AZ74"/>
  <c r="AX75"/>
  <c r="AZ33"/>
  <c r="AY33"/>
  <c r="BB74"/>
  <c r="BC114"/>
  <c r="AZ115" i="14"/>
  <c r="BF75" i="13"/>
  <c r="BA75"/>
  <c r="BF59"/>
  <c r="AY115"/>
  <c r="AY74"/>
  <c r="BA71" i="14"/>
  <c r="AZ71"/>
  <c r="AZ111"/>
  <c r="BB110" i="13"/>
  <c r="BC29"/>
  <c r="BE70"/>
  <c r="BB111"/>
  <c r="BB29"/>
  <c r="BF109" s="1"/>
  <c r="AX112"/>
  <c r="AX71"/>
  <c r="AY99"/>
  <c r="AZ71"/>
  <c r="AX108" i="14"/>
  <c r="AX68"/>
  <c r="BL21" i="13"/>
  <c r="BF26"/>
  <c r="BB108"/>
  <c r="AY68" i="14"/>
  <c r="BC26" i="13"/>
  <c r="BH59"/>
  <c r="BA26"/>
  <c r="AX108"/>
  <c r="BA107"/>
  <c r="BF108"/>
  <c r="AY68"/>
  <c r="BE67"/>
  <c r="BD80"/>
  <c r="BC80"/>
  <c r="G80"/>
  <c r="F120" i="14"/>
  <c r="BA80" i="13"/>
  <c r="AH120"/>
  <c r="M80"/>
  <c r="X120" i="14"/>
  <c r="AI80" i="13"/>
  <c r="P120"/>
  <c r="AS120"/>
  <c r="BI80"/>
  <c r="F80"/>
  <c r="L80"/>
  <c r="J120"/>
  <c r="BA117"/>
  <c r="AO33"/>
  <c r="S117"/>
  <c r="I116"/>
  <c r="E98" i="12"/>
  <c r="AV74" i="13"/>
  <c r="BG115"/>
  <c r="BC74"/>
  <c r="M33"/>
  <c r="G75"/>
  <c r="AB33"/>
  <c r="U78"/>
  <c r="AS75" i="14"/>
  <c r="O74" i="13"/>
  <c r="Y118"/>
  <c r="AX78"/>
  <c r="AQ77"/>
  <c r="AS76"/>
  <c r="AH114"/>
  <c r="BF114"/>
  <c r="G33"/>
  <c r="AW74"/>
  <c r="AU78"/>
  <c r="Q114"/>
  <c r="BC115"/>
  <c r="I75"/>
  <c r="AN114" i="14"/>
  <c r="V33" i="13"/>
  <c r="BE114"/>
  <c r="H34" i="14"/>
  <c r="H74" s="1"/>
  <c r="S116" i="13"/>
  <c r="U33"/>
  <c r="U118"/>
  <c r="J75"/>
  <c r="R114"/>
  <c r="AD114"/>
  <c r="K115"/>
  <c r="AY78"/>
  <c r="AT117"/>
  <c r="AB117"/>
  <c r="AK117"/>
  <c r="AO76"/>
  <c r="AD33"/>
  <c r="I33"/>
  <c r="K33"/>
  <c r="AI33"/>
  <c r="AM114"/>
  <c r="AD77"/>
  <c r="AI74"/>
  <c r="M74"/>
  <c r="BC75"/>
  <c r="V78"/>
  <c r="AI114"/>
  <c r="AY118"/>
  <c r="AJ74"/>
  <c r="BA78"/>
  <c r="AI77" i="14"/>
  <c r="AX33" i="13"/>
  <c r="N114"/>
  <c r="AR33"/>
  <c r="AX118"/>
  <c r="AP117"/>
  <c r="AR76"/>
  <c r="BB114"/>
  <c r="AI76" i="14"/>
  <c r="AC77" i="13"/>
  <c r="AV114"/>
  <c r="AZ114"/>
  <c r="AF117"/>
  <c r="F98" i="12"/>
  <c r="AW29" i="13"/>
  <c r="AW111"/>
  <c r="AL71"/>
  <c r="Z70" i="14"/>
  <c r="AM71" i="13"/>
  <c r="AL111"/>
  <c r="Z29"/>
  <c r="AI72" i="14"/>
  <c r="G98" i="12"/>
  <c r="G100" s="1"/>
  <c r="F186" s="1"/>
  <c r="F187" s="1"/>
  <c r="F188" s="1"/>
  <c r="AK112" i="13"/>
  <c r="BF110"/>
  <c r="AM72"/>
  <c r="AI72"/>
  <c r="K29"/>
  <c r="AX72"/>
  <c r="I29"/>
  <c r="R29"/>
  <c r="F181" i="12"/>
  <c r="BM30" i="13"/>
  <c r="AP111"/>
  <c r="AH112"/>
  <c r="BB71"/>
  <c r="AC111"/>
  <c r="D31" i="14"/>
  <c r="E71" s="1"/>
  <c r="BA111" i="13"/>
  <c r="Z71"/>
  <c r="AT71"/>
  <c r="Z110"/>
  <c r="AC112"/>
  <c r="AU71"/>
  <c r="AX112" i="14"/>
  <c r="AL112" i="13"/>
  <c r="I112"/>
  <c r="Y71"/>
  <c r="BB112"/>
  <c r="F141" i="12"/>
  <c r="F139"/>
  <c r="F134"/>
  <c r="F140"/>
  <c r="BD112" i="13"/>
  <c r="E134" i="12"/>
  <c r="E145"/>
  <c r="E142"/>
  <c r="E138"/>
  <c r="E146"/>
  <c r="E60"/>
  <c r="E136"/>
  <c r="E143"/>
  <c r="E140"/>
  <c r="E141"/>
  <c r="E139"/>
  <c r="E135"/>
  <c r="E144"/>
  <c r="E137"/>
  <c r="AZ112" i="13"/>
  <c r="BC111"/>
  <c r="AI111"/>
  <c r="AE111"/>
  <c r="AG112"/>
  <c r="M112"/>
  <c r="J72"/>
  <c r="AD110"/>
  <c r="AH29"/>
  <c r="I112" i="14"/>
  <c r="I72" i="13"/>
  <c r="AO112"/>
  <c r="BB70"/>
  <c r="E58" i="12"/>
  <c r="AZ29" i="13"/>
  <c r="AX29"/>
  <c r="S70"/>
  <c r="E70"/>
  <c r="R70"/>
  <c r="AX111"/>
  <c r="Y111"/>
  <c r="AC72"/>
  <c r="BA111" i="14"/>
  <c r="AT110" i="13"/>
  <c r="AB112"/>
  <c r="AB72"/>
  <c r="AY72"/>
  <c r="AA72" i="14"/>
  <c r="AP70" i="13"/>
  <c r="O112"/>
  <c r="AI112" i="14"/>
  <c r="AQ70" i="13"/>
  <c r="F143" i="12"/>
  <c r="F137"/>
  <c r="F136"/>
  <c r="U108" i="13"/>
  <c r="U68"/>
  <c r="Y26"/>
  <c r="AR108"/>
  <c r="BC108"/>
  <c r="BD107"/>
  <c r="AV68"/>
  <c r="AW68"/>
  <c r="BI108"/>
  <c r="AW67"/>
  <c r="BE68"/>
  <c r="L108"/>
  <c r="AJ107"/>
  <c r="AW107"/>
  <c r="I68"/>
  <c r="F180" i="12"/>
  <c r="H28" i="14"/>
  <c r="H26" s="1"/>
  <c r="Y108" i="13"/>
  <c r="G67"/>
  <c r="AA107" i="14"/>
  <c r="F27"/>
  <c r="G67" s="1"/>
  <c r="AF26" i="13"/>
  <c r="AP107"/>
  <c r="H26"/>
  <c r="U26"/>
  <c r="U107"/>
  <c r="AT26"/>
  <c r="Y68"/>
  <c r="AU67" i="14"/>
  <c r="AU67" i="13"/>
  <c r="O67"/>
  <c r="AZ68"/>
  <c r="AZ26"/>
  <c r="AF67"/>
  <c r="O108" i="14"/>
  <c r="F26" i="13"/>
  <c r="AT107"/>
  <c r="AV26"/>
  <c r="BF68"/>
  <c r="AX107"/>
  <c r="F67"/>
  <c r="AV108"/>
  <c r="C98" i="12"/>
  <c r="H67" i="13"/>
  <c r="L120"/>
  <c r="H40" i="14"/>
  <c r="F29"/>
  <c r="F29" i="13"/>
  <c r="F69" s="1"/>
  <c r="H75"/>
  <c r="G72"/>
  <c r="G112" i="14"/>
  <c r="D71" i="13"/>
  <c r="L115"/>
  <c r="H118"/>
  <c r="K112"/>
  <c r="F112"/>
  <c r="E72" i="14"/>
  <c r="H67"/>
  <c r="D29" i="13"/>
  <c r="H111"/>
  <c r="H33"/>
  <c r="J67"/>
  <c r="H120"/>
  <c r="F120"/>
  <c r="H80"/>
  <c r="C80" i="14"/>
  <c r="L107" i="13"/>
  <c r="L115" i="14"/>
  <c r="G72"/>
  <c r="I107" i="13"/>
  <c r="J112"/>
  <c r="H74"/>
  <c r="C143" i="12"/>
  <c r="C140"/>
  <c r="C139"/>
  <c r="C146"/>
  <c r="C58"/>
  <c r="C136"/>
  <c r="C137"/>
  <c r="C145"/>
  <c r="C142"/>
  <c r="C138"/>
  <c r="C135"/>
  <c r="C144"/>
  <c r="C141"/>
  <c r="I67" i="13"/>
  <c r="I80"/>
  <c r="M107"/>
  <c r="L118"/>
  <c r="H115"/>
  <c r="C80"/>
  <c r="L107" i="14"/>
  <c r="E36"/>
  <c r="F76" s="1"/>
  <c r="H29" i="13"/>
  <c r="E68"/>
  <c r="E76"/>
  <c r="I70"/>
  <c r="I77" i="14"/>
  <c r="E28"/>
  <c r="I108" s="1"/>
  <c r="E29"/>
  <c r="E33" i="13"/>
  <c r="F68"/>
  <c r="B29" i="14"/>
  <c r="H30"/>
  <c r="L110" s="1"/>
  <c r="H117"/>
  <c r="I108" i="13"/>
  <c r="BM35"/>
  <c r="BK35"/>
  <c r="BK30" i="14"/>
  <c r="F10" i="9"/>
  <c r="C28"/>
  <c r="B21" i="14"/>
  <c r="F101" s="1"/>
  <c r="F99"/>
  <c r="BA21"/>
  <c r="BB59"/>
  <c r="BA99"/>
  <c r="BA110" i="13"/>
  <c r="AM111"/>
  <c r="AQ111"/>
  <c r="AR112"/>
  <c r="AV112"/>
  <c r="AX74"/>
  <c r="AL116"/>
  <c r="AP116"/>
  <c r="AL76"/>
  <c r="C62" i="7"/>
  <c r="H51"/>
  <c r="H59"/>
  <c r="A59"/>
  <c r="AN59" i="14"/>
  <c r="AM59"/>
  <c r="AM99"/>
  <c r="AM21"/>
  <c r="AQ99"/>
  <c r="AR59"/>
  <c r="AQ59"/>
  <c r="AQ21"/>
  <c r="AY99"/>
  <c r="AY21"/>
  <c r="AY59"/>
  <c r="M99"/>
  <c r="M21"/>
  <c r="M59"/>
  <c r="N59"/>
  <c r="U59"/>
  <c r="U21"/>
  <c r="U99"/>
  <c r="V59"/>
  <c r="AS110"/>
  <c r="X59" i="13"/>
  <c r="AE114" i="14"/>
  <c r="AZ120" i="13"/>
  <c r="AR72"/>
  <c r="AT21" i="14"/>
  <c r="AT99"/>
  <c r="AT59"/>
  <c r="BB99"/>
  <c r="AX21"/>
  <c r="AX59"/>
  <c r="BE21"/>
  <c r="BE99"/>
  <c r="BE59"/>
  <c r="AS116" i="13"/>
  <c r="AL80"/>
  <c r="AK120"/>
  <c r="AO120"/>
  <c r="G21" i="12"/>
  <c r="G78"/>
  <c r="S99" i="14"/>
  <c r="S21"/>
  <c r="S59"/>
  <c r="T59"/>
  <c r="T99"/>
  <c r="X99"/>
  <c r="T21"/>
  <c r="H20" i="4"/>
  <c r="H19"/>
  <c r="L22"/>
  <c r="N49"/>
  <c r="AE21" i="14"/>
  <c r="AE59"/>
  <c r="AE99"/>
  <c r="AI99"/>
  <c r="AI21"/>
  <c r="AI59"/>
  <c r="AU21"/>
  <c r="AU59"/>
  <c r="AU99"/>
  <c r="BD59"/>
  <c r="BC21"/>
  <c r="BC99"/>
  <c r="BG21"/>
  <c r="BG99"/>
  <c r="BG59"/>
  <c r="AG99"/>
  <c r="AC59"/>
  <c r="AC21"/>
  <c r="AC99"/>
  <c r="AD59"/>
  <c r="C105" i="7"/>
  <c r="H104"/>
  <c r="BD67" i="13"/>
  <c r="W99" i="14"/>
  <c r="H78" i="12"/>
  <c r="BL27" i="13"/>
  <c r="C10" i="9"/>
  <c r="B21"/>
  <c r="D21" s="1"/>
  <c r="E21" s="1"/>
  <c r="D98" i="12"/>
  <c r="D142"/>
  <c r="D140"/>
  <c r="D135"/>
  <c r="D137"/>
  <c r="D136"/>
  <c r="D144"/>
  <c r="D143"/>
  <c r="D139"/>
  <c r="D146"/>
  <c r="D134"/>
  <c r="D138"/>
  <c r="D145"/>
  <c r="D141"/>
  <c r="AU26" i="13"/>
  <c r="AY108"/>
  <c r="BL30"/>
  <c r="AG114"/>
  <c r="AI115"/>
  <c r="AI75"/>
  <c r="BL35"/>
  <c r="AR117"/>
  <c r="AL120"/>
  <c r="BA120"/>
  <c r="AA111"/>
  <c r="W111"/>
  <c r="L78" i="12"/>
  <c r="L21"/>
  <c r="E59" i="14"/>
  <c r="E21"/>
  <c r="E61" s="1"/>
  <c r="D58" i="12"/>
  <c r="D21"/>
  <c r="D80" s="1"/>
  <c r="D78"/>
  <c r="AJ21" i="14"/>
  <c r="AJ59"/>
  <c r="R59"/>
  <c r="V99"/>
  <c r="R21"/>
  <c r="R99"/>
  <c r="BE107" i="13"/>
  <c r="K108" i="14"/>
  <c r="R107"/>
  <c r="M77"/>
  <c r="AB74"/>
  <c r="AB77" i="13"/>
  <c r="AX68"/>
  <c r="F59" i="14"/>
  <c r="BE120" i="13"/>
  <c r="BI99" i="14"/>
  <c r="AM76" i="13"/>
  <c r="W29"/>
  <c r="H101" i="14"/>
  <c r="BE110" i="13"/>
  <c r="F104" i="7"/>
  <c r="E105"/>
  <c r="F105" s="1"/>
  <c r="I21" i="14"/>
  <c r="J59"/>
  <c r="I99"/>
  <c r="I59"/>
  <c r="Q59"/>
  <c r="Q99"/>
  <c r="Q21"/>
  <c r="Y21"/>
  <c r="Z59"/>
  <c r="Y99"/>
  <c r="Y59"/>
  <c r="C100" i="12"/>
  <c r="B186" s="1"/>
  <c r="B187" s="1"/>
  <c r="B188" s="1"/>
  <c r="C60"/>
  <c r="AD118" i="13"/>
  <c r="W116"/>
  <c r="K59" i="14"/>
  <c r="K99"/>
  <c r="K21"/>
  <c r="L59"/>
  <c r="O99"/>
  <c r="J101"/>
  <c r="C21"/>
  <c r="C59"/>
  <c r="G57" i="7"/>
  <c r="M55"/>
  <c r="I19" i="4"/>
  <c r="I20"/>
  <c r="BF67" i="13"/>
  <c r="Q117" i="14"/>
  <c r="AY75" i="13"/>
  <c r="BF59" i="14"/>
  <c r="BK99"/>
  <c r="K23" i="4"/>
  <c r="D88" i="23"/>
  <c r="H20" i="17"/>
  <c r="K26"/>
  <c r="H18"/>
  <c r="M20"/>
  <c r="H16"/>
  <c r="N32" i="6"/>
  <c r="N33" i="17"/>
  <c r="M16"/>
  <c r="D12" i="23" s="1"/>
  <c r="D73" s="1"/>
  <c r="H22" i="17"/>
  <c r="H30"/>
  <c r="M10"/>
  <c r="D6" i="23" s="1"/>
  <c r="D67" s="1"/>
  <c r="K10" i="17"/>
  <c r="Q38"/>
  <c r="H33"/>
  <c r="S19"/>
  <c r="O38"/>
  <c r="E30" i="21" s="1"/>
  <c r="K18" i="17"/>
  <c r="M22"/>
  <c r="K22"/>
  <c r="H10"/>
  <c r="H14"/>
  <c r="N35"/>
  <c r="N34"/>
  <c r="H38"/>
  <c r="M14"/>
  <c r="J38"/>
  <c r="H40"/>
  <c r="H39"/>
  <c r="K17"/>
  <c r="M17"/>
  <c r="H31"/>
  <c r="S19" i="6"/>
  <c r="N33"/>
  <c r="H7" i="17"/>
  <c r="C62" i="21"/>
  <c r="AA78" i="14"/>
  <c r="AF74"/>
  <c r="O116"/>
  <c r="W78"/>
  <c r="AJ114"/>
  <c r="AU77"/>
  <c r="AN111"/>
  <c r="BB77"/>
  <c r="AR68"/>
  <c r="H115"/>
  <c r="Y75"/>
  <c r="AF114"/>
  <c r="S71"/>
  <c r="R71"/>
  <c r="L67"/>
  <c r="AF80"/>
  <c r="R108"/>
  <c r="AB114"/>
  <c r="BI99" i="13"/>
  <c r="AV110" i="14"/>
  <c r="AV108"/>
  <c r="E61" i="13"/>
  <c r="AM120" i="14"/>
  <c r="O68"/>
  <c r="AN80"/>
  <c r="BE99" i="13"/>
  <c r="Y99"/>
  <c r="AS70" i="14"/>
  <c r="X114"/>
  <c r="N108"/>
  <c r="AY117"/>
  <c r="AV77"/>
  <c r="AE112"/>
  <c r="P110"/>
  <c r="AC110"/>
  <c r="AR59" i="13"/>
  <c r="AI120" i="14"/>
  <c r="AF72"/>
  <c r="Y61" i="13"/>
  <c r="J72" i="14"/>
  <c r="AW116"/>
  <c r="AH112"/>
  <c r="AJ111"/>
  <c r="BH71" i="13"/>
  <c r="AJ67"/>
  <c r="Y115" i="14"/>
  <c r="G29"/>
  <c r="AK110"/>
  <c r="Y77"/>
  <c r="AA71"/>
  <c r="X108"/>
  <c r="AF77"/>
  <c r="BD114"/>
  <c r="AZ110"/>
  <c r="AR80"/>
  <c r="AC120"/>
  <c r="AC67" i="13"/>
  <c r="AQ120" i="14"/>
  <c r="Z71"/>
  <c r="AT108"/>
  <c r="J112"/>
  <c r="Y120"/>
  <c r="V80"/>
  <c r="AN72"/>
  <c r="AF118"/>
  <c r="AA118"/>
  <c r="AC117"/>
  <c r="AD80"/>
  <c r="AR111"/>
  <c r="AC99" i="13"/>
  <c r="AC21"/>
  <c r="AC59"/>
  <c r="AO99"/>
  <c r="AO21"/>
  <c r="AO101" s="1"/>
  <c r="G99"/>
  <c r="G59"/>
  <c r="BF99"/>
  <c r="BF21"/>
  <c r="P99"/>
  <c r="P59"/>
  <c r="AX80" i="14"/>
  <c r="AT70"/>
  <c r="Q99" i="13"/>
  <c r="Q59"/>
  <c r="M111" i="14"/>
  <c r="I111"/>
  <c r="I71"/>
  <c r="W21" i="13"/>
  <c r="X61" s="1"/>
  <c r="W59"/>
  <c r="W99"/>
  <c r="BA99"/>
  <c r="AW21"/>
  <c r="AW99"/>
  <c r="AS59"/>
  <c r="AS99"/>
  <c r="AS21"/>
  <c r="AX59"/>
  <c r="AX21"/>
  <c r="O76" i="14"/>
  <c r="N116"/>
  <c r="R116"/>
  <c r="U99" i="13"/>
  <c r="U59"/>
  <c r="BA115" i="14"/>
  <c r="AW115"/>
  <c r="AP108"/>
  <c r="AL68"/>
  <c r="I99" i="13"/>
  <c r="I59"/>
  <c r="L112" i="14"/>
  <c r="AG99" i="13"/>
  <c r="AO110" i="14"/>
  <c r="U111"/>
  <c r="BE21" i="13"/>
  <c r="BE61" s="1"/>
  <c r="BE59"/>
  <c r="F110" i="14"/>
  <c r="F72"/>
  <c r="AE72"/>
  <c r="BG59" i="13"/>
  <c r="AO74" i="14"/>
  <c r="BB120"/>
  <c r="BH68" i="13"/>
  <c r="AM117" i="14"/>
  <c r="C71"/>
  <c r="Q111"/>
  <c r="H71"/>
  <c r="BH61" i="13"/>
  <c r="AT112" i="14"/>
  <c r="AG80"/>
  <c r="AY80"/>
  <c r="P21" i="13"/>
  <c r="P101" s="1"/>
  <c r="C59"/>
  <c r="X111" i="14"/>
  <c r="T75"/>
  <c r="J118"/>
  <c r="AW120"/>
  <c r="T115"/>
  <c r="S67"/>
  <c r="AC78"/>
  <c r="H77"/>
  <c r="M99" i="13"/>
  <c r="M59"/>
  <c r="N59"/>
  <c r="AU21"/>
  <c r="AU99"/>
  <c r="U120" i="14"/>
  <c r="Q120"/>
  <c r="Q80"/>
  <c r="O99" i="13"/>
  <c r="O59"/>
  <c r="T80" i="14"/>
  <c r="S120"/>
  <c r="L99" i="13"/>
  <c r="L59"/>
  <c r="S99"/>
  <c r="S59"/>
  <c r="R99"/>
  <c r="R59"/>
  <c r="AM21"/>
  <c r="AM99"/>
  <c r="H99"/>
  <c r="H59"/>
  <c r="AR118" i="14"/>
  <c r="AN78"/>
  <c r="AN118"/>
  <c r="AU114"/>
  <c r="AM112"/>
  <c r="T99" i="13"/>
  <c r="T59"/>
  <c r="X99"/>
  <c r="AB21"/>
  <c r="AB59"/>
  <c r="K76" i="14"/>
  <c r="L76"/>
  <c r="K116"/>
  <c r="BB99" i="13"/>
  <c r="BB59"/>
  <c r="BB21"/>
  <c r="AD21"/>
  <c r="AE61" s="1"/>
  <c r="AD59"/>
  <c r="AE59"/>
  <c r="AQ117" i="14"/>
  <c r="G111"/>
  <c r="AG110"/>
  <c r="AC71"/>
  <c r="AY59" i="13"/>
  <c r="AR114" i="14"/>
  <c r="X68"/>
  <c r="AM77"/>
  <c r="C61" i="13"/>
  <c r="G21"/>
  <c r="H61" s="1"/>
  <c r="O21"/>
  <c r="S21"/>
  <c r="T61" s="1"/>
  <c r="AX99"/>
  <c r="AA117" i="14"/>
  <c r="S112"/>
  <c r="X77"/>
  <c r="W77"/>
  <c r="AB78"/>
  <c r="K117"/>
  <c r="F99" i="13"/>
  <c r="AB118" i="14"/>
  <c r="AB99" i="13"/>
  <c r="D59"/>
  <c r="O117" i="14"/>
  <c r="P77"/>
  <c r="O77"/>
  <c r="T116"/>
  <c r="Q76"/>
  <c r="P76"/>
  <c r="P116"/>
  <c r="T71"/>
  <c r="U71"/>
  <c r="U114"/>
  <c r="U74"/>
  <c r="AK74"/>
  <c r="AW68"/>
  <c r="R120"/>
  <c r="R80"/>
  <c r="S80"/>
  <c r="AF76"/>
  <c r="AG76"/>
  <c r="AL117"/>
  <c r="AH117"/>
  <c r="AU120"/>
  <c r="AV80"/>
  <c r="AV76"/>
  <c r="AL114"/>
  <c r="AM74"/>
  <c r="AP114"/>
  <c r="AL74"/>
  <c r="AA74"/>
  <c r="Z114"/>
  <c r="BC116"/>
  <c r="B33"/>
  <c r="V74"/>
  <c r="E75"/>
  <c r="Q70"/>
  <c r="Q110"/>
  <c r="U110"/>
  <c r="E77"/>
  <c r="I117"/>
  <c r="B26"/>
  <c r="C68"/>
  <c r="F108"/>
  <c r="E74"/>
  <c r="D74"/>
  <c r="AO70"/>
  <c r="AN70"/>
  <c r="Y114"/>
  <c r="AC114"/>
  <c r="Y74"/>
  <c r="AP118"/>
  <c r="AQ75"/>
  <c r="AU115"/>
  <c r="AQ115"/>
  <c r="X72"/>
  <c r="Y72"/>
  <c r="Z80"/>
  <c r="Z120"/>
  <c r="AD120"/>
  <c r="AO118"/>
  <c r="AS118"/>
  <c r="AO78"/>
  <c r="AW75"/>
  <c r="AV75"/>
  <c r="AV115"/>
  <c r="P107"/>
  <c r="T107"/>
  <c r="N120"/>
  <c r="N80"/>
  <c r="O80"/>
  <c r="L78"/>
  <c r="M78"/>
  <c r="L118"/>
  <c r="M112"/>
  <c r="Q112"/>
  <c r="M72"/>
  <c r="I120"/>
  <c r="M120"/>
  <c r="G110"/>
  <c r="G70"/>
  <c r="Q118"/>
  <c r="J80"/>
  <c r="J120"/>
  <c r="P112"/>
  <c r="P72"/>
  <c r="AJ116"/>
  <c r="AJ76"/>
  <c r="AK76"/>
  <c r="AD71"/>
  <c r="AC111"/>
  <c r="W120"/>
  <c r="X80"/>
  <c r="W80"/>
  <c r="X75"/>
  <c r="AB115"/>
  <c r="X115"/>
  <c r="AG118"/>
  <c r="AG78"/>
  <c r="AZ116"/>
  <c r="AZ76"/>
  <c r="F74"/>
  <c r="F114"/>
  <c r="G74"/>
  <c r="R78"/>
  <c r="N77"/>
  <c r="N117"/>
  <c r="R117"/>
  <c r="P75"/>
  <c r="S115"/>
  <c r="BA76"/>
  <c r="BA116"/>
  <c r="BB76"/>
  <c r="AG116"/>
  <c r="AC116"/>
  <c r="K80"/>
  <c r="O120"/>
  <c r="H118"/>
  <c r="E78"/>
  <c r="O74"/>
  <c r="M67"/>
  <c r="N67"/>
  <c r="Y111"/>
  <c r="Y71"/>
  <c r="AX72"/>
  <c r="AW112"/>
  <c r="AW72"/>
  <c r="BA112"/>
  <c r="D80"/>
  <c r="E80"/>
  <c r="H72"/>
  <c r="I72"/>
  <c r="AR67" i="13"/>
  <c r="AA80" i="14"/>
  <c r="V118"/>
  <c r="AR75"/>
  <c r="BH110" i="13"/>
  <c r="BH77"/>
  <c r="Z74" i="14"/>
  <c r="AT67" i="13"/>
  <c r="AP78" i="14"/>
  <c r="Z118"/>
  <c r="N112"/>
  <c r="AR110"/>
  <c r="AA120"/>
  <c r="Q72"/>
  <c r="R111"/>
  <c r="AK118"/>
  <c r="B62" i="21"/>
  <c r="C61"/>
  <c r="B61"/>
  <c r="F101" i="13"/>
  <c r="F61"/>
  <c r="H101"/>
  <c r="J101"/>
  <c r="J61"/>
  <c r="L101"/>
  <c r="N101"/>
  <c r="N61"/>
  <c r="R101"/>
  <c r="V101"/>
  <c r="R61"/>
  <c r="AH99"/>
  <c r="AH21"/>
  <c r="AH59"/>
  <c r="AI59"/>
  <c r="AL99"/>
  <c r="AL21"/>
  <c r="AM59"/>
  <c r="AL59"/>
  <c r="AP99"/>
  <c r="AP21"/>
  <c r="AP59"/>
  <c r="AQ59"/>
  <c r="K114" i="14"/>
  <c r="O114"/>
  <c r="L74"/>
  <c r="T72"/>
  <c r="X112"/>
  <c r="T112"/>
  <c r="AE67"/>
  <c r="D61" i="13"/>
  <c r="X101"/>
  <c r="I101"/>
  <c r="I61"/>
  <c r="M101"/>
  <c r="M61"/>
  <c r="Q101"/>
  <c r="U101"/>
  <c r="U61"/>
  <c r="V61"/>
  <c r="Y101"/>
  <c r="AA59"/>
  <c r="Z21"/>
  <c r="Z59"/>
  <c r="Z99"/>
  <c r="AJ99"/>
  <c r="AK59"/>
  <c r="AJ59"/>
  <c r="AJ21"/>
  <c r="AN99"/>
  <c r="AO59"/>
  <c r="AN21"/>
  <c r="AN59"/>
  <c r="AT99"/>
  <c r="AT21"/>
  <c r="AT59"/>
  <c r="AR99"/>
  <c r="AD99"/>
  <c r="BJ27" i="14"/>
  <c r="BM27" i="13"/>
  <c r="AB107"/>
  <c r="AB26"/>
  <c r="AB67"/>
  <c r="AJ67" i="14"/>
  <c r="AJ26" i="13"/>
  <c r="AJ66" s="1"/>
  <c r="AN107"/>
  <c r="BC107"/>
  <c r="AY107"/>
  <c r="AY26"/>
  <c r="AY67"/>
  <c r="AS107"/>
  <c r="AS67"/>
  <c r="AS26"/>
  <c r="M21" i="12"/>
  <c r="M78"/>
  <c r="J21"/>
  <c r="J78"/>
  <c r="J58"/>
  <c r="J115" i="14"/>
  <c r="F75"/>
  <c r="F115"/>
  <c r="D33"/>
  <c r="H116"/>
  <c r="D76"/>
  <c r="P68"/>
  <c r="Q68"/>
  <c r="T108"/>
  <c r="BH78" i="13"/>
  <c r="BH75"/>
  <c r="BH117"/>
  <c r="BI78"/>
  <c r="BH74"/>
  <c r="BH111"/>
  <c r="BH115"/>
  <c r="BI110"/>
  <c r="Z107"/>
  <c r="Z67"/>
  <c r="Z26"/>
  <c r="AR107"/>
  <c r="AR26"/>
  <c r="AK67"/>
  <c r="AK26"/>
  <c r="AO107"/>
  <c r="AK107"/>
  <c r="BB107"/>
  <c r="AX26"/>
  <c r="AX67"/>
  <c r="I21" i="12"/>
  <c r="I78"/>
  <c r="N78"/>
  <c r="N21"/>
  <c r="N58"/>
  <c r="W114" i="14"/>
  <c r="T74"/>
  <c r="S114"/>
  <c r="R115"/>
  <c r="O75"/>
  <c r="N115"/>
  <c r="N75"/>
  <c r="Q116"/>
  <c r="N76"/>
  <c r="M76"/>
  <c r="AA67" i="13"/>
  <c r="V114" i="14"/>
  <c r="S74"/>
  <c r="R114"/>
  <c r="R74"/>
  <c r="J70"/>
  <c r="J110"/>
  <c r="BC107"/>
  <c r="W110"/>
  <c r="S110"/>
  <c r="BI116" i="13"/>
  <c r="BH114"/>
  <c r="BI70"/>
  <c r="C41" i="9"/>
  <c r="B55" s="1"/>
  <c r="H23" i="4"/>
  <c r="H22"/>
  <c r="I22"/>
  <c r="N19"/>
  <c r="L45"/>
  <c r="L55" s="1"/>
  <c r="L19"/>
  <c r="N45"/>
  <c r="C63" i="21"/>
  <c r="B63"/>
  <c r="C60"/>
  <c r="B60"/>
  <c r="AF21" i="14"/>
  <c r="AF59"/>
  <c r="AF99"/>
  <c r="AJ99"/>
  <c r="BA59"/>
  <c r="AZ21"/>
  <c r="AZ59"/>
  <c r="AZ99"/>
  <c r="BD99"/>
  <c r="BI118" i="13"/>
  <c r="BI29"/>
  <c r="BI120"/>
  <c r="BI117"/>
  <c r="BI107"/>
  <c r="AV99"/>
  <c r="AW59"/>
  <c r="AV59"/>
  <c r="AV21"/>
  <c r="BI59"/>
  <c r="BI21"/>
  <c r="BM101" s="1"/>
  <c r="AZ99"/>
  <c r="AZ59"/>
  <c r="AZ21"/>
  <c r="BD99"/>
  <c r="BC21"/>
  <c r="BC59"/>
  <c r="BG99"/>
  <c r="BC99"/>
  <c r="BD110" i="14"/>
  <c r="AQ112"/>
  <c r="AQ72"/>
  <c r="AY112"/>
  <c r="AY72"/>
  <c r="AU112"/>
  <c r="AU72"/>
  <c r="F71"/>
  <c r="F111"/>
  <c r="F60" i="12"/>
  <c r="F80"/>
  <c r="T70" i="14"/>
  <c r="U70"/>
  <c r="T110"/>
  <c r="G71"/>
  <c r="U72"/>
  <c r="V72"/>
  <c r="Y112"/>
  <c r="U112"/>
  <c r="BB72"/>
  <c r="BB112"/>
  <c r="BF112"/>
  <c r="L68"/>
  <c r="P108"/>
  <c r="BI33" i="13"/>
  <c r="BH76"/>
  <c r="BH80"/>
  <c r="BH70"/>
  <c r="BH72"/>
  <c r="BH67"/>
  <c r="BE117" i="14"/>
  <c r="BF116"/>
  <c r="AA68"/>
  <c r="AB68"/>
  <c r="AA108"/>
  <c r="AF68"/>
  <c r="AI108"/>
  <c r="AE68"/>
  <c r="AE108"/>
  <c r="BD117"/>
  <c r="BC108"/>
  <c r="BI67" i="13"/>
  <c r="BI115"/>
  <c r="BI71"/>
  <c r="BI114"/>
  <c r="BH107"/>
  <c r="BI77"/>
  <c r="BE115" i="14"/>
  <c r="BF115"/>
  <c r="BB75"/>
  <c r="BE116"/>
  <c r="AP68"/>
  <c r="AO108"/>
  <c r="AT68"/>
  <c r="AS108"/>
  <c r="AW108"/>
  <c r="AS68"/>
  <c r="AE110"/>
  <c r="AI110"/>
  <c r="AE70"/>
  <c r="AX70"/>
  <c r="AX110"/>
  <c r="AG72"/>
  <c r="AH72"/>
  <c r="AP72"/>
  <c r="AO72"/>
  <c r="AS112"/>
  <c r="BE112"/>
  <c r="BC112"/>
  <c r="BD116"/>
  <c r="AD68"/>
  <c r="AC68"/>
  <c r="AG108"/>
  <c r="AK108"/>
  <c r="AG68"/>
  <c r="AM68"/>
  <c r="AM108"/>
  <c r="AQ108"/>
  <c r="AK70"/>
  <c r="AJ70"/>
  <c r="AN110"/>
  <c r="P88" i="12"/>
  <c r="P151"/>
  <c r="P85"/>
  <c r="P148"/>
  <c r="I100"/>
  <c r="H186" s="1"/>
  <c r="H187" s="1"/>
  <c r="H188" s="1"/>
  <c r="M100"/>
  <c r="L186" s="1"/>
  <c r="L187" s="1"/>
  <c r="L188" s="1"/>
  <c r="O100"/>
  <c r="N186" s="1"/>
  <c r="N187" s="1"/>
  <c r="N188" s="1"/>
  <c r="K60"/>
  <c r="K100"/>
  <c r="J186" s="1"/>
  <c r="J187" s="1"/>
  <c r="J188" s="1"/>
  <c r="P155"/>
  <c r="P92"/>
  <c r="N100"/>
  <c r="M186" s="1"/>
  <c r="M187" s="1"/>
  <c r="M188" s="1"/>
  <c r="BI68" i="13"/>
  <c r="BI75"/>
  <c r="BI111"/>
  <c r="BI74"/>
  <c r="BI72"/>
  <c r="J100" i="12"/>
  <c r="I186" s="1"/>
  <c r="I187" s="1"/>
  <c r="I188" s="1"/>
  <c r="BG114" i="13"/>
  <c r="BG33"/>
  <c r="BG74"/>
  <c r="BH33"/>
  <c r="BH116"/>
  <c r="BG118"/>
  <c r="BG78"/>
  <c r="BG71"/>
  <c r="BG111"/>
  <c r="BG68"/>
  <c r="BG108"/>
  <c r="AC67" i="14"/>
  <c r="AC107"/>
  <c r="AD67"/>
  <c r="AG107"/>
  <c r="BG120" i="13"/>
  <c r="BG80"/>
  <c r="BG75"/>
  <c r="BG77"/>
  <c r="BG117"/>
  <c r="BH29"/>
  <c r="BG72"/>
  <c r="BG112"/>
  <c r="BG107"/>
  <c r="BG26"/>
  <c r="BG67"/>
  <c r="AM106"/>
  <c r="BG116"/>
  <c r="BG76"/>
  <c r="AI107" i="14"/>
  <c r="AZ107"/>
  <c r="AZ67"/>
  <c r="BH120" i="13"/>
  <c r="BG70"/>
  <c r="BG29"/>
  <c r="BG110"/>
  <c r="BH112"/>
  <c r="BH26"/>
  <c r="AM107" i="14"/>
  <c r="AN67"/>
  <c r="BI26" i="13"/>
  <c r="O38" i="6"/>
  <c r="D30" i="21" s="1"/>
  <c r="N38" i="6"/>
  <c r="S20"/>
  <c r="M108" i="14"/>
  <c r="M68"/>
  <c r="N68"/>
  <c r="Q108"/>
  <c r="BI111"/>
  <c r="BI117"/>
  <c r="BK35" l="1"/>
  <c r="BK75" s="1"/>
  <c r="BK33" i="13"/>
  <c r="AN69"/>
  <c r="AN109"/>
  <c r="Y11" i="12"/>
  <c r="Y15"/>
  <c r="Y7"/>
  <c r="Y8"/>
  <c r="Y12"/>
  <c r="Y16"/>
  <c r="Y9"/>
  <c r="Y13"/>
  <c r="Y17"/>
  <c r="Y10"/>
  <c r="Y14"/>
  <c r="Y18"/>
  <c r="Y6"/>
  <c r="V106" i="13"/>
  <c r="E69"/>
  <c r="I109"/>
  <c r="F42" i="9"/>
  <c r="C60" s="1"/>
  <c r="N22" i="6"/>
  <c r="K106" i="13"/>
  <c r="K66"/>
  <c r="R66" i="14"/>
  <c r="U66" i="13"/>
  <c r="Z73"/>
  <c r="D42" i="4"/>
  <c r="E42" s="1"/>
  <c r="D40"/>
  <c r="Q28" i="6"/>
  <c r="Q40" s="1"/>
  <c r="N106" i="14"/>
  <c r="N109" i="13"/>
  <c r="Q29" i="6"/>
  <c r="S13"/>
  <c r="D3" i="7"/>
  <c r="G3" s="1"/>
  <c r="G105"/>
  <c r="O29" i="6"/>
  <c r="D21" i="21" s="1"/>
  <c r="C21" i="23"/>
  <c r="C82" s="1"/>
  <c r="O33" i="6"/>
  <c r="D25" i="21" s="1"/>
  <c r="O24" i="6"/>
  <c r="D16" i="21" s="1"/>
  <c r="N10" i="6"/>
  <c r="AO69" i="13"/>
  <c r="R106"/>
  <c r="Q80" i="12"/>
  <c r="N21" i="6"/>
  <c r="C16" i="23"/>
  <c r="C77" s="1"/>
  <c r="O25" i="6"/>
  <c r="D17" i="21" s="1"/>
  <c r="N11" i="6"/>
  <c r="N13"/>
  <c r="BH66" i="14"/>
  <c r="BJ69"/>
  <c r="O69" i="13"/>
  <c r="O113"/>
  <c r="O73"/>
  <c r="R73"/>
  <c r="BD39" i="14"/>
  <c r="BD41" s="1"/>
  <c r="V69" i="13"/>
  <c r="O11" i="6"/>
  <c r="D3" i="21" s="1"/>
  <c r="O20" i="6"/>
  <c r="D12" i="21" s="1"/>
  <c r="N9" i="6"/>
  <c r="O23"/>
  <c r="D15" i="21" s="1"/>
  <c r="O15" i="6"/>
  <c r="D7" i="21" s="1"/>
  <c r="N20" i="6"/>
  <c r="C17" i="23"/>
  <c r="C78" s="1"/>
  <c r="N8" i="6"/>
  <c r="S16"/>
  <c r="O16"/>
  <c r="D8" i="21" s="1"/>
  <c r="O28" i="6"/>
  <c r="D20" i="21" s="1"/>
  <c r="N12" i="6"/>
  <c r="N29"/>
  <c r="N24"/>
  <c r="O13"/>
  <c r="D5" i="21" s="1"/>
  <c r="S14" i="6"/>
  <c r="S17"/>
  <c r="T17" s="1"/>
  <c r="O32"/>
  <c r="D24" i="21" s="1"/>
  <c r="O12" i="6"/>
  <c r="D4" i="21" s="1"/>
  <c r="C18" i="23"/>
  <c r="C79" s="1"/>
  <c r="BE39" i="14"/>
  <c r="BE41" s="1"/>
  <c r="BI69"/>
  <c r="BQ107" i="13"/>
  <c r="BM27" i="14"/>
  <c r="BM26" s="1"/>
  <c r="BP110" i="13"/>
  <c r="BL30" i="14"/>
  <c r="BL29" s="1"/>
  <c r="BI66"/>
  <c r="BJ26"/>
  <c r="BJ66" s="1"/>
  <c r="BJ67"/>
  <c r="BF78"/>
  <c r="AA66" i="13"/>
  <c r="AC66"/>
  <c r="Q109"/>
  <c r="U109"/>
  <c r="BK67" i="14"/>
  <c r="BH39"/>
  <c r="BH73"/>
  <c r="BK29"/>
  <c r="BK69" s="1"/>
  <c r="BK70"/>
  <c r="BI39"/>
  <c r="BI73"/>
  <c r="AR116"/>
  <c r="BG39"/>
  <c r="BG69"/>
  <c r="BP107" i="13"/>
  <c r="BL27" i="14"/>
  <c r="BL26" s="1"/>
  <c r="BQ110" i="13"/>
  <c r="BM30" i="14"/>
  <c r="BM29" s="1"/>
  <c r="AV39"/>
  <c r="AV41" s="1"/>
  <c r="AC113" i="13"/>
  <c r="BH69" i="14"/>
  <c r="L34" i="4"/>
  <c r="L35"/>
  <c r="L36"/>
  <c r="L37"/>
  <c r="I34"/>
  <c r="I35"/>
  <c r="I36"/>
  <c r="I37"/>
  <c r="K34"/>
  <c r="K35"/>
  <c r="K36"/>
  <c r="K37"/>
  <c r="N30" i="6"/>
  <c r="Q30"/>
  <c r="Q42" s="1"/>
  <c r="N17"/>
  <c r="C14" i="23"/>
  <c r="C75" s="1"/>
  <c r="BP115" i="13"/>
  <c r="BL35" i="14"/>
  <c r="BL33" s="1"/>
  <c r="BK33"/>
  <c r="BQ115" i="13"/>
  <c r="BM35" i="14"/>
  <c r="BM33" s="1"/>
  <c r="BT41"/>
  <c r="BX119"/>
  <c r="BJ73"/>
  <c r="AX120"/>
  <c r="V112"/>
  <c r="V113" i="13"/>
  <c r="R112" i="14"/>
  <c r="R72"/>
  <c r="R109" i="13"/>
  <c r="AB73"/>
  <c r="R29" i="14"/>
  <c r="S69" s="1"/>
  <c r="Z115"/>
  <c r="AH109"/>
  <c r="AC39"/>
  <c r="AC41" s="1"/>
  <c r="P66" i="13"/>
  <c r="T109"/>
  <c r="AC106"/>
  <c r="AA106"/>
  <c r="I80" i="12"/>
  <c r="W68" i="14"/>
  <c r="V26"/>
  <c r="V39" s="1"/>
  <c r="V41" s="1"/>
  <c r="P80" i="12"/>
  <c r="N66" i="13"/>
  <c r="P113"/>
  <c r="BW109" i="14"/>
  <c r="AG106" i="13"/>
  <c r="G106"/>
  <c r="A10" i="4"/>
  <c r="A25"/>
  <c r="C86" s="1"/>
  <c r="D52"/>
  <c r="J52" s="1"/>
  <c r="BW113" i="14"/>
  <c r="BU119"/>
  <c r="O19" i="6"/>
  <c r="D11" i="21" s="1"/>
  <c r="Q27" i="6"/>
  <c r="Q39" s="1"/>
  <c r="D22" i="23"/>
  <c r="D83" s="1"/>
  <c r="AB61" i="14"/>
  <c r="S118"/>
  <c r="W118"/>
  <c r="AA61"/>
  <c r="C69"/>
  <c r="Y39"/>
  <c r="Y41" s="1"/>
  <c r="L39"/>
  <c r="L41" s="1"/>
  <c r="AA39"/>
  <c r="AA41" s="1"/>
  <c r="G101"/>
  <c r="AA101"/>
  <c r="K120"/>
  <c r="AU80"/>
  <c r="AT120"/>
  <c r="P73" i="13"/>
  <c r="T113"/>
  <c r="AE113"/>
  <c r="Z75" i="14"/>
  <c r="AA113" i="13"/>
  <c r="Z33" i="14"/>
  <c r="AA73" s="1"/>
  <c r="U69" i="13"/>
  <c r="C69"/>
  <c r="M39" i="14"/>
  <c r="M41" s="1"/>
  <c r="T39" i="13"/>
  <c r="T41" s="1"/>
  <c r="G101"/>
  <c r="V108" i="14"/>
  <c r="C39" i="13"/>
  <c r="C41" s="1"/>
  <c r="G66"/>
  <c r="P39"/>
  <c r="P41" s="1"/>
  <c r="Q73"/>
  <c r="Q66"/>
  <c r="C66"/>
  <c r="G80" i="14"/>
  <c r="C66"/>
  <c r="C67"/>
  <c r="AK106" i="13"/>
  <c r="N106"/>
  <c r="H66"/>
  <c r="W106"/>
  <c r="D66"/>
  <c r="P106"/>
  <c r="H80" i="12"/>
  <c r="U73" i="13"/>
  <c r="C80" i="12"/>
  <c r="G60"/>
  <c r="G80"/>
  <c r="X109" i="13"/>
  <c r="G109"/>
  <c r="L66"/>
  <c r="E66"/>
  <c r="M66"/>
  <c r="M80" i="12"/>
  <c r="D67" i="14"/>
  <c r="Q69" i="13"/>
  <c r="S78" i="14"/>
  <c r="N69" i="13"/>
  <c r="G107" i="14"/>
  <c r="M39" i="13"/>
  <c r="M41" s="1"/>
  <c r="G106" i="14"/>
  <c r="M69" i="13"/>
  <c r="BU81"/>
  <c r="BU121"/>
  <c r="BT81"/>
  <c r="BT121"/>
  <c r="N23" i="6"/>
  <c r="O14"/>
  <c r="D6" i="21" s="1"/>
  <c r="K101" i="13"/>
  <c r="G61"/>
  <c r="Q40" i="17"/>
  <c r="BT119" i="14"/>
  <c r="BT79"/>
  <c r="Q42" i="17"/>
  <c r="O21" i="6"/>
  <c r="D13" i="21" s="1"/>
  <c r="C26" i="23"/>
  <c r="C87" s="1"/>
  <c r="N31" i="6"/>
  <c r="O17"/>
  <c r="D9" i="21" s="1"/>
  <c r="BS79" i="14"/>
  <c r="Q41" i="6"/>
  <c r="N16"/>
  <c r="C23" i="23"/>
  <c r="C84" s="1"/>
  <c r="N15" i="6"/>
  <c r="O27"/>
  <c r="D19" i="21" s="1"/>
  <c r="S18" i="6"/>
  <c r="T19" s="1"/>
  <c r="N28"/>
  <c r="S15"/>
  <c r="BM61" i="14"/>
  <c r="BP101"/>
  <c r="BS119"/>
  <c r="BR119"/>
  <c r="BS81" i="13"/>
  <c r="BS121"/>
  <c r="BL101"/>
  <c r="BL61"/>
  <c r="BP101"/>
  <c r="BM61"/>
  <c r="BJ101"/>
  <c r="BJ61"/>
  <c r="BN101"/>
  <c r="BK101"/>
  <c r="BK61"/>
  <c r="BO101"/>
  <c r="N55" i="4"/>
  <c r="O26" i="6"/>
  <c r="D18" i="21" s="1"/>
  <c r="N13" i="17"/>
  <c r="N27" i="6"/>
  <c r="O22"/>
  <c r="D14" i="21" s="1"/>
  <c r="C22" i="23"/>
  <c r="C83" s="1"/>
  <c r="N14" i="6"/>
  <c r="Q26"/>
  <c r="O30"/>
  <c r="D22" i="21" s="1"/>
  <c r="N18" i="6"/>
  <c r="N26"/>
  <c r="N19"/>
  <c r="C10" i="23"/>
  <c r="C71" s="1"/>
  <c r="N12" i="17"/>
  <c r="D24" i="23"/>
  <c r="D85" s="1"/>
  <c r="O37" i="19"/>
  <c r="G29" i="21" s="1"/>
  <c r="N34" i="19"/>
  <c r="BN68" i="14"/>
  <c r="BQ108"/>
  <c r="BN74"/>
  <c r="BQ114"/>
  <c r="BN72"/>
  <c r="BQ112"/>
  <c r="BN78"/>
  <c r="BQ118"/>
  <c r="BN76"/>
  <c r="BQ116"/>
  <c r="AC39" i="13"/>
  <c r="AC41" s="1"/>
  <c r="BN71" i="14"/>
  <c r="BQ111"/>
  <c r="BN77"/>
  <c r="BQ117"/>
  <c r="BN114"/>
  <c r="O11" i="17"/>
  <c r="E3" i="21" s="1"/>
  <c r="O32" i="17"/>
  <c r="E24" i="21" s="1"/>
  <c r="O28" i="17"/>
  <c r="E20" i="21" s="1"/>
  <c r="D20" i="23"/>
  <c r="D81" s="1"/>
  <c r="O13" i="17"/>
  <c r="E5" i="21" s="1"/>
  <c r="N37" i="17"/>
  <c r="Q37"/>
  <c r="S20"/>
  <c r="T20" s="1"/>
  <c r="O37"/>
  <c r="E29" i="21" s="1"/>
  <c r="N38" i="17"/>
  <c r="D9" i="23"/>
  <c r="D70" s="1"/>
  <c r="S14" i="17"/>
  <c r="O17"/>
  <c r="E9" i="21" s="1"/>
  <c r="J74" i="14"/>
  <c r="L39" i="13"/>
  <c r="P109"/>
  <c r="E73"/>
  <c r="S109"/>
  <c r="L109"/>
  <c r="AB112" i="14"/>
  <c r="G39" i="13"/>
  <c r="G41" s="1"/>
  <c r="O112" i="14"/>
  <c r="BC68"/>
  <c r="Q39" i="13"/>
  <c r="Q41" s="1"/>
  <c r="B39"/>
  <c r="B41" s="1"/>
  <c r="K112" i="14"/>
  <c r="K69" i="13"/>
  <c r="Q114" i="14"/>
  <c r="P120"/>
  <c r="I115"/>
  <c r="W66" i="13"/>
  <c r="Y113"/>
  <c r="S66"/>
  <c r="V71" i="14"/>
  <c r="M74"/>
  <c r="AB109" i="13"/>
  <c r="BC33" i="14"/>
  <c r="BC39" s="1"/>
  <c r="BC41" s="1"/>
  <c r="AO66" i="13"/>
  <c r="M118" i="14"/>
  <c r="AA73" i="13"/>
  <c r="Y69"/>
  <c r="BO106" i="14"/>
  <c r="J39" i="13"/>
  <c r="J41" s="1"/>
  <c r="O21" i="17"/>
  <c r="E13" i="21" s="1"/>
  <c r="AI69" i="14"/>
  <c r="AK69" i="13"/>
  <c r="BM115"/>
  <c r="BN75"/>
  <c r="BM75"/>
  <c r="BK75"/>
  <c r="BK115"/>
  <c r="BO115"/>
  <c r="BJ73"/>
  <c r="BJ113"/>
  <c r="BL75"/>
  <c r="BL115"/>
  <c r="BN113" i="14"/>
  <c r="BL70" i="13"/>
  <c r="BL110"/>
  <c r="BK110"/>
  <c r="BO110"/>
  <c r="BK70"/>
  <c r="BN70"/>
  <c r="BM70"/>
  <c r="BM110"/>
  <c r="BN109" i="14"/>
  <c r="BJ109" i="13"/>
  <c r="BJ69"/>
  <c r="AS111" i="14"/>
  <c r="BN107" i="13"/>
  <c r="BJ107"/>
  <c r="BJ67"/>
  <c r="BK106"/>
  <c r="BN67"/>
  <c r="BM67"/>
  <c r="BM107"/>
  <c r="BL67"/>
  <c r="BL107"/>
  <c r="AS106"/>
  <c r="BK67"/>
  <c r="O25" i="17"/>
  <c r="E17" i="21" s="1"/>
  <c r="N24" i="17"/>
  <c r="D25" i="23"/>
  <c r="D86" s="1"/>
  <c r="N29" i="17"/>
  <c r="O33"/>
  <c r="E25" i="21" s="1"/>
  <c r="N26" i="17"/>
  <c r="O23"/>
  <c r="E15" i="21" s="1"/>
  <c r="O29" i="17"/>
  <c r="E21" i="21" s="1"/>
  <c r="N30" i="17"/>
  <c r="D21" i="23"/>
  <c r="D82" s="1"/>
  <c r="O30" i="17"/>
  <c r="E22" i="21" s="1"/>
  <c r="N31" i="17"/>
  <c r="N25"/>
  <c r="S17"/>
  <c r="S18"/>
  <c r="T19" s="1"/>
  <c r="O34"/>
  <c r="E26" i="21" s="1"/>
  <c r="D26" i="23"/>
  <c r="D87" s="1"/>
  <c r="BJ61" i="14"/>
  <c r="AZ68"/>
  <c r="BA68"/>
  <c r="BK61"/>
  <c r="BJ101"/>
  <c r="BB68"/>
  <c r="X117"/>
  <c r="BD67"/>
  <c r="AM76"/>
  <c r="S108"/>
  <c r="N111"/>
  <c r="BD80"/>
  <c r="BI101" i="13"/>
  <c r="BE66"/>
  <c r="AU26" i="14"/>
  <c r="AU39" s="1"/>
  <c r="AU41" s="1"/>
  <c r="AQ66" i="13"/>
  <c r="P69"/>
  <c r="W108" i="14"/>
  <c r="AF112"/>
  <c r="O39" i="13"/>
  <c r="O41" s="1"/>
  <c r="J111" i="14"/>
  <c r="T118"/>
  <c r="I75"/>
  <c r="J71"/>
  <c r="AG115"/>
  <c r="AE69" i="13"/>
  <c r="J66"/>
  <c r="R113"/>
  <c r="J75" i="14"/>
  <c r="P118"/>
  <c r="N39" i="13"/>
  <c r="N41" s="1"/>
  <c r="AT106"/>
  <c r="AP67" i="14"/>
  <c r="N70"/>
  <c r="AT115"/>
  <c r="AU75"/>
  <c r="U77"/>
  <c r="AG61" i="13"/>
  <c r="AF61"/>
  <c r="Q107" i="14"/>
  <c r="Q39"/>
  <c r="Q41" s="1"/>
  <c r="K61" i="13"/>
  <c r="Q106"/>
  <c r="S116" i="14"/>
  <c r="S77"/>
  <c r="M116"/>
  <c r="T76"/>
  <c r="O115"/>
  <c r="AP70"/>
  <c r="R67"/>
  <c r="R66" i="13"/>
  <c r="Z77" i="14"/>
  <c r="AI67"/>
  <c r="O111"/>
  <c r="W113" i="13"/>
  <c r="AA77" i="14"/>
  <c r="K74"/>
  <c r="N39"/>
  <c r="N41" s="1"/>
  <c r="AV107"/>
  <c r="AS67"/>
  <c r="T101" i="13"/>
  <c r="K72" i="14"/>
  <c r="M106" i="13"/>
  <c r="L80" i="14"/>
  <c r="I118"/>
  <c r="Q67"/>
  <c r="AF117"/>
  <c r="L120"/>
  <c r="BD106" i="13"/>
  <c r="O106"/>
  <c r="BD66"/>
  <c r="BA67" i="14"/>
  <c r="O78"/>
  <c r="X39" i="13"/>
  <c r="X41" s="1"/>
  <c r="Y76" i="14"/>
  <c r="J76"/>
  <c r="Z117"/>
  <c r="AH71"/>
  <c r="AJ74"/>
  <c r="O66" i="13"/>
  <c r="AF67" i="14"/>
  <c r="AF70"/>
  <c r="D69" i="13"/>
  <c r="Q113"/>
  <c r="J69"/>
  <c r="S39"/>
  <c r="S41" s="1"/>
  <c r="X73"/>
  <c r="N74" i="14"/>
  <c r="J78"/>
  <c r="AJ120"/>
  <c r="U118"/>
  <c r="T66" i="13"/>
  <c r="I66"/>
  <c r="V111" i="14"/>
  <c r="M109" i="13"/>
  <c r="X107" i="14"/>
  <c r="W69" i="13"/>
  <c r="V116" i="14"/>
  <c r="AR70"/>
  <c r="W67"/>
  <c r="V78"/>
  <c r="X110"/>
  <c r="J67"/>
  <c r="X33"/>
  <c r="J39"/>
  <c r="J41" s="1"/>
  <c r="V76"/>
  <c r="S106" i="13"/>
  <c r="U113"/>
  <c r="Z111" i="14"/>
  <c r="U108"/>
  <c r="V110"/>
  <c r="AC77"/>
  <c r="AG39" i="13"/>
  <c r="AG41" s="1"/>
  <c r="AQ70" i="14"/>
  <c r="AU110"/>
  <c r="AB117"/>
  <c r="U78"/>
  <c r="AN39"/>
  <c r="AN41" s="1"/>
  <c r="AE66" i="13"/>
  <c r="AJ69"/>
  <c r="BC120" i="14"/>
  <c r="AL73" i="13"/>
  <c r="AV73"/>
  <c r="AT118" i="14"/>
  <c r="AK115"/>
  <c r="AI113" i="13"/>
  <c r="AF73"/>
  <c r="BA113"/>
  <c r="AU78" i="14"/>
  <c r="AP113" i="13"/>
  <c r="AQ39"/>
  <c r="AQ41" s="1"/>
  <c r="AZ74" i="14"/>
  <c r="AN113" i="13"/>
  <c r="AI114" i="14"/>
  <c r="AE118"/>
  <c r="AE78"/>
  <c r="AM39"/>
  <c r="AM41" s="1"/>
  <c r="AT33"/>
  <c r="AT39" s="1"/>
  <c r="AT41" s="1"/>
  <c r="AH69"/>
  <c r="AJ109" i="13"/>
  <c r="AG69"/>
  <c r="AL113"/>
  <c r="BC114" i="14"/>
  <c r="AN76"/>
  <c r="AY78"/>
  <c r="AT74"/>
  <c r="BF113" i="13"/>
  <c r="AI78" i="14"/>
  <c r="AY33"/>
  <c r="AY39" s="1"/>
  <c r="AY41" s="1"/>
  <c r="AR113" i="13"/>
  <c r="AN116" i="14"/>
  <c r="AY114"/>
  <c r="AI118"/>
  <c r="AX118"/>
  <c r="BC118"/>
  <c r="AU73" i="13"/>
  <c r="AK73"/>
  <c r="BC113"/>
  <c r="AU113"/>
  <c r="AZ114" i="14"/>
  <c r="BF114"/>
  <c r="AT77"/>
  <c r="AS39"/>
  <c r="AS41" s="1"/>
  <c r="AR69" i="13"/>
  <c r="AF69"/>
  <c r="AP39" i="14"/>
  <c r="AP41" s="1"/>
  <c r="AV109" i="13"/>
  <c r="AL69"/>
  <c r="AD66"/>
  <c r="AP106"/>
  <c r="BE68" i="14"/>
  <c r="AL107"/>
  <c r="AL39" i="13"/>
  <c r="AL41" s="1"/>
  <c r="BA106"/>
  <c r="AL106"/>
  <c r="AN120" i="14"/>
  <c r="AK80"/>
  <c r="AE75"/>
  <c r="AD75"/>
  <c r="BJ116"/>
  <c r="BC115"/>
  <c r="AO113" i="13"/>
  <c r="AH77" i="14"/>
  <c r="AI74"/>
  <c r="AG77"/>
  <c r="AQ77"/>
  <c r="AW117"/>
  <c r="AG33"/>
  <c r="AG39" s="1"/>
  <c r="AG41" s="1"/>
  <c r="AJ113" i="13"/>
  <c r="AH78" i="14"/>
  <c r="AV74"/>
  <c r="AF78"/>
  <c r="AP76"/>
  <c r="AD115"/>
  <c r="AP117"/>
  <c r="AY113" i="13"/>
  <c r="AK113"/>
  <c r="AG117" i="14"/>
  <c r="AT117"/>
  <c r="AR109" i="13"/>
  <c r="AS69"/>
  <c r="AF110" i="14"/>
  <c r="AI109" i="13"/>
  <c r="BA70" i="14"/>
  <c r="AH109" i="13"/>
  <c r="AP69"/>
  <c r="AV69"/>
  <c r="AG111" i="14"/>
  <c r="AZ39"/>
  <c r="AZ41" s="1"/>
  <c r="AJ110"/>
  <c r="AG70"/>
  <c r="AD109" i="13"/>
  <c r="AO71" i="14"/>
  <c r="AE109" i="13"/>
  <c r="AQ39" i="14"/>
  <c r="AQ41" s="1"/>
  <c r="BB29"/>
  <c r="BB39" s="1"/>
  <c r="BB41" s="1"/>
  <c r="AM109" i="13"/>
  <c r="BE109"/>
  <c r="I60" i="12"/>
  <c r="AQ109" i="13"/>
  <c r="AL111" i="14"/>
  <c r="BB110"/>
  <c r="AM71"/>
  <c r="AU71"/>
  <c r="AL71"/>
  <c r="AG71"/>
  <c r="AY71"/>
  <c r="AX109" i="13"/>
  <c r="AE39"/>
  <c r="AE41" s="1"/>
  <c r="AI66"/>
  <c r="AP66"/>
  <c r="AR67" i="14"/>
  <c r="AH26"/>
  <c r="AH106" s="1"/>
  <c r="AE106" i="13"/>
  <c r="BC39"/>
  <c r="BC41" s="1"/>
  <c r="AJ108" i="14"/>
  <c r="AW33"/>
  <c r="AW39" s="1"/>
  <c r="AW41" s="1"/>
  <c r="AF39"/>
  <c r="AF41" s="1"/>
  <c r="O39"/>
  <c r="O41" s="1"/>
  <c r="BM76"/>
  <c r="BM117"/>
  <c r="S26"/>
  <c r="S66" s="1"/>
  <c r="S68"/>
  <c r="BM80"/>
  <c r="BM120"/>
  <c r="BE69" i="13"/>
  <c r="AC69"/>
  <c r="AG67" i="14"/>
  <c r="Z116"/>
  <c r="AY115"/>
  <c r="U33"/>
  <c r="U39" s="1"/>
  <c r="U41" s="1"/>
  <c r="AR33"/>
  <c r="AR39" s="1"/>
  <c r="AR41" s="1"/>
  <c r="AB72"/>
  <c r="AR107"/>
  <c r="T117"/>
  <c r="U107"/>
  <c r="BL101"/>
  <c r="BL61"/>
  <c r="BM72"/>
  <c r="K33"/>
  <c r="K39" s="1"/>
  <c r="K41" s="1"/>
  <c r="L75"/>
  <c r="AK29"/>
  <c r="AK39" s="1"/>
  <c r="AK41" s="1"/>
  <c r="M114"/>
  <c r="K71"/>
  <c r="AP71"/>
  <c r="I33"/>
  <c r="I39" s="1"/>
  <c r="I41" s="1"/>
  <c r="AB33"/>
  <c r="AB39" s="1"/>
  <c r="AB41" s="1"/>
  <c r="AI33"/>
  <c r="AI39" s="1"/>
  <c r="AI41" s="1"/>
  <c r="S33"/>
  <c r="W113" s="1"/>
  <c r="W39"/>
  <c r="W41" s="1"/>
  <c r="AE39"/>
  <c r="AE41" s="1"/>
  <c r="AD33"/>
  <c r="AD39" s="1"/>
  <c r="AD41" s="1"/>
  <c r="AL29"/>
  <c r="AL39" s="1"/>
  <c r="AL41" s="1"/>
  <c r="AJ26"/>
  <c r="AJ39" s="1"/>
  <c r="AJ41" s="1"/>
  <c r="AJ68"/>
  <c r="X106" i="13"/>
  <c r="X66"/>
  <c r="BM77" i="14"/>
  <c r="BM78"/>
  <c r="BM118"/>
  <c r="BM114"/>
  <c r="BM74"/>
  <c r="BM108"/>
  <c r="BM68"/>
  <c r="L72"/>
  <c r="AH67"/>
  <c r="BA33"/>
  <c r="BA39" s="1"/>
  <c r="BA41" s="1"/>
  <c r="AX33"/>
  <c r="AX39" s="1"/>
  <c r="AX41" s="1"/>
  <c r="AP77"/>
  <c r="AV114"/>
  <c r="AQ110"/>
  <c r="AD117"/>
  <c r="BM112"/>
  <c r="BM116"/>
  <c r="BM71"/>
  <c r="BM111"/>
  <c r="X26"/>
  <c r="X106" s="1"/>
  <c r="Y67"/>
  <c r="BE74"/>
  <c r="P33"/>
  <c r="P39" s="1"/>
  <c r="P41" s="1"/>
  <c r="P78"/>
  <c r="AP109" i="13"/>
  <c r="AO39" i="14"/>
  <c r="AO41" s="1"/>
  <c r="AH33"/>
  <c r="O31" i="17"/>
  <c r="E23" i="21" s="1"/>
  <c r="N28" i="17"/>
  <c r="O27"/>
  <c r="E19" i="21" s="1"/>
  <c r="Q27" i="17"/>
  <c r="Q39" s="1"/>
  <c r="Q43" s="1"/>
  <c r="N27"/>
  <c r="Q34" i="20"/>
  <c r="F30" i="23"/>
  <c r="F91" s="1"/>
  <c r="L22" i="20"/>
  <c r="N34"/>
  <c r="S20"/>
  <c r="N35"/>
  <c r="F31" i="23"/>
  <c r="F92" s="1"/>
  <c r="L23" i="20"/>
  <c r="O35"/>
  <c r="H27" i="21" s="1"/>
  <c r="Q35" i="20"/>
  <c r="E27" i="23"/>
  <c r="E88" s="1"/>
  <c r="L19" i="18"/>
  <c r="Q31"/>
  <c r="S19"/>
  <c r="G27" i="23"/>
  <c r="G88" s="1"/>
  <c r="S19" i="19"/>
  <c r="L19"/>
  <c r="Q31"/>
  <c r="L22"/>
  <c r="G30" i="23"/>
  <c r="G91" s="1"/>
  <c r="G33"/>
  <c r="G94" s="1"/>
  <c r="L20" i="19"/>
  <c r="G28" i="23"/>
  <c r="G89" s="1"/>
  <c r="N32" i="19"/>
  <c r="Q32"/>
  <c r="E33" i="23"/>
  <c r="E94" s="1"/>
  <c r="N37" i="18"/>
  <c r="Q37"/>
  <c r="O37"/>
  <c r="F29" i="21" s="1"/>
  <c r="L21" i="20"/>
  <c r="F29" i="23"/>
  <c r="F90" s="1"/>
  <c r="Q33" i="20"/>
  <c r="N33"/>
  <c r="E28" i="23"/>
  <c r="E89" s="1"/>
  <c r="N32" i="18"/>
  <c r="L20"/>
  <c r="Q32"/>
  <c r="F34" i="23"/>
  <c r="F95" s="1"/>
  <c r="O38" i="20"/>
  <c r="H30" i="21" s="1"/>
  <c r="N38" i="20"/>
  <c r="Q38"/>
  <c r="L21" i="18"/>
  <c r="E29" i="23"/>
  <c r="E90" s="1"/>
  <c r="N33" i="18"/>
  <c r="Q33"/>
  <c r="E34" i="23"/>
  <c r="E95" s="1"/>
  <c r="N38" i="18"/>
  <c r="O38"/>
  <c r="F30" i="21" s="1"/>
  <c r="Q38" i="18"/>
  <c r="F33" i="23"/>
  <c r="F94" s="1"/>
  <c r="Q37" i="20"/>
  <c r="O37"/>
  <c r="H29" i="21" s="1"/>
  <c r="N37" i="20"/>
  <c r="L24"/>
  <c r="F32" i="23"/>
  <c r="F93" s="1"/>
  <c r="Q36" i="20"/>
  <c r="N36"/>
  <c r="O36"/>
  <c r="H28" i="21" s="1"/>
  <c r="E30" i="23"/>
  <c r="E91" s="1"/>
  <c r="L22" i="18"/>
  <c r="Q34"/>
  <c r="N34"/>
  <c r="F27" i="23"/>
  <c r="F88" s="1"/>
  <c r="S19" i="20"/>
  <c r="Q31"/>
  <c r="L19"/>
  <c r="E32" i="23"/>
  <c r="E93" s="1"/>
  <c r="N36" i="18"/>
  <c r="O36"/>
  <c r="F28" i="21" s="1"/>
  <c r="L24" i="18"/>
  <c r="Q36"/>
  <c r="F28" i="23"/>
  <c r="F89" s="1"/>
  <c r="Q32" i="20"/>
  <c r="N32"/>
  <c r="L20"/>
  <c r="N33" i="19"/>
  <c r="Q33"/>
  <c r="L21"/>
  <c r="G29" i="23"/>
  <c r="G90" s="1"/>
  <c r="E31"/>
  <c r="E92" s="1"/>
  <c r="O35" i="18"/>
  <c r="F27" i="21" s="1"/>
  <c r="Q35" i="18"/>
  <c r="L23"/>
  <c r="N35"/>
  <c r="S20"/>
  <c r="G32" i="23"/>
  <c r="G93" s="1"/>
  <c r="L24" i="19"/>
  <c r="G28" i="21"/>
  <c r="G27"/>
  <c r="S20" i="19"/>
  <c r="L23"/>
  <c r="G31" i="23"/>
  <c r="G92" s="1"/>
  <c r="G34"/>
  <c r="G95" s="1"/>
  <c r="G30" i="21"/>
  <c r="O12" i="17"/>
  <c r="E4" i="21" s="1"/>
  <c r="O15" i="17"/>
  <c r="E7" i="21" s="1"/>
  <c r="BD108" i="14"/>
  <c r="J114"/>
  <c r="AD109"/>
  <c r="AZ108"/>
  <c r="N114"/>
  <c r="U116"/>
  <c r="V73" i="13"/>
  <c r="AN39"/>
  <c r="AN41" s="1"/>
  <c r="AM69"/>
  <c r="AH66"/>
  <c r="Y116" i="14"/>
  <c r="Z113" i="13"/>
  <c r="AD69"/>
  <c r="AQ73"/>
  <c r="AF109"/>
  <c r="AJ73"/>
  <c r="AT73"/>
  <c r="AN73"/>
  <c r="AZ69"/>
  <c r="BD109"/>
  <c r="BE113"/>
  <c r="BE106"/>
  <c r="AW39"/>
  <c r="AW41" s="1"/>
  <c r="AI69"/>
  <c r="BF69" i="14"/>
  <c r="BF69" i="13"/>
  <c r="W73"/>
  <c r="N73"/>
  <c r="W109"/>
  <c r="X69"/>
  <c r="AT113"/>
  <c r="BB73"/>
  <c r="AL109"/>
  <c r="AH69"/>
  <c r="AH106"/>
  <c r="S69"/>
  <c r="AP73"/>
  <c r="BF66"/>
  <c r="AU109"/>
  <c r="AG109"/>
  <c r="AV113"/>
  <c r="N8" i="17"/>
  <c r="N9"/>
  <c r="S70" i="14"/>
  <c r="Q61" i="13"/>
  <c r="Y73"/>
  <c r="AG73"/>
  <c r="AK109"/>
  <c r="F113"/>
  <c r="S61"/>
  <c r="AW73"/>
  <c r="E39"/>
  <c r="E41" s="1"/>
  <c r="X113"/>
  <c r="AU66"/>
  <c r="AI39"/>
  <c r="BB108" i="14"/>
  <c r="AK71"/>
  <c r="BC109" i="13"/>
  <c r="BE39"/>
  <c r="BE41" s="1"/>
  <c r="BF108" i="14"/>
  <c r="J106" i="13"/>
  <c r="X70" i="14"/>
  <c r="AD74"/>
  <c r="AQ113" i="13"/>
  <c r="AS117" i="14"/>
  <c r="AW113" i="13"/>
  <c r="AH73"/>
  <c r="V39"/>
  <c r="BA107" i="14"/>
  <c r="AS113" i="13"/>
  <c r="AA70" i="14"/>
  <c r="F66" i="13"/>
  <c r="G113"/>
  <c r="BB67" i="14"/>
  <c r="BE73" i="13"/>
  <c r="AG113"/>
  <c r="P61"/>
  <c r="H109"/>
  <c r="AO73"/>
  <c r="BF106"/>
  <c r="AV39"/>
  <c r="AV41" s="1"/>
  <c r="AF39"/>
  <c r="AF41" s="1"/>
  <c r="BB69"/>
  <c r="AX113"/>
  <c r="BB66"/>
  <c r="AS73"/>
  <c r="BD73"/>
  <c r="D39"/>
  <c r="D41" s="1"/>
  <c r="N19" i="17"/>
  <c r="O19"/>
  <c r="E11" i="21" s="1"/>
  <c r="N20" i="17"/>
  <c r="AQ107" i="14"/>
  <c r="D29"/>
  <c r="E69" s="1"/>
  <c r="X69"/>
  <c r="AX114"/>
  <c r="D26"/>
  <c r="H106" s="1"/>
  <c r="D71"/>
  <c r="AM109"/>
  <c r="H68"/>
  <c r="C61"/>
  <c r="O61"/>
  <c r="BD107"/>
  <c r="BC66"/>
  <c r="AH114"/>
  <c r="H111"/>
  <c r="I74"/>
  <c r="AS116"/>
  <c r="AU118"/>
  <c r="Y70"/>
  <c r="S111"/>
  <c r="P61"/>
  <c r="R70"/>
  <c r="N110"/>
  <c r="P71"/>
  <c r="AE74"/>
  <c r="AU70"/>
  <c r="F107"/>
  <c r="AU74"/>
  <c r="AW66"/>
  <c r="AY118"/>
  <c r="K69"/>
  <c r="R110"/>
  <c r="AB116"/>
  <c r="I67"/>
  <c r="BA106"/>
  <c r="P69"/>
  <c r="AB69"/>
  <c r="P109"/>
  <c r="AW67"/>
  <c r="F77"/>
  <c r="V67"/>
  <c r="J66"/>
  <c r="AT114"/>
  <c r="E26"/>
  <c r="K115"/>
  <c r="AB110"/>
  <c r="O70"/>
  <c r="N69"/>
  <c r="G61"/>
  <c r="I107"/>
  <c r="AA69"/>
  <c r="AF116"/>
  <c r="AO112"/>
  <c r="O71"/>
  <c r="M107"/>
  <c r="BB74"/>
  <c r="G115"/>
  <c r="BA75"/>
  <c r="AA109"/>
  <c r="AG69"/>
  <c r="BB71"/>
  <c r="AU109"/>
  <c r="AV70"/>
  <c r="J107"/>
  <c r="AT69"/>
  <c r="BA117"/>
  <c r="BF67"/>
  <c r="F67"/>
  <c r="AW101"/>
  <c r="AW61"/>
  <c r="F26"/>
  <c r="J106" s="1"/>
  <c r="D61"/>
  <c r="AX71"/>
  <c r="BL68"/>
  <c r="L69"/>
  <c r="AO101"/>
  <c r="AO61"/>
  <c r="AP61"/>
  <c r="AV68"/>
  <c r="F69"/>
  <c r="AG109"/>
  <c r="BA114"/>
  <c r="BE75"/>
  <c r="AH101"/>
  <c r="BJ112"/>
  <c r="BD71"/>
  <c r="BE71"/>
  <c r="BC111"/>
  <c r="BC71"/>
  <c r="BD118"/>
  <c r="BD78"/>
  <c r="BE78"/>
  <c r="BF110"/>
  <c r="F73" i="13"/>
  <c r="AT110" i="14"/>
  <c r="AN113"/>
  <c r="BF73" i="13"/>
  <c r="H39"/>
  <c r="H41" s="1"/>
  <c r="AH113"/>
  <c r="T73"/>
  <c r="BL78" i="14"/>
  <c r="AK112"/>
  <c r="BD69" i="13"/>
  <c r="BC66"/>
  <c r="BD39"/>
  <c r="BD41" s="1"/>
  <c r="L108" i="14"/>
  <c r="L106" i="13"/>
  <c r="AY110" i="14"/>
  <c r="BD111"/>
  <c r="D73" i="13"/>
  <c r="Y108" i="14"/>
  <c r="I68"/>
  <c r="N113" i="13"/>
  <c r="AZ70" i="14"/>
  <c r="AW71"/>
  <c r="AW111"/>
  <c r="AH39" i="13"/>
  <c r="AH41" s="1"/>
  <c r="BA74" i="14"/>
  <c r="AH115"/>
  <c r="G33"/>
  <c r="G39" s="1"/>
  <c r="G41" s="1"/>
  <c r="AZ75"/>
  <c r="AH74"/>
  <c r="BD115"/>
  <c r="BE67"/>
  <c r="BB39" i="13"/>
  <c r="BB41" s="1"/>
  <c r="BL71" i="14"/>
  <c r="BL72"/>
  <c r="BL76"/>
  <c r="AS109" i="13"/>
  <c r="H108" i="14"/>
  <c r="BJ120"/>
  <c r="BL74"/>
  <c r="BC70"/>
  <c r="K39" i="13"/>
  <c r="BC73"/>
  <c r="AB113"/>
  <c r="AB76" i="14"/>
  <c r="J113" i="13"/>
  <c r="AP110" i="14"/>
  <c r="AR73" i="13"/>
  <c r="S73"/>
  <c r="K73"/>
  <c r="BI112" i="14"/>
  <c r="AY109" i="13"/>
  <c r="AC108" i="14"/>
  <c r="BE114"/>
  <c r="AG112"/>
  <c r="AY70"/>
  <c r="AB66" i="13"/>
  <c r="BB111" i="14"/>
  <c r="BC110"/>
  <c r="BF39" i="13"/>
  <c r="G75" i="14"/>
  <c r="U68"/>
  <c r="F68"/>
  <c r="AQ69" i="13"/>
  <c r="AT109"/>
  <c r="H69"/>
  <c r="L73"/>
  <c r="F106"/>
  <c r="R118" i="14"/>
  <c r="AD73" i="13"/>
  <c r="AT39"/>
  <c r="AT41" s="1"/>
  <c r="AU69"/>
  <c r="S113"/>
  <c r="H106"/>
  <c r="AG74" i="14"/>
  <c r="J109"/>
  <c r="Y39" i="13"/>
  <c r="Y41" s="1"/>
  <c r="J73"/>
  <c r="BL77" i="14"/>
  <c r="BL80"/>
  <c r="AQ67"/>
  <c r="BC74"/>
  <c r="BF68"/>
  <c r="AD72"/>
  <c r="AY75"/>
  <c r="N118"/>
  <c r="C78"/>
  <c r="AW66" i="13"/>
  <c r="AV109" i="14"/>
  <c r="AR66"/>
  <c r="AC112"/>
  <c r="BC69" i="13"/>
  <c r="AT107" i="14"/>
  <c r="BB70"/>
  <c r="AO39" i="13"/>
  <c r="AM39"/>
  <c r="AM41" s="1"/>
  <c r="Y109"/>
  <c r="M73"/>
  <c r="H80" i="14"/>
  <c r="AX75"/>
  <c r="N78"/>
  <c r="G77"/>
  <c r="AE73" i="13"/>
  <c r="AI73"/>
  <c r="AW118" i="14"/>
  <c r="I80"/>
  <c r="L114"/>
  <c r="H114"/>
  <c r="AM73"/>
  <c r="G118"/>
  <c r="I116"/>
  <c r="AL112"/>
  <c r="AY107"/>
  <c r="AO109" i="13"/>
  <c r="Z109"/>
  <c r="AK120" i="14"/>
  <c r="AV78"/>
  <c r="AA113"/>
  <c r="C73" i="13"/>
  <c r="H120" i="14"/>
  <c r="AT69" i="13"/>
  <c r="AX78" i="14"/>
  <c r="AZ73" i="13"/>
  <c r="AB69"/>
  <c r="AI68" i="14"/>
  <c r="AL108"/>
  <c r="AH108"/>
  <c r="AV67"/>
  <c r="AL72"/>
  <c r="N113"/>
  <c r="F33"/>
  <c r="F113" s="1"/>
  <c r="AQ113"/>
  <c r="J117"/>
  <c r="AD113" i="13"/>
  <c r="AH75" i="14"/>
  <c r="H33"/>
  <c r="L113" s="1"/>
  <c r="AY73" i="13"/>
  <c r="AC109"/>
  <c r="AM72" i="14"/>
  <c r="AM113" i="13"/>
  <c r="AI75" i="14"/>
  <c r="BA66" i="13"/>
  <c r="AZ106"/>
  <c r="AC72" i="14"/>
  <c r="AP66"/>
  <c r="AA39" i="13"/>
  <c r="AA41" s="1"/>
  <c r="R69"/>
  <c r="AV106"/>
  <c r="BA39"/>
  <c r="BA41" s="1"/>
  <c r="AW109"/>
  <c r="AS69" i="14"/>
  <c r="AP39" i="13"/>
  <c r="AD39"/>
  <c r="AD41" s="1"/>
  <c r="AM73"/>
  <c r="V107" i="14"/>
  <c r="C33"/>
  <c r="C73" s="1"/>
  <c r="Z69" i="13"/>
  <c r="V109"/>
  <c r="G69" i="14"/>
  <c r="O24" i="17"/>
  <c r="E16" i="21" s="1"/>
  <c r="O16" i="17"/>
  <c r="E8" i="21" s="1"/>
  <c r="BB114" i="14"/>
  <c r="BL112"/>
  <c r="BL116"/>
  <c r="BL108"/>
  <c r="BI120"/>
  <c r="BB115"/>
  <c r="AY39" i="13"/>
  <c r="AX115" i="14"/>
  <c r="AX73" i="13"/>
  <c r="BL114" i="14"/>
  <c r="BB113" i="13"/>
  <c r="BD113"/>
  <c r="AZ39"/>
  <c r="AZ41" s="1"/>
  <c r="BL117" i="14"/>
  <c r="BA118"/>
  <c r="AZ113" i="13"/>
  <c r="BA73"/>
  <c r="BL111" i="14"/>
  <c r="BI107"/>
  <c r="AP80"/>
  <c r="AS120"/>
  <c r="AO80"/>
  <c r="AI80"/>
  <c r="AZ80"/>
  <c r="BD120"/>
  <c r="AW77"/>
  <c r="AX77"/>
  <c r="I113" i="13"/>
  <c r="M113"/>
  <c r="I39"/>
  <c r="I41" s="1"/>
  <c r="AS76" i="14"/>
  <c r="G73" i="13"/>
  <c r="AC73"/>
  <c r="AF113"/>
  <c r="S117" i="14"/>
  <c r="I73" i="13"/>
  <c r="AV73" i="14"/>
  <c r="K113" i="13"/>
  <c r="AR76" i="14"/>
  <c r="AV116"/>
  <c r="T77"/>
  <c r="BA78"/>
  <c r="BE118"/>
  <c r="BB78"/>
  <c r="AO76"/>
  <c r="AK114"/>
  <c r="AZ112"/>
  <c r="BA72"/>
  <c r="E180" i="12"/>
  <c r="E181"/>
  <c r="E179"/>
  <c r="AO111" i="14"/>
  <c r="AK111"/>
  <c r="AW69" i="13"/>
  <c r="BA109"/>
  <c r="BD112" i="14"/>
  <c r="BM29" i="13"/>
  <c r="BQ109" s="1"/>
  <c r="AA69"/>
  <c r="AT71" i="14"/>
  <c r="K109" i="13"/>
  <c r="L69"/>
  <c r="I109" i="14"/>
  <c r="F100" i="12"/>
  <c r="E186" s="1"/>
  <c r="E187" s="1"/>
  <c r="E188" s="1"/>
  <c r="Z110" i="14"/>
  <c r="AD110"/>
  <c r="AZ109" i="13"/>
  <c r="BA69"/>
  <c r="AI111" i="14"/>
  <c r="AF71"/>
  <c r="AE71"/>
  <c r="AE111"/>
  <c r="O109" i="13"/>
  <c r="W71" i="14"/>
  <c r="AY69" i="13"/>
  <c r="AZ72" i="14"/>
  <c r="R39" i="13"/>
  <c r="AX69"/>
  <c r="AT111" i="14"/>
  <c r="AX111"/>
  <c r="BB109" i="13"/>
  <c r="W111" i="14"/>
  <c r="AZ109"/>
  <c r="AN108"/>
  <c r="AN66"/>
  <c r="AR108"/>
  <c r="AF66" i="13"/>
  <c r="BE108" i="14"/>
  <c r="AU107"/>
  <c r="AP107"/>
  <c r="AO68"/>
  <c r="AG66" i="13"/>
  <c r="U39"/>
  <c r="Y106" i="14"/>
  <c r="V68"/>
  <c r="U106" i="13"/>
  <c r="P66" i="14"/>
  <c r="O67"/>
  <c r="S107"/>
  <c r="O107"/>
  <c r="Y66" i="13"/>
  <c r="Y106"/>
  <c r="BE107" i="14"/>
  <c r="V66" i="13"/>
  <c r="AU106"/>
  <c r="AN68" i="14"/>
  <c r="P67"/>
  <c r="Y68"/>
  <c r="Z68"/>
  <c r="C181" i="12"/>
  <c r="C180"/>
  <c r="C179"/>
  <c r="F109" i="13"/>
  <c r="H73"/>
  <c r="H110" i="14"/>
  <c r="L113" i="13"/>
  <c r="J109"/>
  <c r="F39"/>
  <c r="H113"/>
  <c r="E68" i="14"/>
  <c r="H70"/>
  <c r="G69" i="13"/>
  <c r="G109" i="14"/>
  <c r="E76"/>
  <c r="I70"/>
  <c r="E33"/>
  <c r="F109"/>
  <c r="H29"/>
  <c r="I69" i="13"/>
  <c r="BM33"/>
  <c r="BQ113" s="1"/>
  <c r="I101" i="14"/>
  <c r="I61"/>
  <c r="J61"/>
  <c r="AR117"/>
  <c r="AR77"/>
  <c r="AV117"/>
  <c r="AS77"/>
  <c r="BL29" i="13"/>
  <c r="BP109" s="1"/>
  <c r="BF107" i="14"/>
  <c r="AM115"/>
  <c r="AJ75"/>
  <c r="AI115"/>
  <c r="E100" i="12"/>
  <c r="D186" s="1"/>
  <c r="D187" s="1"/>
  <c r="D188" s="1"/>
  <c r="D180"/>
  <c r="D179"/>
  <c r="D100"/>
  <c r="C186" s="1"/>
  <c r="C187" s="1"/>
  <c r="C188" s="1"/>
  <c r="D181"/>
  <c r="D60"/>
  <c r="BK101" i="14"/>
  <c r="BG101"/>
  <c r="BG61"/>
  <c r="BH61"/>
  <c r="AI101"/>
  <c r="AI61"/>
  <c r="AE101"/>
  <c r="AE61"/>
  <c r="AX101"/>
  <c r="BB101"/>
  <c r="AX61"/>
  <c r="AT101"/>
  <c r="AT61"/>
  <c r="C80" i="7"/>
  <c r="H62"/>
  <c r="BE110" i="14"/>
  <c r="BA110"/>
  <c r="AV66" i="13"/>
  <c r="M60" i="12"/>
  <c r="BI61" i="13"/>
  <c r="W116" i="14"/>
  <c r="BA80"/>
  <c r="N17" i="17"/>
  <c r="N15"/>
  <c r="N14"/>
  <c r="E80" i="12"/>
  <c r="K61" i="14"/>
  <c r="L61"/>
  <c r="K101"/>
  <c r="AD78"/>
  <c r="AD118"/>
  <c r="AH118"/>
  <c r="Q61"/>
  <c r="Q101"/>
  <c r="L80" i="12"/>
  <c r="L60"/>
  <c r="AA111" i="14"/>
  <c r="X71"/>
  <c r="BL33" i="13"/>
  <c r="BP113" s="1"/>
  <c r="AY108" i="14"/>
  <c r="AU108"/>
  <c r="AC61"/>
  <c r="AC101"/>
  <c r="AG101"/>
  <c r="AD61"/>
  <c r="AY101"/>
  <c r="AY61"/>
  <c r="AL116"/>
  <c r="AP116"/>
  <c r="AX74"/>
  <c r="AW114"/>
  <c r="AW74"/>
  <c r="AV112"/>
  <c r="AR112"/>
  <c r="AS72"/>
  <c r="BA101"/>
  <c r="BB61"/>
  <c r="W69"/>
  <c r="AU39" i="13"/>
  <c r="AU41" s="1"/>
  <c r="K106" i="14"/>
  <c r="AE113"/>
  <c r="N16" i="17"/>
  <c r="W39" i="13"/>
  <c r="W41" s="1"/>
  <c r="O101" i="14"/>
  <c r="Y101"/>
  <c r="Y61"/>
  <c r="Z61"/>
  <c r="R61"/>
  <c r="V101"/>
  <c r="R101"/>
  <c r="AJ61"/>
  <c r="AK61"/>
  <c r="AN101"/>
  <c r="AL120"/>
  <c r="AH120"/>
  <c r="C11" i="9"/>
  <c r="B22"/>
  <c r="C3" i="7"/>
  <c r="H105"/>
  <c r="BC101" i="14"/>
  <c r="BC61"/>
  <c r="BD61"/>
  <c r="AU61"/>
  <c r="AU101"/>
  <c r="AV61"/>
  <c r="S101"/>
  <c r="S61"/>
  <c r="W101"/>
  <c r="BF61"/>
  <c r="BE61"/>
  <c r="BE101"/>
  <c r="BI101"/>
  <c r="U61"/>
  <c r="U101"/>
  <c r="V61"/>
  <c r="M101"/>
  <c r="N61"/>
  <c r="M61"/>
  <c r="AQ111"/>
  <c r="AM111"/>
  <c r="AN71"/>
  <c r="C42" i="9"/>
  <c r="B56" s="1"/>
  <c r="AR66" i="13"/>
  <c r="AJ113" i="14"/>
  <c r="Q109"/>
  <c r="BF61" i="13"/>
  <c r="AO116" i="14"/>
  <c r="AA109" i="13"/>
  <c r="AL76" i="14"/>
  <c r="F61"/>
  <c r="AR72"/>
  <c r="W76"/>
  <c r="AA116"/>
  <c r="X76"/>
  <c r="BB80"/>
  <c r="BE120"/>
  <c r="BD66"/>
  <c r="T101"/>
  <c r="T61"/>
  <c r="X101"/>
  <c r="AL80"/>
  <c r="AO120"/>
  <c r="AQ61"/>
  <c r="AQ101"/>
  <c r="AR61"/>
  <c r="AM61"/>
  <c r="AM101"/>
  <c r="AN61"/>
  <c r="F11" i="9"/>
  <c r="C19"/>
  <c r="D19" s="1"/>
  <c r="E19" s="1"/>
  <c r="D16" i="23"/>
  <c r="D77" s="1"/>
  <c r="S16" i="17"/>
  <c r="N21"/>
  <c r="T20" i="6"/>
  <c r="O20" i="17"/>
  <c r="E12" i="21" s="1"/>
  <c r="N10" i="17"/>
  <c r="N11"/>
  <c r="S13"/>
  <c r="D10" i="23"/>
  <c r="D71" s="1"/>
  <c r="O14" i="17"/>
  <c r="E6" i="21" s="1"/>
  <c r="D18" i="23"/>
  <c r="D79" s="1"/>
  <c r="O26" i="17"/>
  <c r="E18" i="21" s="1"/>
  <c r="N22" i="17"/>
  <c r="N23"/>
  <c r="O22"/>
  <c r="E14" i="21" s="1"/>
  <c r="O18" i="17"/>
  <c r="E10" i="21" s="1"/>
  <c r="S15" i="17"/>
  <c r="D13" i="23"/>
  <c r="D74" s="1"/>
  <c r="N18" i="17"/>
  <c r="BI114" i="14"/>
  <c r="BI116"/>
  <c r="BI110"/>
  <c r="J69"/>
  <c r="AF73"/>
  <c r="AR69"/>
  <c r="BC106" i="13"/>
  <c r="K109" i="14"/>
  <c r="W101" i="13"/>
  <c r="S101"/>
  <c r="O101"/>
  <c r="BJ118" i="14"/>
  <c r="O61" i="13"/>
  <c r="BH111" i="14"/>
  <c r="AZ66" i="13"/>
  <c r="B39" i="14"/>
  <c r="AC69"/>
  <c r="BH115"/>
  <c r="AG66"/>
  <c r="AB61" i="13"/>
  <c r="AB101"/>
  <c r="AU101"/>
  <c r="AY101"/>
  <c r="AS101"/>
  <c r="AS61"/>
  <c r="AW101"/>
  <c r="BA101"/>
  <c r="W61"/>
  <c r="AA101"/>
  <c r="AD61"/>
  <c r="AC61"/>
  <c r="AC101"/>
  <c r="AG101"/>
  <c r="BJ111" i="14"/>
  <c r="AZ106"/>
  <c r="Q69"/>
  <c r="BE101" i="13"/>
  <c r="AF101"/>
  <c r="BG61"/>
  <c r="AX61"/>
  <c r="AY61"/>
  <c r="AM101"/>
  <c r="AQ101"/>
  <c r="BF101"/>
  <c r="BB61"/>
  <c r="BB101"/>
  <c r="AC109" i="14"/>
  <c r="BI108"/>
  <c r="W73"/>
  <c r="AD69"/>
  <c r="AR109"/>
  <c r="AK73"/>
  <c r="AC113"/>
  <c r="AN73"/>
  <c r="M109"/>
  <c r="M69"/>
  <c r="Z69"/>
  <c r="BI118"/>
  <c r="BJ115"/>
  <c r="BI115"/>
  <c r="BH108"/>
  <c r="BK66" i="13"/>
  <c r="AQ73" i="14"/>
  <c r="Z109"/>
  <c r="V113"/>
  <c r="AO106" i="13"/>
  <c r="AS106" i="14"/>
  <c r="BJ117"/>
  <c r="H66"/>
  <c r="I66"/>
  <c r="AT61" i="13"/>
  <c r="AX101"/>
  <c r="AT101"/>
  <c r="AU61"/>
  <c r="AJ101"/>
  <c r="AJ61"/>
  <c r="AK61"/>
  <c r="Z61"/>
  <c r="AD101"/>
  <c r="AA61"/>
  <c r="Z101"/>
  <c r="AP101"/>
  <c r="AP61"/>
  <c r="AQ61"/>
  <c r="AL101"/>
  <c r="AM61"/>
  <c r="AL61"/>
  <c r="AH101"/>
  <c r="AI61"/>
  <c r="AH61"/>
  <c r="AO61"/>
  <c r="AN101"/>
  <c r="AN61"/>
  <c r="AR101"/>
  <c r="AV106" i="14"/>
  <c r="BK112"/>
  <c r="BH117"/>
  <c r="Q113"/>
  <c r="M73"/>
  <c r="O80" i="12"/>
  <c r="N80"/>
  <c r="N60"/>
  <c r="AX66" i="13"/>
  <c r="BB106"/>
  <c r="AX39"/>
  <c r="AX106"/>
  <c r="AK66"/>
  <c r="AL66"/>
  <c r="AK39"/>
  <c r="AA66" i="14"/>
  <c r="Z107"/>
  <c r="AD107"/>
  <c r="AA67"/>
  <c r="Z67"/>
  <c r="AW106" i="13"/>
  <c r="AS66"/>
  <c r="AT66"/>
  <c r="AS39"/>
  <c r="AT67" i="14"/>
  <c r="AW107"/>
  <c r="AS107"/>
  <c r="AJ107"/>
  <c r="AN107"/>
  <c r="AB39" i="13"/>
  <c r="AF106"/>
  <c r="AB106"/>
  <c r="AB107" i="14"/>
  <c r="AF107"/>
  <c r="AB67"/>
  <c r="AC66"/>
  <c r="AX67"/>
  <c r="AX107"/>
  <c r="AY67"/>
  <c r="BB107"/>
  <c r="AK67"/>
  <c r="AL67"/>
  <c r="AK107"/>
  <c r="AO107"/>
  <c r="AR106" i="13"/>
  <c r="AR39"/>
  <c r="AR41" s="1"/>
  <c r="AD106"/>
  <c r="Z66"/>
  <c r="Z106"/>
  <c r="Z39"/>
  <c r="Q66" i="14"/>
  <c r="T106"/>
  <c r="J80" i="12"/>
  <c r="K80"/>
  <c r="J60"/>
  <c r="AY106" i="13"/>
  <c r="AY66"/>
  <c r="AN106"/>
  <c r="AJ106"/>
  <c r="AJ39"/>
  <c r="BL26"/>
  <c r="BP106" s="1"/>
  <c r="BM26"/>
  <c r="BQ106" s="1"/>
  <c r="W109" i="14"/>
  <c r="R113"/>
  <c r="R73"/>
  <c r="F43" i="9"/>
  <c r="C57" s="1"/>
  <c r="C43"/>
  <c r="B57" s="1"/>
  <c r="AF101" i="14"/>
  <c r="AJ101"/>
  <c r="AF61"/>
  <c r="AG61"/>
  <c r="BD101"/>
  <c r="AZ61"/>
  <c r="BA61"/>
  <c r="AZ101"/>
  <c r="BI113" i="13"/>
  <c r="BI109"/>
  <c r="BL120" i="14"/>
  <c r="BH118"/>
  <c r="BL118"/>
  <c r="AV101" i="13"/>
  <c r="AW61"/>
  <c r="AV61"/>
  <c r="BD101"/>
  <c r="AZ101"/>
  <c r="AZ61"/>
  <c r="BA61"/>
  <c r="BC61"/>
  <c r="BC101"/>
  <c r="BD61"/>
  <c r="BG101"/>
  <c r="U109" i="14"/>
  <c r="V69"/>
  <c r="U69"/>
  <c r="Y109"/>
  <c r="T69"/>
  <c r="T109"/>
  <c r="L106"/>
  <c r="P106"/>
  <c r="L66"/>
  <c r="P137" i="12"/>
  <c r="P134"/>
  <c r="P141"/>
  <c r="BJ108" i="14"/>
  <c r="AA106"/>
  <c r="BC106"/>
  <c r="AJ109"/>
  <c r="AN109"/>
  <c r="AJ69"/>
  <c r="AO69"/>
  <c r="AS109"/>
  <c r="AF109"/>
  <c r="AF69"/>
  <c r="AE109"/>
  <c r="AE69"/>
  <c r="AI109"/>
  <c r="P98" i="12"/>
  <c r="P138"/>
  <c r="P145"/>
  <c r="P139"/>
  <c r="P144"/>
  <c r="P136"/>
  <c r="P142"/>
  <c r="P140"/>
  <c r="P143"/>
  <c r="P100"/>
  <c r="O186" s="1"/>
  <c r="O187" s="1"/>
  <c r="O188" s="1"/>
  <c r="P146"/>
  <c r="P135"/>
  <c r="BI106" i="13"/>
  <c r="BI39"/>
  <c r="BI66"/>
  <c r="AE106" i="14"/>
  <c r="AE66"/>
  <c r="AF66"/>
  <c r="BH107"/>
  <c r="BH112"/>
  <c r="BG110"/>
  <c r="BG109" i="13"/>
  <c r="BG69"/>
  <c r="BH120" i="14"/>
  <c r="AI106"/>
  <c r="BG116"/>
  <c r="BK116"/>
  <c r="BK107"/>
  <c r="BG106" i="13"/>
  <c r="BG66"/>
  <c r="BG107" i="14"/>
  <c r="BH110"/>
  <c r="BG117"/>
  <c r="BK117"/>
  <c r="BG115"/>
  <c r="BG120"/>
  <c r="BK120"/>
  <c r="BG111"/>
  <c r="BK111"/>
  <c r="BG118"/>
  <c r="BK118"/>
  <c r="BH116"/>
  <c r="BH39" i="13"/>
  <c r="BH73"/>
  <c r="BH113"/>
  <c r="BI73"/>
  <c r="BG114" i="14"/>
  <c r="AM106"/>
  <c r="AM66"/>
  <c r="BH106" i="13"/>
  <c r="BH66"/>
  <c r="AZ66" i="14"/>
  <c r="BK114"/>
  <c r="BJ114"/>
  <c r="BG112"/>
  <c r="BJ110"/>
  <c r="BI69" i="13"/>
  <c r="BH109"/>
  <c r="BH69"/>
  <c r="AD66" i="14"/>
  <c r="AC106"/>
  <c r="AG106"/>
  <c r="BK108"/>
  <c r="BG108"/>
  <c r="BH114"/>
  <c r="BG113" i="13"/>
  <c r="BG73"/>
  <c r="BG39"/>
  <c r="N66" i="14"/>
  <c r="M66"/>
  <c r="Q106"/>
  <c r="T14" i="6" l="1"/>
  <c r="BX121" i="14"/>
  <c r="BU81"/>
  <c r="BK66"/>
  <c r="BJ39"/>
  <c r="BJ79" s="1"/>
  <c r="T16" i="6"/>
  <c r="R69" i="14"/>
  <c r="V106"/>
  <c r="BL39"/>
  <c r="BL41" s="1"/>
  <c r="BM39"/>
  <c r="BM41" s="1"/>
  <c r="R39"/>
  <c r="R41" s="1"/>
  <c r="R81" s="1"/>
  <c r="BG41"/>
  <c r="BG81" s="1"/>
  <c r="BG79"/>
  <c r="BI41"/>
  <c r="BI79"/>
  <c r="BH41"/>
  <c r="BH79"/>
  <c r="V109"/>
  <c r="BK39"/>
  <c r="BK73"/>
  <c r="BO113"/>
  <c r="S121" i="13"/>
  <c r="Z73" i="14"/>
  <c r="Z39"/>
  <c r="Z41" s="1"/>
  <c r="T119" i="13"/>
  <c r="A11" i="4"/>
  <c r="A26"/>
  <c r="C87" s="1"/>
  <c r="D53"/>
  <c r="J53" s="1"/>
  <c r="T18" i="6"/>
  <c r="Q44" i="17"/>
  <c r="Z113" i="14"/>
  <c r="M121" i="13"/>
  <c r="N81"/>
  <c r="M79"/>
  <c r="P119"/>
  <c r="Q121"/>
  <c r="C79"/>
  <c r="Q79"/>
  <c r="R119"/>
  <c r="Q46" i="17"/>
  <c r="BT81" i="14"/>
  <c r="Q47" i="17"/>
  <c r="Q41"/>
  <c r="Q46" i="6"/>
  <c r="Q45"/>
  <c r="BS81" i="14"/>
  <c r="T15" i="6"/>
  <c r="Q43"/>
  <c r="Q44"/>
  <c r="AD81" i="13"/>
  <c r="N121"/>
  <c r="N79"/>
  <c r="O81"/>
  <c r="R41"/>
  <c r="R121" s="1"/>
  <c r="N119"/>
  <c r="T14" i="17"/>
  <c r="G119" i="13"/>
  <c r="AC121"/>
  <c r="AG121"/>
  <c r="BN70" i="14"/>
  <c r="BQ110"/>
  <c r="BN106"/>
  <c r="BN107"/>
  <c r="BP109"/>
  <c r="BP110"/>
  <c r="BO115"/>
  <c r="BM67"/>
  <c r="BQ107"/>
  <c r="BN67"/>
  <c r="I113"/>
  <c r="BO109"/>
  <c r="BO110"/>
  <c r="BP106"/>
  <c r="BP107"/>
  <c r="BP113"/>
  <c r="BP115"/>
  <c r="BN75"/>
  <c r="BQ115"/>
  <c r="O119" i="13"/>
  <c r="T18" i="17"/>
  <c r="M40" i="6"/>
  <c r="R210" s="1"/>
  <c r="T15" i="17"/>
  <c r="Q73" i="14"/>
  <c r="P73"/>
  <c r="T113"/>
  <c r="P113"/>
  <c r="L41" i="13"/>
  <c r="L121" s="1"/>
  <c r="O79"/>
  <c r="P79"/>
  <c r="Q119"/>
  <c r="M113" i="14"/>
  <c r="Y66"/>
  <c r="X66"/>
  <c r="H81" i="13"/>
  <c r="S73" i="14"/>
  <c r="T17" i="17"/>
  <c r="AG119" i="13"/>
  <c r="BK113"/>
  <c r="BK73"/>
  <c r="BL73"/>
  <c r="BL113"/>
  <c r="BM73"/>
  <c r="BM113"/>
  <c r="BM69"/>
  <c r="BM109"/>
  <c r="BL109"/>
  <c r="BL69"/>
  <c r="BK69"/>
  <c r="BK109"/>
  <c r="BL106"/>
  <c r="BL66"/>
  <c r="BM66"/>
  <c r="BM106"/>
  <c r="BJ106"/>
  <c r="BJ66"/>
  <c r="AU66" i="14"/>
  <c r="BL67"/>
  <c r="Y113"/>
  <c r="AB113"/>
  <c r="K119" i="13"/>
  <c r="L73" i="14"/>
  <c r="V73"/>
  <c r="K73"/>
  <c r="O113"/>
  <c r="J113"/>
  <c r="Y119" i="13"/>
  <c r="Y121" s="1"/>
  <c r="X119"/>
  <c r="X121" s="1"/>
  <c r="X113" i="14"/>
  <c r="S119" i="13"/>
  <c r="Y73" i="14"/>
  <c r="S39"/>
  <c r="S41" s="1"/>
  <c r="W106"/>
  <c r="T79" i="13"/>
  <c r="X73" i="14"/>
  <c r="T66"/>
  <c r="BB113"/>
  <c r="AT113"/>
  <c r="AQ79" i="13"/>
  <c r="AI119"/>
  <c r="AG79"/>
  <c r="BC113" i="14"/>
  <c r="AZ73"/>
  <c r="AL109"/>
  <c r="AY73"/>
  <c r="AR113"/>
  <c r="AI41" i="13"/>
  <c r="AM121" s="1"/>
  <c r="BF109" i="14"/>
  <c r="AK109"/>
  <c r="AD113"/>
  <c r="BD73"/>
  <c r="BF73"/>
  <c r="AF79" i="13"/>
  <c r="AM81"/>
  <c r="AP41"/>
  <c r="AP121" s="1"/>
  <c r="BC79"/>
  <c r="AL119"/>
  <c r="BC119"/>
  <c r="AH39" i="14"/>
  <c r="AH41" s="1"/>
  <c r="AO119" i="13"/>
  <c r="X39" i="14"/>
  <c r="X41" s="1"/>
  <c r="X81" s="1"/>
  <c r="BM70"/>
  <c r="BM110"/>
  <c r="V119" i="13"/>
  <c r="V121" s="1"/>
  <c r="M39" i="6"/>
  <c r="R209" s="1"/>
  <c r="R240" s="1"/>
  <c r="BM75" i="14"/>
  <c r="BM115"/>
  <c r="D57" i="9"/>
  <c r="E57" s="1"/>
  <c r="BM107" i="14"/>
  <c r="B95" i="23"/>
  <c r="B93"/>
  <c r="B91"/>
  <c r="B94"/>
  <c r="B90"/>
  <c r="B92"/>
  <c r="T20" i="19"/>
  <c r="B89" i="23"/>
  <c r="B88"/>
  <c r="L26" i="19"/>
  <c r="T20" i="20"/>
  <c r="T20" i="18"/>
  <c r="L26"/>
  <c r="L26" i="20"/>
  <c r="J73" i="14"/>
  <c r="BB66"/>
  <c r="BA121" i="13"/>
  <c r="BA79"/>
  <c r="AH79"/>
  <c r="AN119"/>
  <c r="E73" i="14"/>
  <c r="U113"/>
  <c r="O69"/>
  <c r="Y69"/>
  <c r="H119" i="13"/>
  <c r="AS113" i="14"/>
  <c r="BB81" i="13"/>
  <c r="E81"/>
  <c r="BN33"/>
  <c r="BR113" s="1"/>
  <c r="AO79"/>
  <c r="AW79"/>
  <c r="AI79"/>
  <c r="AO41"/>
  <c r="AY109" i="14"/>
  <c r="U73"/>
  <c r="AB109"/>
  <c r="D79" i="13"/>
  <c r="L79"/>
  <c r="W79"/>
  <c r="AT119"/>
  <c r="BC109" i="14"/>
  <c r="L119" i="13"/>
  <c r="X109" i="14"/>
  <c r="AS119" i="13"/>
  <c r="V41"/>
  <c r="W81" s="1"/>
  <c r="AC73" i="14"/>
  <c r="H79" i="13"/>
  <c r="F79"/>
  <c r="AW113" i="14"/>
  <c r="AY41" i="13"/>
  <c r="AZ81" s="1"/>
  <c r="D69" i="14"/>
  <c r="C39"/>
  <c r="C41" s="1"/>
  <c r="G121" s="1"/>
  <c r="H109"/>
  <c r="I121" i="13"/>
  <c r="D81"/>
  <c r="K79"/>
  <c r="S109" i="14"/>
  <c r="AH119" i="13"/>
  <c r="E79"/>
  <c r="BF119"/>
  <c r="D39" i="14"/>
  <c r="D41" s="1"/>
  <c r="AO113"/>
  <c r="E66"/>
  <c r="AP113"/>
  <c r="D66"/>
  <c r="AU69"/>
  <c r="AK69"/>
  <c r="AO109"/>
  <c r="AZ113"/>
  <c r="AL73"/>
  <c r="BC73"/>
  <c r="M106"/>
  <c r="AP106"/>
  <c r="AQ109"/>
  <c r="K113"/>
  <c r="I106"/>
  <c r="AW73"/>
  <c r="AN69"/>
  <c r="AM119"/>
  <c r="AX73"/>
  <c r="AI66"/>
  <c r="AM69"/>
  <c r="AT73"/>
  <c r="BA73"/>
  <c r="AV69"/>
  <c r="G73"/>
  <c r="N73"/>
  <c r="AX113"/>
  <c r="BA113"/>
  <c r="AU113"/>
  <c r="BD69"/>
  <c r="AT109"/>
  <c r="AX109"/>
  <c r="BA66"/>
  <c r="BE113"/>
  <c r="BC79"/>
  <c r="G66"/>
  <c r="E39"/>
  <c r="E41" s="1"/>
  <c r="O121"/>
  <c r="F39"/>
  <c r="J119" s="1"/>
  <c r="F106"/>
  <c r="AP73"/>
  <c r="BC69"/>
  <c r="AF113"/>
  <c r="O109"/>
  <c r="N109"/>
  <c r="R109"/>
  <c r="F66"/>
  <c r="BA109"/>
  <c r="BL70"/>
  <c r="AB73"/>
  <c r="BB109"/>
  <c r="U66"/>
  <c r="Q79"/>
  <c r="AU106"/>
  <c r="AL69"/>
  <c r="AX69"/>
  <c r="U79"/>
  <c r="AZ69"/>
  <c r="AQ69"/>
  <c r="AP109"/>
  <c r="AY106"/>
  <c r="BL75"/>
  <c r="AW69"/>
  <c r="AH113"/>
  <c r="BE73"/>
  <c r="AY69"/>
  <c r="AD73"/>
  <c r="AW109"/>
  <c r="I69"/>
  <c r="AV66"/>
  <c r="F73"/>
  <c r="BE79" i="13"/>
  <c r="H39" i="14"/>
  <c r="AP119" i="13"/>
  <c r="AM119"/>
  <c r="AQ119"/>
  <c r="BE66" i="14"/>
  <c r="BF66"/>
  <c r="BI113"/>
  <c r="BK110"/>
  <c r="AQ121" i="13"/>
  <c r="AN81"/>
  <c r="BF113" i="14"/>
  <c r="AY79" i="13"/>
  <c r="AE73" i="14"/>
  <c r="AM79" i="13"/>
  <c r="AH73" i="14"/>
  <c r="AE79" i="13"/>
  <c r="AV119"/>
  <c r="BF79"/>
  <c r="BB73" i="14"/>
  <c r="BD79" i="13"/>
  <c r="BF41"/>
  <c r="BF121" s="1"/>
  <c r="H113" i="14"/>
  <c r="O73"/>
  <c r="BA119" i="13"/>
  <c r="Y81"/>
  <c r="AD79"/>
  <c r="AL113" i="14"/>
  <c r="T81" i="13"/>
  <c r="AG119" i="14"/>
  <c r="N119"/>
  <c r="AN79" i="13"/>
  <c r="BE119"/>
  <c r="AP69" i="14"/>
  <c r="AT106"/>
  <c r="BD79"/>
  <c r="Q81" i="13"/>
  <c r="K41"/>
  <c r="O121" s="1"/>
  <c r="D73" i="14"/>
  <c r="U106"/>
  <c r="BB79" i="13"/>
  <c r="G113" i="14"/>
  <c r="AO73"/>
  <c r="L109"/>
  <c r="AH121" i="13"/>
  <c r="I73" i="14"/>
  <c r="W66"/>
  <c r="AC119" i="13"/>
  <c r="Y79"/>
  <c r="BE69" i="14"/>
  <c r="AQ106"/>
  <c r="AR73"/>
  <c r="U79" i="13"/>
  <c r="AS73" i="14"/>
  <c r="AG73"/>
  <c r="BD106"/>
  <c r="AQ66"/>
  <c r="BD113"/>
  <c r="AP79" i="13"/>
  <c r="H121"/>
  <c r="AA79"/>
  <c r="S113" i="14"/>
  <c r="BF106"/>
  <c r="R79" i="13"/>
  <c r="V66" i="14"/>
  <c r="H69"/>
  <c r="AK113"/>
  <c r="U119" i="13"/>
  <c r="O106" i="14"/>
  <c r="AL106"/>
  <c r="AE119" i="13"/>
  <c r="T73" i="14"/>
  <c r="V79" i="13"/>
  <c r="AG113" i="14"/>
  <c r="AZ119" i="13"/>
  <c r="AB79"/>
  <c r="S79"/>
  <c r="H73" i="14"/>
  <c r="AV113"/>
  <c r="U41" i="13"/>
  <c r="U121" s="1"/>
  <c r="I79"/>
  <c r="I119"/>
  <c r="AH66" i="14"/>
  <c r="BK115"/>
  <c r="AZ79" i="13"/>
  <c r="BD119"/>
  <c r="BK39"/>
  <c r="I81"/>
  <c r="AY119"/>
  <c r="M119"/>
  <c r="AU73" i="14"/>
  <c r="J81" i="13"/>
  <c r="AY113" i="14"/>
  <c r="T121" i="13"/>
  <c r="AV79"/>
  <c r="AU119"/>
  <c r="AU79"/>
  <c r="J79"/>
  <c r="BD109" i="14"/>
  <c r="O66"/>
  <c r="S106"/>
  <c r="F119" i="13"/>
  <c r="AR106" i="14"/>
  <c r="X79" i="13"/>
  <c r="G79"/>
  <c r="BE106" i="14"/>
  <c r="AO66"/>
  <c r="AA119" i="13"/>
  <c r="W119"/>
  <c r="W121" s="1"/>
  <c r="J119"/>
  <c r="F41"/>
  <c r="BL115" i="14"/>
  <c r="BJ109"/>
  <c r="BJ39" i="13"/>
  <c r="F12" i="9"/>
  <c r="C23"/>
  <c r="BA69" i="14"/>
  <c r="BE109"/>
  <c r="AK119" i="13"/>
  <c r="BB69" i="14"/>
  <c r="BL110"/>
  <c r="BN29" i="13"/>
  <c r="BR109" s="1"/>
  <c r="C91" i="7"/>
  <c r="H80"/>
  <c r="AI73" i="14"/>
  <c r="AM113"/>
  <c r="AI113"/>
  <c r="AJ73"/>
  <c r="K119"/>
  <c r="I3" i="7"/>
  <c r="H3"/>
  <c r="C12" i="9"/>
  <c r="B23"/>
  <c r="T16" i="17"/>
  <c r="BI106" i="14"/>
  <c r="BL107"/>
  <c r="AS66"/>
  <c r="BI109"/>
  <c r="AT66"/>
  <c r="B41"/>
  <c r="AB66"/>
  <c r="AO119"/>
  <c r="AU81" i="13"/>
  <c r="AC119" i="14"/>
  <c r="AJ79" i="13"/>
  <c r="X81"/>
  <c r="AW106" i="14"/>
  <c r="K79"/>
  <c r="AL121" i="13"/>
  <c r="BM39"/>
  <c r="BQ119" s="1"/>
  <c r="P81"/>
  <c r="AR79"/>
  <c r="AR119"/>
  <c r="BJ113" i="14"/>
  <c r="AJ66"/>
  <c r="AJ41" i="13"/>
  <c r="AJ121" s="1"/>
  <c r="AJ119"/>
  <c r="AL66" i="14"/>
  <c r="AO106"/>
  <c r="AK106"/>
  <c r="BJ107"/>
  <c r="AK66"/>
  <c r="AJ106"/>
  <c r="AN106"/>
  <c r="AS79" i="13"/>
  <c r="AT79"/>
  <c r="AW119"/>
  <c r="AS41"/>
  <c r="AK41"/>
  <c r="AK121" s="1"/>
  <c r="AL79"/>
  <c r="AK79"/>
  <c r="AX41"/>
  <c r="AX79"/>
  <c r="AX119"/>
  <c r="BB119"/>
  <c r="BC119" i="14"/>
  <c r="BL39" i="13"/>
  <c r="BP119" s="1"/>
  <c r="Z119"/>
  <c r="Z41"/>
  <c r="AA81" s="1"/>
  <c r="AD119"/>
  <c r="Z79"/>
  <c r="AX106" i="14"/>
  <c r="AX66"/>
  <c r="AY66"/>
  <c r="BB106"/>
  <c r="AB106"/>
  <c r="AB79"/>
  <c r="AF106"/>
  <c r="AB41" i="13"/>
  <c r="AB81" s="1"/>
  <c r="AF119"/>
  <c r="AB119"/>
  <c r="AC79"/>
  <c r="Z106" i="14"/>
  <c r="Z66"/>
  <c r="AD106"/>
  <c r="F44" i="9"/>
  <c r="C53" s="1"/>
  <c r="C44"/>
  <c r="B58" s="1"/>
  <c r="Y119" i="14"/>
  <c r="Y121" s="1"/>
  <c r="C81" i="13"/>
  <c r="G121"/>
  <c r="K121" i="14"/>
  <c r="T119"/>
  <c r="P119"/>
  <c r="L79"/>
  <c r="AH81" i="13"/>
  <c r="AG81"/>
  <c r="AA119" i="14"/>
  <c r="BE81" i="13"/>
  <c r="BE121"/>
  <c r="AA121"/>
  <c r="AK79" i="14"/>
  <c r="AJ119"/>
  <c r="AR121" i="13"/>
  <c r="BD81"/>
  <c r="BC81"/>
  <c r="BH113" i="14"/>
  <c r="BA81" i="13"/>
  <c r="AZ121"/>
  <c r="BD121"/>
  <c r="AF81"/>
  <c r="AE121"/>
  <c r="AE81"/>
  <c r="AR81"/>
  <c r="AU121"/>
  <c r="AI119" i="14"/>
  <c r="AJ79"/>
  <c r="BH106"/>
  <c r="BG79" i="13"/>
  <c r="BG41"/>
  <c r="BG119"/>
  <c r="AV81"/>
  <c r="AW81"/>
  <c r="AV121"/>
  <c r="BG113" i="14"/>
  <c r="BH41" i="13"/>
  <c r="BH79"/>
  <c r="BH119"/>
  <c r="BH109" i="14"/>
  <c r="BG106"/>
  <c r="BG109"/>
  <c r="AF79"/>
  <c r="AE119"/>
  <c r="BI119" i="13"/>
  <c r="BI41"/>
  <c r="BI79"/>
  <c r="BK106" i="14"/>
  <c r="M79"/>
  <c r="Q119"/>
  <c r="W240" i="6" l="1"/>
  <c r="AA240"/>
  <c r="X240"/>
  <c r="AB240"/>
  <c r="U240"/>
  <c r="Y240"/>
  <c r="T240"/>
  <c r="V240"/>
  <c r="Z240"/>
  <c r="R241"/>
  <c r="Q50"/>
  <c r="Q49"/>
  <c r="Q48"/>
  <c r="R79" i="14"/>
  <c r="Q51" i="17"/>
  <c r="BH81" i="14"/>
  <c r="BJ41"/>
  <c r="BJ81" s="1"/>
  <c r="M46" i="6"/>
  <c r="R216" s="1"/>
  <c r="Q50" i="17"/>
  <c r="BI81" i="14"/>
  <c r="V119"/>
  <c r="V121" s="1"/>
  <c r="BK41"/>
  <c r="BK79"/>
  <c r="AA79"/>
  <c r="Q48" i="17"/>
  <c r="A12" i="4"/>
  <c r="A27"/>
  <c r="C88" s="1"/>
  <c r="CL81" i="14"/>
  <c r="Q45" i="17"/>
  <c r="P121" i="13"/>
  <c r="M45" i="6"/>
  <c r="R215" s="1"/>
  <c r="Q47"/>
  <c r="R81" i="13"/>
  <c r="S81"/>
  <c r="BO119" i="14"/>
  <c r="BN73"/>
  <c r="BQ113"/>
  <c r="BN66"/>
  <c r="BQ106"/>
  <c r="BN69"/>
  <c r="BQ109"/>
  <c r="BM113"/>
  <c r="M81" i="13"/>
  <c r="W119" i="14"/>
  <c r="W121" s="1"/>
  <c r="BN113" i="13"/>
  <c r="BN109"/>
  <c r="BN69"/>
  <c r="BN73"/>
  <c r="BM119"/>
  <c r="BM79"/>
  <c r="BJ119"/>
  <c r="BJ79"/>
  <c r="BK41"/>
  <c r="BK119"/>
  <c r="BK79"/>
  <c r="BL79"/>
  <c r="BL119"/>
  <c r="X119" i="14"/>
  <c r="X121" s="1"/>
  <c r="Y79"/>
  <c r="X79"/>
  <c r="BL66"/>
  <c r="S79"/>
  <c r="AI81" i="13"/>
  <c r="AI121"/>
  <c r="AQ81"/>
  <c r="AY121"/>
  <c r="AP81"/>
  <c r="AT121"/>
  <c r="BC121"/>
  <c r="BM66" i="14"/>
  <c r="AY81" i="13"/>
  <c r="BM109" i="14"/>
  <c r="BM69"/>
  <c r="D23" i="9"/>
  <c r="E23" s="1"/>
  <c r="BM106" i="14"/>
  <c r="BM73"/>
  <c r="M10" i="18"/>
  <c r="M26"/>
  <c r="M18"/>
  <c r="M15"/>
  <c r="M25"/>
  <c r="M20"/>
  <c r="M23"/>
  <c r="M12"/>
  <c r="M19"/>
  <c r="M17"/>
  <c r="M16"/>
  <c r="M30"/>
  <c r="M29"/>
  <c r="M21"/>
  <c r="M8"/>
  <c r="M27"/>
  <c r="M24"/>
  <c r="M28"/>
  <c r="M7"/>
  <c r="M14"/>
  <c r="M9"/>
  <c r="M13"/>
  <c r="M11"/>
  <c r="M22"/>
  <c r="M13" i="19"/>
  <c r="M29"/>
  <c r="M12"/>
  <c r="M27"/>
  <c r="M28"/>
  <c r="M23"/>
  <c r="M7"/>
  <c r="M19"/>
  <c r="M15"/>
  <c r="M24"/>
  <c r="M26"/>
  <c r="M18"/>
  <c r="M20"/>
  <c r="M22"/>
  <c r="M14"/>
  <c r="M30"/>
  <c r="O34" s="1"/>
  <c r="M11"/>
  <c r="M17"/>
  <c r="M9"/>
  <c r="M25"/>
  <c r="M10"/>
  <c r="M8"/>
  <c r="M21"/>
  <c r="M16"/>
  <c r="M8" i="20"/>
  <c r="M18"/>
  <c r="M30"/>
  <c r="M10"/>
  <c r="M19"/>
  <c r="M11"/>
  <c r="M14"/>
  <c r="M17"/>
  <c r="M12"/>
  <c r="M16"/>
  <c r="M9"/>
  <c r="M27"/>
  <c r="M25"/>
  <c r="M15"/>
  <c r="M26"/>
  <c r="M28"/>
  <c r="M7"/>
  <c r="M22"/>
  <c r="M29"/>
  <c r="M21"/>
  <c r="M23"/>
  <c r="M20"/>
  <c r="M24"/>
  <c r="M13"/>
  <c r="AE79" i="14"/>
  <c r="AS119"/>
  <c r="I79"/>
  <c r="T79"/>
  <c r="AO81" i="13"/>
  <c r="F119" i="14"/>
  <c r="AS121" i="13"/>
  <c r="G79" i="14"/>
  <c r="BF81" i="13"/>
  <c r="AP79" i="14"/>
  <c r="E79"/>
  <c r="J79"/>
  <c r="G119"/>
  <c r="D81"/>
  <c r="C79"/>
  <c r="AD79"/>
  <c r="AR121"/>
  <c r="AG79"/>
  <c r="AZ119"/>
  <c r="L119"/>
  <c r="M119"/>
  <c r="D79"/>
  <c r="AT119"/>
  <c r="F41"/>
  <c r="J121" s="1"/>
  <c r="I121"/>
  <c r="W79"/>
  <c r="W81"/>
  <c r="AQ119"/>
  <c r="AW79"/>
  <c r="S121"/>
  <c r="P79"/>
  <c r="AP119"/>
  <c r="U119"/>
  <c r="I119"/>
  <c r="V79"/>
  <c r="V81" s="1"/>
  <c r="AU81"/>
  <c r="AL121"/>
  <c r="AM79"/>
  <c r="AZ79"/>
  <c r="AL79"/>
  <c r="U81"/>
  <c r="F79"/>
  <c r="AI81"/>
  <c r="AR81"/>
  <c r="S119"/>
  <c r="BF79"/>
  <c r="BD119"/>
  <c r="BF119"/>
  <c r="O119"/>
  <c r="P81"/>
  <c r="N79"/>
  <c r="AQ79"/>
  <c r="O79"/>
  <c r="BC81"/>
  <c r="BD81"/>
  <c r="BF121"/>
  <c r="BI119"/>
  <c r="BK113"/>
  <c r="BE79"/>
  <c r="R119"/>
  <c r="N121"/>
  <c r="K121" i="13"/>
  <c r="BC121" i="14"/>
  <c r="H41"/>
  <c r="L121" s="1"/>
  <c r="AV79"/>
  <c r="H119"/>
  <c r="BL73"/>
  <c r="U81" i="13"/>
  <c r="AH121" i="14"/>
  <c r="AU119"/>
  <c r="AN119"/>
  <c r="K81" i="13"/>
  <c r="AU79" i="14"/>
  <c r="H79"/>
  <c r="AK119"/>
  <c r="AR119"/>
  <c r="BE119"/>
  <c r="AH119"/>
  <c r="AH81"/>
  <c r="AI79"/>
  <c r="V81" i="13"/>
  <c r="AH79" i="14"/>
  <c r="AR79"/>
  <c r="AN79"/>
  <c r="L81" i="13"/>
  <c r="AL119" i="14"/>
  <c r="AO81"/>
  <c r="AO79"/>
  <c r="BL69"/>
  <c r="AY119"/>
  <c r="AV119"/>
  <c r="AV121"/>
  <c r="AT79"/>
  <c r="BL113"/>
  <c r="BL109"/>
  <c r="AP81"/>
  <c r="AD81"/>
  <c r="Q81"/>
  <c r="BA79"/>
  <c r="BB79"/>
  <c r="J121" i="13"/>
  <c r="G81"/>
  <c r="F121"/>
  <c r="F81"/>
  <c r="BK109" i="14"/>
  <c r="BJ41" i="13"/>
  <c r="F13" i="9"/>
  <c r="C24"/>
  <c r="AS121" i="14"/>
  <c r="C81"/>
  <c r="BA119"/>
  <c r="BA81"/>
  <c r="C13" i="9"/>
  <c r="B24"/>
  <c r="C115" i="7"/>
  <c r="H115" s="1"/>
  <c r="H91"/>
  <c r="AW119" i="14"/>
  <c r="AS79"/>
  <c r="BL106"/>
  <c r="AW81"/>
  <c r="Y81"/>
  <c r="E81"/>
  <c r="AZ121"/>
  <c r="AO121" i="13"/>
  <c r="AC121" i="14"/>
  <c r="AF119"/>
  <c r="J81"/>
  <c r="BM41" i="13"/>
  <c r="BQ121" s="1"/>
  <c r="AN121"/>
  <c r="AV81" i="14"/>
  <c r="AJ81" i="13"/>
  <c r="S81" i="14"/>
  <c r="Z79"/>
  <c r="AA81"/>
  <c r="AD119"/>
  <c r="Z119"/>
  <c r="Z121" i="13"/>
  <c r="AD121"/>
  <c r="Z81"/>
  <c r="BL41"/>
  <c r="BP121" s="1"/>
  <c r="AX121"/>
  <c r="AX81"/>
  <c r="BB121"/>
  <c r="AT81"/>
  <c r="AW121"/>
  <c r="AS81"/>
  <c r="K81" i="14"/>
  <c r="AF121" i="13"/>
  <c r="AB121"/>
  <c r="AC81"/>
  <c r="AF121" i="14"/>
  <c r="AB119"/>
  <c r="AC79"/>
  <c r="BB121"/>
  <c r="AY79"/>
  <c r="BB119"/>
  <c r="AX119"/>
  <c r="AX79"/>
  <c r="AL81" i="13"/>
  <c r="AK81"/>
  <c r="BJ106" i="14"/>
  <c r="D55" i="9"/>
  <c r="E55" s="1"/>
  <c r="F45"/>
  <c r="C56" s="1"/>
  <c r="C45"/>
  <c r="B59" s="1"/>
  <c r="D52"/>
  <c r="E52" s="1"/>
  <c r="AY121" i="14"/>
  <c r="T121"/>
  <c r="T81"/>
  <c r="P121"/>
  <c r="L81"/>
  <c r="AO121"/>
  <c r="AA121"/>
  <c r="AL81"/>
  <c r="AK81"/>
  <c r="AJ121"/>
  <c r="AN121"/>
  <c r="AT121"/>
  <c r="AP121"/>
  <c r="AI121"/>
  <c r="AJ81"/>
  <c r="BI81" i="13"/>
  <c r="BI121"/>
  <c r="BH81"/>
  <c r="BH121"/>
  <c r="BG119" i="14"/>
  <c r="AN81"/>
  <c r="AM121"/>
  <c r="AM81"/>
  <c r="BG121" i="13"/>
  <c r="BG81"/>
  <c r="AZ81" i="14"/>
  <c r="BH119"/>
  <c r="AE81"/>
  <c r="AF81"/>
  <c r="AE121"/>
  <c r="M121"/>
  <c r="M81"/>
  <c r="Q121"/>
  <c r="W241" i="6" l="1"/>
  <c r="AA241"/>
  <c r="X241"/>
  <c r="AB241"/>
  <c r="T241"/>
  <c r="U241"/>
  <c r="Y241"/>
  <c r="V241"/>
  <c r="Z241"/>
  <c r="R246"/>
  <c r="R247"/>
  <c r="M50"/>
  <c r="M49"/>
  <c r="R219" s="1"/>
  <c r="Q51"/>
  <c r="Q54"/>
  <c r="Q53"/>
  <c r="M48"/>
  <c r="R218" s="1"/>
  <c r="Q52"/>
  <c r="Q52" i="17"/>
  <c r="Q55"/>
  <c r="Q54"/>
  <c r="Q58" s="1"/>
  <c r="M47" i="6"/>
  <c r="R217" s="1"/>
  <c r="BK81" i="14"/>
  <c r="C42" i="23"/>
  <c r="C103" s="1"/>
  <c r="C41"/>
  <c r="C102" s="1"/>
  <c r="A13" i="4"/>
  <c r="A28"/>
  <c r="C89" s="1"/>
  <c r="Q49" i="17"/>
  <c r="N46" i="6"/>
  <c r="BN119" i="14"/>
  <c r="BP119"/>
  <c r="BM121"/>
  <c r="BN79"/>
  <c r="BQ119"/>
  <c r="BP73" i="13"/>
  <c r="BQ73"/>
  <c r="BP69"/>
  <c r="BQ69"/>
  <c r="BO73"/>
  <c r="BO113"/>
  <c r="BO69"/>
  <c r="BO109"/>
  <c r="BL121"/>
  <c r="BL81"/>
  <c r="BM121"/>
  <c r="BM81"/>
  <c r="BJ81"/>
  <c r="BJ121"/>
  <c r="BK81"/>
  <c r="BK121"/>
  <c r="G81" i="14"/>
  <c r="F121"/>
  <c r="BL79"/>
  <c r="BM119"/>
  <c r="BM79"/>
  <c r="F9" i="23"/>
  <c r="F70" s="1"/>
  <c r="N13" i="20"/>
  <c r="O13"/>
  <c r="H5" i="21" s="1"/>
  <c r="F17" i="23"/>
  <c r="F78" s="1"/>
  <c r="N21" i="20"/>
  <c r="O21"/>
  <c r="H13" i="21" s="1"/>
  <c r="Q28" i="20"/>
  <c r="Q40" s="1"/>
  <c r="O32"/>
  <c r="H24" i="21" s="1"/>
  <c r="F24" i="23"/>
  <c r="F85" s="1"/>
  <c r="N28" i="20"/>
  <c r="O28"/>
  <c r="H20" i="21" s="1"/>
  <c r="S18" i="20"/>
  <c r="N27"/>
  <c r="O27"/>
  <c r="H19" i="21" s="1"/>
  <c r="F23" i="23"/>
  <c r="F84" s="1"/>
  <c r="Q27" i="20"/>
  <c r="Q39" s="1"/>
  <c r="O31"/>
  <c r="H23" i="21" s="1"/>
  <c r="O17" i="20"/>
  <c r="H9" i="21" s="1"/>
  <c r="N17" i="20"/>
  <c r="F13" i="23"/>
  <c r="F74" s="1"/>
  <c r="F6"/>
  <c r="F67" s="1"/>
  <c r="N10" i="20"/>
  <c r="N10" i="19"/>
  <c r="G6" i="23"/>
  <c r="G67" s="1"/>
  <c r="O11" i="19"/>
  <c r="G3" i="21" s="1"/>
  <c r="N11" i="19"/>
  <c r="S14"/>
  <c r="G7" i="23"/>
  <c r="G68" s="1"/>
  <c r="O20" i="19"/>
  <c r="G12" i="21" s="1"/>
  <c r="N20" i="19"/>
  <c r="G16" i="23"/>
  <c r="G77" s="1"/>
  <c r="G11"/>
  <c r="G72" s="1"/>
  <c r="S15" i="19"/>
  <c r="O15"/>
  <c r="G7" i="21" s="1"/>
  <c r="N15" i="19"/>
  <c r="O28"/>
  <c r="G20" i="21" s="1"/>
  <c r="N28" i="19"/>
  <c r="O32"/>
  <c r="G24" i="21" s="1"/>
  <c r="G24" i="23"/>
  <c r="G85" s="1"/>
  <c r="Q28" i="19"/>
  <c r="Q40" s="1"/>
  <c r="G9" i="23"/>
  <c r="G70" s="1"/>
  <c r="N13" i="19"/>
  <c r="O13"/>
  <c r="G5" i="21" s="1"/>
  <c r="N9" i="18"/>
  <c r="E5" i="23"/>
  <c r="E66" s="1"/>
  <c r="N24" i="18"/>
  <c r="E20" i="23"/>
  <c r="E81" s="1"/>
  <c r="O24" i="18"/>
  <c r="F16" i="21" s="1"/>
  <c r="N29" i="18"/>
  <c r="O33"/>
  <c r="F25" i="21" s="1"/>
  <c r="E25" i="23"/>
  <c r="E86" s="1"/>
  <c r="Q29" i="18"/>
  <c r="Q41" s="1"/>
  <c r="O29"/>
  <c r="F21" i="21" s="1"/>
  <c r="N19" i="18"/>
  <c r="O19"/>
  <c r="F11" i="21" s="1"/>
  <c r="E15" i="23"/>
  <c r="E76" s="1"/>
  <c r="S16" i="18"/>
  <c r="O25"/>
  <c r="F17" i="21" s="1"/>
  <c r="N25" i="18"/>
  <c r="E21" i="23"/>
  <c r="E82" s="1"/>
  <c r="E6"/>
  <c r="E67" s="1"/>
  <c r="N10" i="18"/>
  <c r="N23" i="20"/>
  <c r="S17"/>
  <c r="O23"/>
  <c r="H15" i="21" s="1"/>
  <c r="F19" i="23"/>
  <c r="F80" s="1"/>
  <c r="F3"/>
  <c r="F64" s="1"/>
  <c r="S13" i="20"/>
  <c r="N25"/>
  <c r="O25"/>
  <c r="H17" i="21" s="1"/>
  <c r="F21" i="23"/>
  <c r="F82" s="1"/>
  <c r="F8"/>
  <c r="F69" s="1"/>
  <c r="O12" i="20"/>
  <c r="H4" i="21" s="1"/>
  <c r="N12" i="20"/>
  <c r="N19"/>
  <c r="F15" i="23"/>
  <c r="F76" s="1"/>
  <c r="O19" i="20"/>
  <c r="H11" i="21" s="1"/>
  <c r="S16" i="20"/>
  <c r="N8"/>
  <c r="F4" i="23"/>
  <c r="F65" s="1"/>
  <c r="G4"/>
  <c r="G65" s="1"/>
  <c r="N8" i="19"/>
  <c r="G13" i="23"/>
  <c r="G74" s="1"/>
  <c r="O17" i="19"/>
  <c r="G9" i="21" s="1"/>
  <c r="N17" i="19"/>
  <c r="O22"/>
  <c r="G14" i="21" s="1"/>
  <c r="N22" i="19"/>
  <c r="G18" i="23"/>
  <c r="G79" s="1"/>
  <c r="G20"/>
  <c r="G81" s="1"/>
  <c r="N24" i="19"/>
  <c r="O24"/>
  <c r="G16" i="21" s="1"/>
  <c r="S17" i="19"/>
  <c r="O23"/>
  <c r="G15" i="21" s="1"/>
  <c r="G19" i="23"/>
  <c r="G80" s="1"/>
  <c r="N23" i="19"/>
  <c r="Q29"/>
  <c r="Q41" s="1"/>
  <c r="O33"/>
  <c r="G25" i="21" s="1"/>
  <c r="N29" i="19"/>
  <c r="O29"/>
  <c r="G21" i="21" s="1"/>
  <c r="G25" i="23"/>
  <c r="G86" s="1"/>
  <c r="N13" i="18"/>
  <c r="O13"/>
  <c r="F5" i="21" s="1"/>
  <c r="E9" i="23"/>
  <c r="E70" s="1"/>
  <c r="O28" i="18"/>
  <c r="F20" i="21" s="1"/>
  <c r="O32" i="18"/>
  <c r="F24" i="21" s="1"/>
  <c r="E24" i="23"/>
  <c r="E85" s="1"/>
  <c r="Q28" i="18"/>
  <c r="Q40" s="1"/>
  <c r="N28"/>
  <c r="N21"/>
  <c r="O21"/>
  <c r="F13" i="21" s="1"/>
  <c r="E17" i="23"/>
  <c r="E78" s="1"/>
  <c r="E13"/>
  <c r="E74" s="1"/>
  <c r="N17" i="18"/>
  <c r="O17"/>
  <c r="F9" i="21" s="1"/>
  <c r="N20" i="18"/>
  <c r="O20"/>
  <c r="F12" i="21" s="1"/>
  <c r="E16" i="23"/>
  <c r="E77" s="1"/>
  <c r="E22"/>
  <c r="E83" s="1"/>
  <c r="O26" i="18"/>
  <c r="F18" i="21" s="1"/>
  <c r="Q26" i="18"/>
  <c r="N26"/>
  <c r="F16" i="23"/>
  <c r="F77" s="1"/>
  <c r="N20" i="20"/>
  <c r="O20"/>
  <c r="H12" i="21" s="1"/>
  <c r="O22" i="20"/>
  <c r="H14" i="21" s="1"/>
  <c r="N22" i="20"/>
  <c r="F18" i="23"/>
  <c r="F79" s="1"/>
  <c r="F11"/>
  <c r="F72" s="1"/>
  <c r="S15" i="20"/>
  <c r="O15"/>
  <c r="H7" i="21" s="1"/>
  <c r="N15" i="20"/>
  <c r="N16"/>
  <c r="O16"/>
  <c r="H8" i="21" s="1"/>
  <c r="F12" i="23"/>
  <c r="F73" s="1"/>
  <c r="F7"/>
  <c r="F68" s="1"/>
  <c r="N11" i="20"/>
  <c r="S14"/>
  <c r="O11"/>
  <c r="H3" i="21" s="1"/>
  <c r="F14" i="23"/>
  <c r="F75" s="1"/>
  <c r="N18" i="20"/>
  <c r="O18"/>
  <c r="H10" i="21" s="1"/>
  <c r="O21" i="19"/>
  <c r="G13" i="21" s="1"/>
  <c r="G17" i="23"/>
  <c r="G78" s="1"/>
  <c r="N21" i="19"/>
  <c r="N9"/>
  <c r="G5" i="23"/>
  <c r="G66" s="1"/>
  <c r="G10"/>
  <c r="G71" s="1"/>
  <c r="N14" i="19"/>
  <c r="O14"/>
  <c r="G6" i="21" s="1"/>
  <c r="Q26" i="19"/>
  <c r="O26"/>
  <c r="G18" i="21" s="1"/>
  <c r="G22" i="23"/>
  <c r="G83" s="1"/>
  <c r="N26" i="19"/>
  <c r="G3" i="23"/>
  <c r="G64" s="1"/>
  <c r="S13" i="19"/>
  <c r="N12"/>
  <c r="G8" i="23"/>
  <c r="G69" s="1"/>
  <c r="O12" i="19"/>
  <c r="G4" i="21" s="1"/>
  <c r="S14" i="18"/>
  <c r="N11"/>
  <c r="E7" i="23"/>
  <c r="E68" s="1"/>
  <c r="O11" i="18"/>
  <c r="F3" i="21" s="1"/>
  <c r="E3" i="23"/>
  <c r="E64" s="1"/>
  <c r="S13" i="18"/>
  <c r="N8"/>
  <c r="E4" i="23"/>
  <c r="E65" s="1"/>
  <c r="O16" i="18"/>
  <c r="F8" i="21" s="1"/>
  <c r="E12" i="23"/>
  <c r="E73" s="1"/>
  <c r="N16" i="18"/>
  <c r="S17"/>
  <c r="O23"/>
  <c r="F15" i="21" s="1"/>
  <c r="E19" i="23"/>
  <c r="E80" s="1"/>
  <c r="N23" i="18"/>
  <c r="O18"/>
  <c r="F10" i="21" s="1"/>
  <c r="E14" i="23"/>
  <c r="E75" s="1"/>
  <c r="N18" i="18"/>
  <c r="F20" i="23"/>
  <c r="F81" s="1"/>
  <c r="N24" i="20"/>
  <c r="O24"/>
  <c r="H16" i="21" s="1"/>
  <c r="O29" i="20"/>
  <c r="H21" i="21" s="1"/>
  <c r="O33" i="20"/>
  <c r="H25" i="21" s="1"/>
  <c r="F25" i="23"/>
  <c r="F86" s="1"/>
  <c r="Q29" i="20"/>
  <c r="Q41" s="1"/>
  <c r="N29"/>
  <c r="F22" i="23"/>
  <c r="F83" s="1"/>
  <c r="N26" i="20"/>
  <c r="O26"/>
  <c r="H18" i="21" s="1"/>
  <c r="Q26" i="20"/>
  <c r="F5" i="23"/>
  <c r="F66" s="1"/>
  <c r="N9" i="20"/>
  <c r="O14"/>
  <c r="H6" i="21" s="1"/>
  <c r="N14" i="20"/>
  <c r="F10" i="23"/>
  <c r="F71" s="1"/>
  <c r="N31" i="20"/>
  <c r="O30"/>
  <c r="H22" i="21" s="1"/>
  <c r="Q30" i="20"/>
  <c r="Q42" s="1"/>
  <c r="N30"/>
  <c r="F26" i="23"/>
  <c r="F87" s="1"/>
  <c r="O34" i="20"/>
  <c r="H26" i="21" s="1"/>
  <c r="N16" i="19"/>
  <c r="O16"/>
  <c r="G8" i="21" s="1"/>
  <c r="G12" i="23"/>
  <c r="G73" s="1"/>
  <c r="G21"/>
  <c r="G82" s="1"/>
  <c r="N25" i="19"/>
  <c r="O25"/>
  <c r="G17" i="21" s="1"/>
  <c r="N30" i="19"/>
  <c r="G26" i="21"/>
  <c r="G26" i="23"/>
  <c r="G87" s="1"/>
  <c r="N31" i="19"/>
  <c r="Q30"/>
  <c r="Q42" s="1"/>
  <c r="O30"/>
  <c r="G22" i="21" s="1"/>
  <c r="G14" i="23"/>
  <c r="G75" s="1"/>
  <c r="O18" i="19"/>
  <c r="G10" i="21" s="1"/>
  <c r="N18" i="19"/>
  <c r="N19"/>
  <c r="G15" i="23"/>
  <c r="G76" s="1"/>
  <c r="B76" s="1"/>
  <c r="S16" i="19"/>
  <c r="O19"/>
  <c r="G11" i="21" s="1"/>
  <c r="S18" i="19"/>
  <c r="O31"/>
  <c r="G23" i="21" s="1"/>
  <c r="Q27" i="19"/>
  <c r="Q39" s="1"/>
  <c r="N27"/>
  <c r="O27"/>
  <c r="G19" i="21" s="1"/>
  <c r="G23" i="23"/>
  <c r="G84" s="1"/>
  <c r="E18"/>
  <c r="E79" s="1"/>
  <c r="N22" i="18"/>
  <c r="O22"/>
  <c r="F14" i="21" s="1"/>
  <c r="E10" i="23"/>
  <c r="E71" s="1"/>
  <c r="O14" i="18"/>
  <c r="F6" i="21" s="1"/>
  <c r="N14" i="18"/>
  <c r="N27"/>
  <c r="O31"/>
  <c r="F23" i="21" s="1"/>
  <c r="S18" i="18"/>
  <c r="O27"/>
  <c r="F19" i="21" s="1"/>
  <c r="Q27" i="18"/>
  <c r="Q39" s="1"/>
  <c r="E23" i="23"/>
  <c r="E84" s="1"/>
  <c r="O34" i="18"/>
  <c r="F26" i="21" s="1"/>
  <c r="O30" i="18"/>
  <c r="F22" i="21" s="1"/>
  <c r="E26" i="23"/>
  <c r="E87" s="1"/>
  <c r="N31" i="18"/>
  <c r="Q30"/>
  <c r="Q42" s="1"/>
  <c r="N30"/>
  <c r="O12"/>
  <c r="F4" i="21" s="1"/>
  <c r="E8" i="23"/>
  <c r="E69" s="1"/>
  <c r="N12" i="18"/>
  <c r="E11" i="23"/>
  <c r="E72" s="1"/>
  <c r="N15" i="18"/>
  <c r="O15"/>
  <c r="F7" i="21" s="1"/>
  <c r="S15" i="18"/>
  <c r="H81" i="14"/>
  <c r="U121"/>
  <c r="H121"/>
  <c r="F81"/>
  <c r="BF42"/>
  <c r="I81"/>
  <c r="BF81"/>
  <c r="AK121"/>
  <c r="AQ121"/>
  <c r="AG81"/>
  <c r="BD121"/>
  <c r="AU121"/>
  <c r="BD42"/>
  <c r="AQ81"/>
  <c r="N81"/>
  <c r="AG121"/>
  <c r="BE81"/>
  <c r="BE42"/>
  <c r="BI121"/>
  <c r="R121"/>
  <c r="O81"/>
  <c r="BK119"/>
  <c r="AW121"/>
  <c r="AS81"/>
  <c r="BB81"/>
  <c r="D24" i="9"/>
  <c r="E24" s="1"/>
  <c r="C14"/>
  <c r="B25"/>
  <c r="BA121" i="14"/>
  <c r="BE121"/>
  <c r="AT81"/>
  <c r="F14" i="9"/>
  <c r="C26"/>
  <c r="BL119" i="14"/>
  <c r="AB81"/>
  <c r="AB121"/>
  <c r="AC81"/>
  <c r="BJ119"/>
  <c r="AX121"/>
  <c r="AX81"/>
  <c r="Z81"/>
  <c r="AD121"/>
  <c r="Z121"/>
  <c r="AY81"/>
  <c r="F46" i="9"/>
  <c r="C59" s="1"/>
  <c r="D59" s="1"/>
  <c r="E59" s="1"/>
  <c r="D56"/>
  <c r="E56" s="1"/>
  <c r="C46"/>
  <c r="B60" s="1"/>
  <c r="D60" s="1"/>
  <c r="E60" s="1"/>
  <c r="BH42" i="14"/>
  <c r="BH121"/>
  <c r="BG42"/>
  <c r="BG121"/>
  <c r="M58" i="17" l="1"/>
  <c r="R228" s="1"/>
  <c r="R259" s="1"/>
  <c r="Q62"/>
  <c r="M62" s="1"/>
  <c r="D58" i="23" s="1"/>
  <c r="D119" s="1"/>
  <c r="M55" i="17"/>
  <c r="R225" s="1"/>
  <c r="R256" s="1"/>
  <c r="AA256" s="1"/>
  <c r="Q59"/>
  <c r="M59" s="1"/>
  <c r="D55" i="23" s="1"/>
  <c r="D116" s="1"/>
  <c r="Q63" i="17"/>
  <c r="M63" s="1"/>
  <c r="D59" i="23" s="1"/>
  <c r="D120" s="1"/>
  <c r="M54" i="17"/>
  <c r="R224" s="1"/>
  <c r="R255" s="1"/>
  <c r="M54" i="6"/>
  <c r="T256" i="17"/>
  <c r="AB256"/>
  <c r="X256"/>
  <c r="U256"/>
  <c r="V256"/>
  <c r="Y255"/>
  <c r="W255"/>
  <c r="Z255"/>
  <c r="AA255"/>
  <c r="AB255"/>
  <c r="T255"/>
  <c r="V255"/>
  <c r="X255"/>
  <c r="U255"/>
  <c r="D50" i="23"/>
  <c r="D111" s="1"/>
  <c r="D51"/>
  <c r="D112" s="1"/>
  <c r="W246" i="6"/>
  <c r="AA246"/>
  <c r="X246"/>
  <c r="AB246"/>
  <c r="U246"/>
  <c r="Y246"/>
  <c r="T246"/>
  <c r="V246"/>
  <c r="Z246"/>
  <c r="W247"/>
  <c r="AA247"/>
  <c r="X247"/>
  <c r="AB247"/>
  <c r="U247"/>
  <c r="Y247"/>
  <c r="V247"/>
  <c r="Z247"/>
  <c r="T247"/>
  <c r="O50"/>
  <c r="D42" i="21" s="1"/>
  <c r="R220" i="6"/>
  <c r="C50" i="23"/>
  <c r="R224" i="6"/>
  <c r="Q58"/>
  <c r="M58" s="1"/>
  <c r="R229" i="17"/>
  <c r="R260" s="1"/>
  <c r="M52"/>
  <c r="R222" s="1"/>
  <c r="R253" s="1"/>
  <c r="Q56"/>
  <c r="Q56" i="6"/>
  <c r="Q57"/>
  <c r="M51"/>
  <c r="Q55"/>
  <c r="M55" s="1"/>
  <c r="C44" i="23"/>
  <c r="C105" s="1"/>
  <c r="R249" i="6"/>
  <c r="C46" i="23"/>
  <c r="C107" s="1"/>
  <c r="R251" i="6"/>
  <c r="R255"/>
  <c r="C45" i="23"/>
  <c r="C106" s="1"/>
  <c r="R250" i="6"/>
  <c r="M52"/>
  <c r="O54"/>
  <c r="D46" i="21" s="1"/>
  <c r="O49" i="6"/>
  <c r="D41" i="21" s="1"/>
  <c r="N51" i="6"/>
  <c r="N50"/>
  <c r="M53"/>
  <c r="R223" s="1"/>
  <c r="O51"/>
  <c r="D43" i="21" s="1"/>
  <c r="N47" i="6"/>
  <c r="N48"/>
  <c r="N49"/>
  <c r="C43" i="23"/>
  <c r="C104" s="1"/>
  <c r="R248" i="6"/>
  <c r="Q53" i="17"/>
  <c r="N55"/>
  <c r="S23" i="6"/>
  <c r="A14" i="4"/>
  <c r="A29"/>
  <c r="C90" s="1"/>
  <c r="T16" i="19"/>
  <c r="Q46" i="20"/>
  <c r="Q45" i="19"/>
  <c r="M41"/>
  <c r="R211" s="1"/>
  <c r="R242" s="1"/>
  <c r="Q44"/>
  <c r="Q43" i="20"/>
  <c r="Q46" i="18"/>
  <c r="Q43" i="19"/>
  <c r="T15" i="18"/>
  <c r="M42" i="19"/>
  <c r="R212" s="1"/>
  <c r="R243" s="1"/>
  <c r="Q46"/>
  <c r="M42" i="20"/>
  <c r="R212" s="1"/>
  <c r="R243" s="1"/>
  <c r="M41"/>
  <c r="R211" s="1"/>
  <c r="R242" s="1"/>
  <c r="Q45"/>
  <c r="Q44"/>
  <c r="M40" i="19"/>
  <c r="R210" s="1"/>
  <c r="R241" s="1"/>
  <c r="M39"/>
  <c r="R209" s="1"/>
  <c r="R240" s="1"/>
  <c r="T14" i="20"/>
  <c r="T15" i="19"/>
  <c r="BL81" i="14"/>
  <c r="BM81"/>
  <c r="B75" i="23"/>
  <c r="B74"/>
  <c r="B65"/>
  <c r="B67"/>
  <c r="B70"/>
  <c r="B72"/>
  <c r="B64"/>
  <c r="B80"/>
  <c r="B69"/>
  <c r="B73"/>
  <c r="Q43" i="18"/>
  <c r="M39"/>
  <c r="R209" s="1"/>
  <c r="R240" s="1"/>
  <c r="T19" i="19"/>
  <c r="T18"/>
  <c r="M40" i="18"/>
  <c r="R210" s="1"/>
  <c r="R241" s="1"/>
  <c r="Q44"/>
  <c r="M40" i="20"/>
  <c r="R210" s="1"/>
  <c r="R241" s="1"/>
  <c r="T15"/>
  <c r="T16" i="18"/>
  <c r="T17"/>
  <c r="B66" i="23"/>
  <c r="T16" i="20"/>
  <c r="B82" i="23"/>
  <c r="T14" i="18"/>
  <c r="B71" i="23"/>
  <c r="B78"/>
  <c r="B86"/>
  <c r="B81"/>
  <c r="B85"/>
  <c r="B77"/>
  <c r="T14" i="19"/>
  <c r="M42" i="18"/>
  <c r="R212" s="1"/>
  <c r="R243" s="1"/>
  <c r="T19"/>
  <c r="T18"/>
  <c r="Q45"/>
  <c r="M41"/>
  <c r="R211" s="1"/>
  <c r="R242" s="1"/>
  <c r="M39" i="20"/>
  <c r="R209" s="1"/>
  <c r="R240" s="1"/>
  <c r="T18"/>
  <c r="T19"/>
  <c r="B84" i="23"/>
  <c r="B87"/>
  <c r="B83"/>
  <c r="T17" i="19"/>
  <c r="B79" i="23"/>
  <c r="T17" i="20"/>
  <c r="B68" i="23"/>
  <c r="BK121" i="14"/>
  <c r="C15" i="9"/>
  <c r="B26"/>
  <c r="D26" s="1"/>
  <c r="E26" s="1"/>
  <c r="F15"/>
  <c r="C20"/>
  <c r="D20" s="1"/>
  <c r="E20" s="1"/>
  <c r="BL121" i="14"/>
  <c r="BJ121"/>
  <c r="F47" i="9"/>
  <c r="C61" s="1"/>
  <c r="D53"/>
  <c r="E53" s="1"/>
  <c r="D54"/>
  <c r="E54" s="1"/>
  <c r="C47"/>
  <c r="B61" s="1"/>
  <c r="BI42" i="14"/>
  <c r="BK42" s="1"/>
  <c r="BJ42"/>
  <c r="BL42" s="1"/>
  <c r="BO42" s="1"/>
  <c r="Y256" i="17" l="1"/>
  <c r="W256"/>
  <c r="Z256"/>
  <c r="N63"/>
  <c r="O63"/>
  <c r="E55" i="21" s="1"/>
  <c r="Q60" i="17"/>
  <c r="M60" s="1"/>
  <c r="D56" i="23" s="1"/>
  <c r="D117" s="1"/>
  <c r="O62" i="17"/>
  <c r="E54" i="21" s="1"/>
  <c r="Q66" i="17"/>
  <c r="M66" s="1"/>
  <c r="O59"/>
  <c r="N59"/>
  <c r="O58"/>
  <c r="Q61" i="6"/>
  <c r="M61" s="1"/>
  <c r="R231" s="1"/>
  <c r="Q59"/>
  <c r="M59" s="1"/>
  <c r="Q62"/>
  <c r="M62" s="1"/>
  <c r="R232" s="1"/>
  <c r="Q60"/>
  <c r="M60" s="1"/>
  <c r="R230" s="1"/>
  <c r="R261" s="1"/>
  <c r="Z241" i="18"/>
  <c r="AB241"/>
  <c r="V241"/>
  <c r="X241"/>
  <c r="W241"/>
  <c r="U241"/>
  <c r="AA241"/>
  <c r="T241"/>
  <c r="Y241"/>
  <c r="AA241" i="19"/>
  <c r="Y241"/>
  <c r="T241"/>
  <c r="W241"/>
  <c r="U241"/>
  <c r="V241"/>
  <c r="X241"/>
  <c r="Z241"/>
  <c r="AB241"/>
  <c r="AB243" i="20"/>
  <c r="W243"/>
  <c r="X243"/>
  <c r="V243"/>
  <c r="Y243"/>
  <c r="T243"/>
  <c r="Z243"/>
  <c r="U243"/>
  <c r="AA243"/>
  <c r="T242" i="19"/>
  <c r="V242"/>
  <c r="AA242"/>
  <c r="Y242"/>
  <c r="X242"/>
  <c r="Z242"/>
  <c r="W242"/>
  <c r="U242"/>
  <c r="AB242"/>
  <c r="AA260" i="17"/>
  <c r="W260"/>
  <c r="Y260"/>
  <c r="AB260"/>
  <c r="U260"/>
  <c r="Z260"/>
  <c r="X260"/>
  <c r="T260"/>
  <c r="V260"/>
  <c r="U240" i="20"/>
  <c r="Z240"/>
  <c r="AB240"/>
  <c r="AA240"/>
  <c r="Y240"/>
  <c r="T240"/>
  <c r="X240"/>
  <c r="V240"/>
  <c r="W240"/>
  <c r="W241"/>
  <c r="U241"/>
  <c r="X241"/>
  <c r="Z241"/>
  <c r="AA241"/>
  <c r="Y241"/>
  <c r="T241"/>
  <c r="V241"/>
  <c r="AB241"/>
  <c r="Y243" i="19"/>
  <c r="T243"/>
  <c r="V243"/>
  <c r="U243"/>
  <c r="AA243"/>
  <c r="X243"/>
  <c r="Z243"/>
  <c r="W243"/>
  <c r="AB243"/>
  <c r="AB253" i="17"/>
  <c r="T253"/>
  <c r="X253"/>
  <c r="AA253"/>
  <c r="U253"/>
  <c r="Y253"/>
  <c r="W253"/>
  <c r="Z253"/>
  <c r="V253"/>
  <c r="AB242" i="18"/>
  <c r="W242"/>
  <c r="U242"/>
  <c r="X242"/>
  <c r="Z242"/>
  <c r="AA242"/>
  <c r="Y242"/>
  <c r="V242"/>
  <c r="T242"/>
  <c r="X243"/>
  <c r="Z243"/>
  <c r="Y243"/>
  <c r="T243"/>
  <c r="V243"/>
  <c r="AB243"/>
  <c r="W243"/>
  <c r="AA243"/>
  <c r="U243"/>
  <c r="U240"/>
  <c r="AA240"/>
  <c r="Z240"/>
  <c r="AB240"/>
  <c r="W240"/>
  <c r="Y240"/>
  <c r="T240"/>
  <c r="V240"/>
  <c r="X240"/>
  <c r="U240" i="19"/>
  <c r="AA240"/>
  <c r="Z240"/>
  <c r="AB240"/>
  <c r="W240"/>
  <c r="Y240"/>
  <c r="T240"/>
  <c r="X240"/>
  <c r="V240"/>
  <c r="T242" i="20"/>
  <c r="V242"/>
  <c r="Y242"/>
  <c r="AA242"/>
  <c r="U242"/>
  <c r="X242"/>
  <c r="Z242"/>
  <c r="AB242"/>
  <c r="W242"/>
  <c r="Y259" i="17"/>
  <c r="AA259"/>
  <c r="U259"/>
  <c r="V259"/>
  <c r="Z259"/>
  <c r="T259"/>
  <c r="W259"/>
  <c r="AB259"/>
  <c r="X259"/>
  <c r="E50" i="21"/>
  <c r="W255" i="6"/>
  <c r="AA255"/>
  <c r="X255"/>
  <c r="AB255"/>
  <c r="U255"/>
  <c r="Y255"/>
  <c r="Z255"/>
  <c r="T255"/>
  <c r="V255"/>
  <c r="W248"/>
  <c r="AA248"/>
  <c r="T248"/>
  <c r="X248"/>
  <c r="AB248"/>
  <c r="U248"/>
  <c r="Y248"/>
  <c r="V248"/>
  <c r="Z248"/>
  <c r="W250"/>
  <c r="AA250"/>
  <c r="X250"/>
  <c r="AB250"/>
  <c r="U250"/>
  <c r="Y250"/>
  <c r="T250"/>
  <c r="V250"/>
  <c r="Z250"/>
  <c r="W251"/>
  <c r="AA251"/>
  <c r="X251"/>
  <c r="AB251"/>
  <c r="U251"/>
  <c r="Y251"/>
  <c r="Z251"/>
  <c r="V251"/>
  <c r="T251"/>
  <c r="W249"/>
  <c r="AA249"/>
  <c r="X249"/>
  <c r="AB249"/>
  <c r="T249"/>
  <c r="U249"/>
  <c r="Y249"/>
  <c r="V249"/>
  <c r="Z249"/>
  <c r="C47" i="23"/>
  <c r="C108" s="1"/>
  <c r="R221" i="6"/>
  <c r="C51" i="23"/>
  <c r="C112" s="1"/>
  <c r="R225" i="6"/>
  <c r="O52"/>
  <c r="D44" i="21" s="1"/>
  <c r="R222" i="6"/>
  <c r="O58"/>
  <c r="D50" i="21" s="1"/>
  <c r="R228" i="6"/>
  <c r="C54" i="23"/>
  <c r="C115" s="1"/>
  <c r="R263" i="6"/>
  <c r="N52"/>
  <c r="R252"/>
  <c r="R232" i="17"/>
  <c r="R263" s="1"/>
  <c r="M56"/>
  <c r="R226" s="1"/>
  <c r="R257" s="1"/>
  <c r="R230"/>
  <c r="R261" s="1"/>
  <c r="E51" i="21"/>
  <c r="R233" i="17"/>
  <c r="R264" s="1"/>
  <c r="D48" i="23"/>
  <c r="D109" s="1"/>
  <c r="M57" i="6"/>
  <c r="R227" s="1"/>
  <c r="Q57" i="17"/>
  <c r="M57" s="1"/>
  <c r="R227" s="1"/>
  <c r="R258" s="1"/>
  <c r="D54" i="23"/>
  <c r="D115" s="1"/>
  <c r="N55" i="6"/>
  <c r="O55"/>
  <c r="D47" i="21" s="1"/>
  <c r="N53" i="6"/>
  <c r="C49" i="23"/>
  <c r="C110" s="1"/>
  <c r="R254" i="6"/>
  <c r="R256"/>
  <c r="R259"/>
  <c r="C48" i="23"/>
  <c r="C109" s="1"/>
  <c r="R253" i="6"/>
  <c r="M56"/>
  <c r="N54"/>
  <c r="O53"/>
  <c r="D45" i="21" s="1"/>
  <c r="M53" i="17"/>
  <c r="R223" s="1"/>
  <c r="R254" s="1"/>
  <c r="F48" i="9"/>
  <c r="G35" i="23"/>
  <c r="G96" s="1"/>
  <c r="G36"/>
  <c r="G97" s="1"/>
  <c r="C111"/>
  <c r="M46" i="19"/>
  <c r="R216" s="1"/>
  <c r="R247" s="1"/>
  <c r="M46" i="18"/>
  <c r="R216" s="1"/>
  <c r="R247" s="1"/>
  <c r="M46" i="20"/>
  <c r="R216" s="1"/>
  <c r="R247" s="1"/>
  <c r="S24" i="6"/>
  <c r="T24" s="1"/>
  <c r="M45" i="20"/>
  <c r="R215" s="1"/>
  <c r="R246" s="1"/>
  <c r="A30" i="4"/>
  <c r="C91" s="1"/>
  <c r="A15"/>
  <c r="A31" s="1"/>
  <c r="C92" s="1"/>
  <c r="M45" i="18"/>
  <c r="R215" s="1"/>
  <c r="R246" s="1"/>
  <c r="M45" i="19"/>
  <c r="R215" s="1"/>
  <c r="R246" s="1"/>
  <c r="M44" i="18"/>
  <c r="R214" s="1"/>
  <c r="R245" s="1"/>
  <c r="M44" i="20"/>
  <c r="R214" s="1"/>
  <c r="R245" s="1"/>
  <c r="M44" i="19"/>
  <c r="R214" s="1"/>
  <c r="R245" s="1"/>
  <c r="M43" i="20"/>
  <c r="R213" s="1"/>
  <c r="R244" s="1"/>
  <c r="M43" i="19"/>
  <c r="R213" s="1"/>
  <c r="R244" s="1"/>
  <c r="M43" i="18"/>
  <c r="R213" s="1"/>
  <c r="R244" s="1"/>
  <c r="Q50" i="19"/>
  <c r="Q50" i="20"/>
  <c r="Q48" i="18"/>
  <c r="Q49" i="19"/>
  <c r="Q47" i="18"/>
  <c r="Q49"/>
  <c r="Q49" i="20"/>
  <c r="Q47"/>
  <c r="Q50" i="18"/>
  <c r="Q48" i="20"/>
  <c r="BX42" i="14"/>
  <c r="O41" i="20"/>
  <c r="H33" i="21" s="1"/>
  <c r="N41" i="20"/>
  <c r="Q47" i="19"/>
  <c r="O42" i="20"/>
  <c r="H34" i="21" s="1"/>
  <c r="N42" i="20"/>
  <c r="N41" i="19"/>
  <c r="O41"/>
  <c r="G33" i="21" s="1"/>
  <c r="O42" i="19"/>
  <c r="G34" i="21" s="1"/>
  <c r="N42" i="19"/>
  <c r="Q48"/>
  <c r="N39"/>
  <c r="O39"/>
  <c r="G31" i="21" s="1"/>
  <c r="N40" i="19"/>
  <c r="O40"/>
  <c r="G32" i="21" s="1"/>
  <c r="F35" i="23"/>
  <c r="F96" s="1"/>
  <c r="S21" i="20"/>
  <c r="T21" s="1"/>
  <c r="O39"/>
  <c r="H31" i="21" s="1"/>
  <c r="N39" i="20"/>
  <c r="N40"/>
  <c r="F36" i="23"/>
  <c r="F97" s="1"/>
  <c r="O40" i="20"/>
  <c r="H32" i="21" s="1"/>
  <c r="F37" i="23"/>
  <c r="F98" s="1"/>
  <c r="O42" i="18"/>
  <c r="F34" i="21" s="1"/>
  <c r="E38" i="23"/>
  <c r="E99" s="1"/>
  <c r="N42" i="18"/>
  <c r="N40"/>
  <c r="O40"/>
  <c r="F32" i="21" s="1"/>
  <c r="E36" i="23"/>
  <c r="E97" s="1"/>
  <c r="G38"/>
  <c r="G99" s="1"/>
  <c r="N41" i="18"/>
  <c r="O41"/>
  <c r="F33" i="21" s="1"/>
  <c r="E37" i="23"/>
  <c r="E98" s="1"/>
  <c r="F38"/>
  <c r="F99" s="1"/>
  <c r="E35"/>
  <c r="E96" s="1"/>
  <c r="N39" i="18"/>
  <c r="O39"/>
  <c r="F31" i="21" s="1"/>
  <c r="S21" i="18"/>
  <c r="T21" s="1"/>
  <c r="G37" i="23"/>
  <c r="G98" s="1"/>
  <c r="C16" i="9"/>
  <c r="B28" s="1"/>
  <c r="D28" s="1"/>
  <c r="E28" s="1"/>
  <c r="B27"/>
  <c r="D27" s="1"/>
  <c r="E27" s="1"/>
  <c r="F16"/>
  <c r="C22" s="1"/>
  <c r="D22" s="1"/>
  <c r="E22" s="1"/>
  <c r="C25"/>
  <c r="D25" s="1"/>
  <c r="E25" s="1"/>
  <c r="D61"/>
  <c r="E61" s="1"/>
  <c r="BM42" i="14"/>
  <c r="BR42" s="1"/>
  <c r="BN42"/>
  <c r="BV42" s="1"/>
  <c r="S21" i="19"/>
  <c r="D58" i="9"/>
  <c r="E58" s="1"/>
  <c r="C48"/>
  <c r="R236" i="17" l="1"/>
  <c r="R267" s="1"/>
  <c r="D62" i="23"/>
  <c r="D123" s="1"/>
  <c r="O60" i="17"/>
  <c r="E52" i="21" s="1"/>
  <c r="N60" i="17"/>
  <c r="O66"/>
  <c r="E58" i="21" s="1"/>
  <c r="Q61" i="17"/>
  <c r="M61" s="1"/>
  <c r="D57" i="23" s="1"/>
  <c r="D118" s="1"/>
  <c r="Q65" i="17"/>
  <c r="M65" s="1"/>
  <c r="D61" i="23" s="1"/>
  <c r="D122" s="1"/>
  <c r="N58" i="17"/>
  <c r="Q64"/>
  <c r="M64" s="1"/>
  <c r="AA261" i="6"/>
  <c r="Y261"/>
  <c r="W261"/>
  <c r="U261"/>
  <c r="AB261"/>
  <c r="T261"/>
  <c r="V261"/>
  <c r="X261"/>
  <c r="Z261"/>
  <c r="O62"/>
  <c r="N62"/>
  <c r="Q66"/>
  <c r="M66" s="1"/>
  <c r="R236" s="1"/>
  <c r="O59"/>
  <c r="N59"/>
  <c r="N61"/>
  <c r="O61"/>
  <c r="Q64"/>
  <c r="M64" s="1"/>
  <c r="R234" s="1"/>
  <c r="O60"/>
  <c r="N60"/>
  <c r="Q63"/>
  <c r="M63" s="1"/>
  <c r="R233" s="1"/>
  <c r="Q65"/>
  <c r="M65" s="1"/>
  <c r="R235" s="1"/>
  <c r="AB247" i="18"/>
  <c r="W247"/>
  <c r="X247"/>
  <c r="Z247"/>
  <c r="U247"/>
  <c r="AA247"/>
  <c r="Y247"/>
  <c r="V247"/>
  <c r="T247"/>
  <c r="Z244" i="20"/>
  <c r="AB244"/>
  <c r="V244"/>
  <c r="X244"/>
  <c r="W244"/>
  <c r="U244"/>
  <c r="AA244"/>
  <c r="Y244"/>
  <c r="T244"/>
  <c r="X246" i="19"/>
  <c r="Z246"/>
  <c r="T246"/>
  <c r="V246"/>
  <c r="AB246"/>
  <c r="W246"/>
  <c r="U246"/>
  <c r="Y246"/>
  <c r="AA246"/>
  <c r="X247"/>
  <c r="Z247"/>
  <c r="Y247"/>
  <c r="T247"/>
  <c r="V247"/>
  <c r="AB247"/>
  <c r="W247"/>
  <c r="U247"/>
  <c r="AA247"/>
  <c r="Y263" i="17"/>
  <c r="W263"/>
  <c r="AA263"/>
  <c r="Z263"/>
  <c r="X263"/>
  <c r="AB263"/>
  <c r="V263"/>
  <c r="T263"/>
  <c r="U263"/>
  <c r="V245" i="19"/>
  <c r="X245"/>
  <c r="AA245"/>
  <c r="Y245"/>
  <c r="T245"/>
  <c r="Z245"/>
  <c r="AB245"/>
  <c r="U245"/>
  <c r="W245"/>
  <c r="AA246" i="18"/>
  <c r="Y246"/>
  <c r="AB246"/>
  <c r="W246"/>
  <c r="U246"/>
  <c r="T246"/>
  <c r="V246"/>
  <c r="X246"/>
  <c r="Z246"/>
  <c r="U254" i="17"/>
  <c r="Y254"/>
  <c r="AB254"/>
  <c r="Z254"/>
  <c r="W254"/>
  <c r="V254"/>
  <c r="AA254"/>
  <c r="T254"/>
  <c r="X254"/>
  <c r="Y258"/>
  <c r="AB258"/>
  <c r="U258"/>
  <c r="V258"/>
  <c r="Z258"/>
  <c r="T258"/>
  <c r="W258"/>
  <c r="X258"/>
  <c r="AA258"/>
  <c r="X261"/>
  <c r="AA261"/>
  <c r="T261"/>
  <c r="AB261"/>
  <c r="U261"/>
  <c r="Y261"/>
  <c r="V261"/>
  <c r="Z261"/>
  <c r="W261"/>
  <c r="X263" i="6"/>
  <c r="V263"/>
  <c r="Z263"/>
  <c r="AB263"/>
  <c r="W263"/>
  <c r="AA263"/>
  <c r="Y263"/>
  <c r="U263"/>
  <c r="T263"/>
  <c r="Y244" i="18"/>
  <c r="T244"/>
  <c r="U244"/>
  <c r="AA244"/>
  <c r="V244"/>
  <c r="X244"/>
  <c r="W244"/>
  <c r="Z244"/>
  <c r="AB244"/>
  <c r="V245" i="20"/>
  <c r="T245"/>
  <c r="AA245"/>
  <c r="Y245"/>
  <c r="X245"/>
  <c r="Z245"/>
  <c r="W245"/>
  <c r="AB245"/>
  <c r="U245"/>
  <c r="U247"/>
  <c r="AA247"/>
  <c r="AB247"/>
  <c r="W247"/>
  <c r="X247"/>
  <c r="Z247"/>
  <c r="Y247"/>
  <c r="T247"/>
  <c r="V247"/>
  <c r="AA264" i="17"/>
  <c r="AB264"/>
  <c r="Y264"/>
  <c r="U264"/>
  <c r="Z264"/>
  <c r="W264"/>
  <c r="X264"/>
  <c r="T264"/>
  <c r="V264"/>
  <c r="AA257"/>
  <c r="T257"/>
  <c r="AB257"/>
  <c r="X257"/>
  <c r="Y257"/>
  <c r="V257"/>
  <c r="U257"/>
  <c r="Z257"/>
  <c r="W257"/>
  <c r="Y244" i="19"/>
  <c r="T244"/>
  <c r="U244"/>
  <c r="AA244"/>
  <c r="V244"/>
  <c r="X244"/>
  <c r="Z244"/>
  <c r="AB244"/>
  <c r="W244"/>
  <c r="W245" i="18"/>
  <c r="U245"/>
  <c r="Z245"/>
  <c r="AB245"/>
  <c r="AA245"/>
  <c r="Y245"/>
  <c r="T245"/>
  <c r="X245"/>
  <c r="V245"/>
  <c r="AA246" i="20"/>
  <c r="AB246"/>
  <c r="W246"/>
  <c r="T246"/>
  <c r="V246"/>
  <c r="Y246"/>
  <c r="U246"/>
  <c r="Z246"/>
  <c r="X246"/>
  <c r="D53" i="23"/>
  <c r="D114" s="1"/>
  <c r="D52"/>
  <c r="D113" s="1"/>
  <c r="W252" i="6"/>
  <c r="AA252"/>
  <c r="T252"/>
  <c r="X252"/>
  <c r="AB252"/>
  <c r="U252"/>
  <c r="Y252"/>
  <c r="V252"/>
  <c r="Z252"/>
  <c r="W254"/>
  <c r="AA254"/>
  <c r="X254"/>
  <c r="AB254"/>
  <c r="U254"/>
  <c r="Y254"/>
  <c r="T254"/>
  <c r="V254"/>
  <c r="Z254"/>
  <c r="W256"/>
  <c r="AA256"/>
  <c r="X256"/>
  <c r="AB256"/>
  <c r="U256"/>
  <c r="Y256"/>
  <c r="V256"/>
  <c r="Z256"/>
  <c r="W259"/>
  <c r="AA259"/>
  <c r="X259"/>
  <c r="AB259"/>
  <c r="U259"/>
  <c r="Y259"/>
  <c r="Z259"/>
  <c r="T259"/>
  <c r="V259"/>
  <c r="W253"/>
  <c r="AA253"/>
  <c r="X253"/>
  <c r="AB253"/>
  <c r="T253"/>
  <c r="U253"/>
  <c r="Y253"/>
  <c r="Z253"/>
  <c r="V253"/>
  <c r="R229"/>
  <c r="C52" i="23"/>
  <c r="C113" s="1"/>
  <c r="R226" i="6"/>
  <c r="R257" s="1"/>
  <c r="R262"/>
  <c r="O56" i="17"/>
  <c r="E48" i="21" s="1"/>
  <c r="N56" i="17"/>
  <c r="O57" i="6"/>
  <c r="D49" i="21" s="1"/>
  <c r="D51"/>
  <c r="S26" i="6"/>
  <c r="R264"/>
  <c r="C53" i="23"/>
  <c r="C114" s="1"/>
  <c r="N58" i="6"/>
  <c r="R258"/>
  <c r="N57" i="17"/>
  <c r="O57"/>
  <c r="E49" i="21" s="1"/>
  <c r="S25" i="6"/>
  <c r="O56"/>
  <c r="D48" i="21" s="1"/>
  <c r="N56" i="6"/>
  <c r="N57"/>
  <c r="D49" i="23"/>
  <c r="D110" s="1"/>
  <c r="Q54" i="20"/>
  <c r="R260" i="6"/>
  <c r="Q54" i="19"/>
  <c r="Q54" i="18"/>
  <c r="N54" i="17"/>
  <c r="M49" i="18"/>
  <c r="Q53" i="19"/>
  <c r="N53" i="17"/>
  <c r="O45" i="20"/>
  <c r="H37" i="21" s="1"/>
  <c r="G40" i="23"/>
  <c r="G101" s="1"/>
  <c r="O46" i="19"/>
  <c r="G38" i="21" s="1"/>
  <c r="N43" i="19"/>
  <c r="E40" i="23"/>
  <c r="E101" s="1"/>
  <c r="E42"/>
  <c r="E103" s="1"/>
  <c r="F42"/>
  <c r="F103" s="1"/>
  <c r="O43" i="20"/>
  <c r="H35" i="21" s="1"/>
  <c r="Q52" i="19"/>
  <c r="Q53" i="18"/>
  <c r="Q52"/>
  <c r="O46"/>
  <c r="F38" i="21" s="1"/>
  <c r="Q51" i="19"/>
  <c r="Q53" i="20"/>
  <c r="S25" i="17"/>
  <c r="N46" i="20"/>
  <c r="O46"/>
  <c r="H38" i="21" s="1"/>
  <c r="N44" i="19"/>
  <c r="G41" i="23"/>
  <c r="G102" s="1"/>
  <c r="F41"/>
  <c r="F102" s="1"/>
  <c r="Q52" i="20"/>
  <c r="N46" i="18"/>
  <c r="E41" i="23"/>
  <c r="E102" s="1"/>
  <c r="G42"/>
  <c r="G103" s="1"/>
  <c r="O45" i="18"/>
  <c r="F37" i="21" s="1"/>
  <c r="Q51" i="18"/>
  <c r="O44" i="19"/>
  <c r="G36" i="21" s="1"/>
  <c r="N45" i="19"/>
  <c r="F39" i="23"/>
  <c r="F100" s="1"/>
  <c r="N46" i="19"/>
  <c r="O45"/>
  <c r="G37" i="21" s="1"/>
  <c r="N44" i="20"/>
  <c r="CA42" i="14"/>
  <c r="O44" i="20"/>
  <c r="H36" i="21" s="1"/>
  <c r="M50" i="20"/>
  <c r="R220" s="1"/>
  <c r="R251" s="1"/>
  <c r="N43"/>
  <c r="O43" i="19"/>
  <c r="G35" i="21" s="1"/>
  <c r="S22" i="18"/>
  <c r="T22" s="1"/>
  <c r="O43"/>
  <c r="F35" i="21" s="1"/>
  <c r="F40" i="23"/>
  <c r="F101" s="1"/>
  <c r="O44" i="18"/>
  <c r="F36" i="21" s="1"/>
  <c r="N45" i="18"/>
  <c r="N43"/>
  <c r="N45" i="20"/>
  <c r="Q51"/>
  <c r="S22" i="19"/>
  <c r="T22" s="1"/>
  <c r="G39" i="23"/>
  <c r="G100" s="1"/>
  <c r="N44" i="18"/>
  <c r="E39" i="23"/>
  <c r="E100" s="1"/>
  <c r="M48" i="20"/>
  <c r="R218" s="1"/>
  <c r="R249" s="1"/>
  <c r="M49" i="19"/>
  <c r="R219" s="1"/>
  <c r="R250" s="1"/>
  <c r="S22" i="20"/>
  <c r="T22" s="1"/>
  <c r="M50" i="18"/>
  <c r="R220" s="1"/>
  <c r="R251" s="1"/>
  <c r="M50" i="19"/>
  <c r="R220" s="1"/>
  <c r="R251" s="1"/>
  <c r="E63" i="9"/>
  <c r="D65" s="1"/>
  <c r="E30"/>
  <c r="D32" s="1"/>
  <c r="M49" i="20"/>
  <c r="R219" s="1"/>
  <c r="R250" s="1"/>
  <c r="M48" i="19"/>
  <c r="R218" s="1"/>
  <c r="R249" s="1"/>
  <c r="M47" i="20"/>
  <c r="R217" s="1"/>
  <c r="R248" s="1"/>
  <c r="M48" i="18"/>
  <c r="R218" s="1"/>
  <c r="R249" s="1"/>
  <c r="M47"/>
  <c r="R217" s="1"/>
  <c r="R248" s="1"/>
  <c r="M47" i="19"/>
  <c r="R217" s="1"/>
  <c r="R248" s="1"/>
  <c r="BS42" i="14"/>
  <c r="CB42" s="1"/>
  <c r="BT42"/>
  <c r="BP42"/>
  <c r="BY42" s="1"/>
  <c r="BQ42"/>
  <c r="BZ42" s="1"/>
  <c r="T21" i="19"/>
  <c r="R234" i="17" l="1"/>
  <c r="R265" s="1"/>
  <c r="D60" i="23"/>
  <c r="D121" s="1"/>
  <c r="W267" i="17"/>
  <c r="Y267"/>
  <c r="AB267"/>
  <c r="T267"/>
  <c r="V267"/>
  <c r="Z267"/>
  <c r="U267"/>
  <c r="X267"/>
  <c r="AA267"/>
  <c r="M54" i="20"/>
  <c r="Q57"/>
  <c r="M57" s="1"/>
  <c r="Q58"/>
  <c r="N66" i="17"/>
  <c r="R235"/>
  <c r="R266" s="1"/>
  <c r="O64"/>
  <c r="E56" i="21" s="1"/>
  <c r="N64" i="17"/>
  <c r="S27"/>
  <c r="O65"/>
  <c r="E57" i="21" s="1"/>
  <c r="N65" i="17"/>
  <c r="N61"/>
  <c r="O61"/>
  <c r="E53" i="21" s="1"/>
  <c r="N62" i="17"/>
  <c r="S27" i="6"/>
  <c r="T27" s="1"/>
  <c r="N63"/>
  <c r="O63"/>
  <c r="N66"/>
  <c r="O66"/>
  <c r="N65"/>
  <c r="O65"/>
  <c r="O64"/>
  <c r="N64"/>
  <c r="Z249" i="19"/>
  <c r="AB249"/>
  <c r="V249"/>
  <c r="X249"/>
  <c r="W249"/>
  <c r="U249"/>
  <c r="AA249"/>
  <c r="T249"/>
  <c r="Y249"/>
  <c r="U251" i="18"/>
  <c r="AA251"/>
  <c r="AB251"/>
  <c r="W251"/>
  <c r="Y251"/>
  <c r="T251"/>
  <c r="V251"/>
  <c r="Z251"/>
  <c r="X251"/>
  <c r="V248" i="20"/>
  <c r="X248"/>
  <c r="Y248"/>
  <c r="T248"/>
  <c r="W248"/>
  <c r="Z248"/>
  <c r="AB248"/>
  <c r="AA248"/>
  <c r="U248"/>
  <c r="AB250" i="19"/>
  <c r="W250"/>
  <c r="U250"/>
  <c r="X250"/>
  <c r="Z250"/>
  <c r="AA250"/>
  <c r="Y250"/>
  <c r="T250"/>
  <c r="V250"/>
  <c r="U251" i="20"/>
  <c r="AA251"/>
  <c r="AB251"/>
  <c r="W251"/>
  <c r="Z251"/>
  <c r="Y251"/>
  <c r="T251"/>
  <c r="V251"/>
  <c r="X251"/>
  <c r="F50" i="23"/>
  <c r="R224" i="20"/>
  <c r="R255" s="1"/>
  <c r="W249"/>
  <c r="U249"/>
  <c r="X249"/>
  <c r="Z249"/>
  <c r="AA249"/>
  <c r="Y249"/>
  <c r="AB249"/>
  <c r="V249"/>
  <c r="T249"/>
  <c r="E45" i="23"/>
  <c r="E106" s="1"/>
  <c r="R219" i="18"/>
  <c r="R250" s="1"/>
  <c r="U264" i="6"/>
  <c r="X264"/>
  <c r="T264"/>
  <c r="AA264"/>
  <c r="V264"/>
  <c r="Z264"/>
  <c r="W264"/>
  <c r="Y264"/>
  <c r="AB264"/>
  <c r="AB251" i="19"/>
  <c r="W251"/>
  <c r="X251"/>
  <c r="Z251"/>
  <c r="U251"/>
  <c r="AA251"/>
  <c r="V251"/>
  <c r="T251"/>
  <c r="Y251"/>
  <c r="AB250" i="20"/>
  <c r="W250"/>
  <c r="U250"/>
  <c r="X250"/>
  <c r="Z250"/>
  <c r="AA250"/>
  <c r="T250"/>
  <c r="V250"/>
  <c r="Y250"/>
  <c r="V248" i="19"/>
  <c r="X248"/>
  <c r="Y248"/>
  <c r="T248"/>
  <c r="Z248"/>
  <c r="AB248"/>
  <c r="W248"/>
  <c r="AA248"/>
  <c r="U248"/>
  <c r="V248" i="18"/>
  <c r="X248"/>
  <c r="Y248"/>
  <c r="T248"/>
  <c r="Z248"/>
  <c r="AB248"/>
  <c r="W248"/>
  <c r="U248"/>
  <c r="AA248"/>
  <c r="AA249"/>
  <c r="Y249"/>
  <c r="T249"/>
  <c r="W249"/>
  <c r="U249"/>
  <c r="V249"/>
  <c r="X249"/>
  <c r="Z249"/>
  <c r="AB249"/>
  <c r="Z262" i="6"/>
  <c r="W262"/>
  <c r="T262"/>
  <c r="Y262"/>
  <c r="AB262"/>
  <c r="U262"/>
  <c r="AA262"/>
  <c r="V262"/>
  <c r="X262"/>
  <c r="W260"/>
  <c r="AA260"/>
  <c r="T260"/>
  <c r="X260"/>
  <c r="AB260"/>
  <c r="U260"/>
  <c r="Y260"/>
  <c r="V260"/>
  <c r="Z260"/>
  <c r="W257"/>
  <c r="AA257"/>
  <c r="X257"/>
  <c r="AB257"/>
  <c r="U257"/>
  <c r="Y257"/>
  <c r="Z257"/>
  <c r="V257"/>
  <c r="W258"/>
  <c r="AA258"/>
  <c r="X258"/>
  <c r="AB258"/>
  <c r="U258"/>
  <c r="Y258"/>
  <c r="T258"/>
  <c r="V258"/>
  <c r="Z258"/>
  <c r="Q55" i="19"/>
  <c r="M55" s="1"/>
  <c r="R225" s="1"/>
  <c r="R256" s="1"/>
  <c r="M53" i="18"/>
  <c r="T26" i="6"/>
  <c r="Q58" i="19"/>
  <c r="M58" s="1"/>
  <c r="R228" s="1"/>
  <c r="R259" s="1"/>
  <c r="R231" i="17"/>
  <c r="R262" s="1"/>
  <c r="Q56" i="19"/>
  <c r="M56" s="1"/>
  <c r="R226" s="1"/>
  <c r="R257" s="1"/>
  <c r="Q57"/>
  <c r="M57" s="1"/>
  <c r="T25" i="6"/>
  <c r="M52" i="20"/>
  <c r="F53" i="23"/>
  <c r="F114" s="1"/>
  <c r="M54" i="18"/>
  <c r="Q58"/>
  <c r="M51" i="20"/>
  <c r="R221" s="1"/>
  <c r="R252" s="1"/>
  <c r="M54" i="19"/>
  <c r="M51" i="18"/>
  <c r="F111" i="23"/>
  <c r="Q56" i="18"/>
  <c r="M56" s="1"/>
  <c r="Q57"/>
  <c r="Q56" i="20"/>
  <c r="M56" s="1"/>
  <c r="Q55" i="18"/>
  <c r="M55" s="1"/>
  <c r="M52"/>
  <c r="R222" s="1"/>
  <c r="R253" s="1"/>
  <c r="O49"/>
  <c r="F41" i="21" s="1"/>
  <c r="M52" i="19"/>
  <c r="R222" s="1"/>
  <c r="R253" s="1"/>
  <c r="M53"/>
  <c r="R223" s="1"/>
  <c r="R254" s="1"/>
  <c r="Q55" i="20"/>
  <c r="M55" s="1"/>
  <c r="R225" s="1"/>
  <c r="R256" s="1"/>
  <c r="M53"/>
  <c r="R223" s="1"/>
  <c r="R254" s="1"/>
  <c r="E44" i="23"/>
  <c r="E105" s="1"/>
  <c r="G44"/>
  <c r="G105" s="1"/>
  <c r="E43"/>
  <c r="E104" s="1"/>
  <c r="G45"/>
  <c r="G106" s="1"/>
  <c r="G46"/>
  <c r="G107" s="1"/>
  <c r="E46"/>
  <c r="E107" s="1"/>
  <c r="F45"/>
  <c r="F106" s="1"/>
  <c r="F43"/>
  <c r="F104" s="1"/>
  <c r="F46"/>
  <c r="F107" s="1"/>
  <c r="F44"/>
  <c r="F105" s="1"/>
  <c r="O54" i="20"/>
  <c r="H46" i="21" s="1"/>
  <c r="M51" i="19"/>
  <c r="R221" s="1"/>
  <c r="R252" s="1"/>
  <c r="N47"/>
  <c r="G43" i="23"/>
  <c r="G104" s="1"/>
  <c r="O50" i="20"/>
  <c r="H42" i="21" s="1"/>
  <c r="O50" i="18"/>
  <c r="F42" i="21" s="1"/>
  <c r="O49" i="19"/>
  <c r="G41" i="21" s="1"/>
  <c r="N50" i="19"/>
  <c r="O48" i="20"/>
  <c r="H40" i="21" s="1"/>
  <c r="O50" i="19"/>
  <c r="G42" i="21" s="1"/>
  <c r="N50" i="18"/>
  <c r="N49" i="20"/>
  <c r="N49" i="18"/>
  <c r="O49" i="20"/>
  <c r="H41" i="21" s="1"/>
  <c r="N50" i="20"/>
  <c r="O47"/>
  <c r="H39" i="21" s="1"/>
  <c r="N48" i="20"/>
  <c r="S23"/>
  <c r="T23" s="1"/>
  <c r="N47"/>
  <c r="N49" i="19"/>
  <c r="O48" i="18"/>
  <c r="F40" i="21" s="1"/>
  <c r="O48" i="19"/>
  <c r="G40" i="21" s="1"/>
  <c r="O47" i="19"/>
  <c r="G39" i="21" s="1"/>
  <c r="N48" i="19"/>
  <c r="S23" i="18"/>
  <c r="T23" s="1"/>
  <c r="N47"/>
  <c r="O47"/>
  <c r="F39" i="21" s="1"/>
  <c r="N48" i="18"/>
  <c r="S23" i="19"/>
  <c r="T23" s="1"/>
  <c r="Z265" i="17" l="1"/>
  <c r="T265"/>
  <c r="X265"/>
  <c r="U265"/>
  <c r="AA265"/>
  <c r="Y265"/>
  <c r="AB265"/>
  <c r="W265"/>
  <c r="V265"/>
  <c r="T266"/>
  <c r="W266"/>
  <c r="V266"/>
  <c r="AA266"/>
  <c r="Y266"/>
  <c r="AB266"/>
  <c r="Z266"/>
  <c r="U266"/>
  <c r="X266"/>
  <c r="Q59" i="18"/>
  <c r="M59" s="1"/>
  <c r="E55" i="23" s="1"/>
  <c r="E116" s="1"/>
  <c r="O57" i="20"/>
  <c r="H49" i="21" s="1"/>
  <c r="N57" i="20"/>
  <c r="Q59"/>
  <c r="M59" s="1"/>
  <c r="F55" i="23" s="1"/>
  <c r="F116" s="1"/>
  <c r="Q60" i="20"/>
  <c r="M58"/>
  <c r="Q62"/>
  <c r="M62" s="1"/>
  <c r="F58" i="23" s="1"/>
  <c r="F119" s="1"/>
  <c r="Q63" i="20"/>
  <c r="M63" s="1"/>
  <c r="F59" i="23" s="1"/>
  <c r="F120" s="1"/>
  <c r="Q61" i="20"/>
  <c r="R227"/>
  <c r="R258" s="1"/>
  <c r="Q59" i="19"/>
  <c r="M59" s="1"/>
  <c r="G55" i="23" s="1"/>
  <c r="G116" s="1"/>
  <c r="Q62" i="19"/>
  <c r="M62" s="1"/>
  <c r="G58" i="23" s="1"/>
  <c r="G119" s="1"/>
  <c r="Q61" i="19"/>
  <c r="M61" s="1"/>
  <c r="Q60"/>
  <c r="M60" s="1"/>
  <c r="G56" i="23" s="1"/>
  <c r="G117" s="1"/>
  <c r="O59" i="19"/>
  <c r="N59"/>
  <c r="O59" i="18"/>
  <c r="N54"/>
  <c r="Q63"/>
  <c r="M63" s="1"/>
  <c r="E59" i="23" s="1"/>
  <c r="E120" s="1"/>
  <c r="Q61" i="18"/>
  <c r="M61" s="1"/>
  <c r="M58"/>
  <c r="R228" s="1"/>
  <c r="R259" s="1"/>
  <c r="Y259" s="1"/>
  <c r="Q62"/>
  <c r="Q60"/>
  <c r="M60" s="1"/>
  <c r="E56" i="23" s="1"/>
  <c r="E117" s="1"/>
  <c r="F52"/>
  <c r="F113" s="1"/>
  <c r="R226" i="20"/>
  <c r="R257" s="1"/>
  <c r="AA254" i="19"/>
  <c r="Y254"/>
  <c r="AB254"/>
  <c r="W254"/>
  <c r="U254"/>
  <c r="T254"/>
  <c r="V254"/>
  <c r="Z254"/>
  <c r="X254"/>
  <c r="V253" i="18"/>
  <c r="X253"/>
  <c r="AA253"/>
  <c r="Y253"/>
  <c r="T253"/>
  <c r="Z253"/>
  <c r="AB253"/>
  <c r="U253"/>
  <c r="W253"/>
  <c r="E47" i="23"/>
  <c r="E108" s="1"/>
  <c r="R221" i="18"/>
  <c r="R252" s="1"/>
  <c r="E50" i="23"/>
  <c r="E111" s="1"/>
  <c r="R224" i="18"/>
  <c r="R255" s="1"/>
  <c r="U256" i="19"/>
  <c r="AA256"/>
  <c r="Z256"/>
  <c r="AB256"/>
  <c r="W256"/>
  <c r="Y256"/>
  <c r="T256"/>
  <c r="X256"/>
  <c r="V256"/>
  <c r="W253"/>
  <c r="U253"/>
  <c r="Z253"/>
  <c r="AB253"/>
  <c r="AA253"/>
  <c r="Y253"/>
  <c r="T253"/>
  <c r="V253"/>
  <c r="X253"/>
  <c r="E51" i="23"/>
  <c r="R225" i="18"/>
  <c r="R256" s="1"/>
  <c r="G52" i="23"/>
  <c r="G113" s="1"/>
  <c r="G50"/>
  <c r="G111" s="1"/>
  <c r="R224" i="19"/>
  <c r="R255" s="1"/>
  <c r="G53" i="23"/>
  <c r="G114" s="1"/>
  <c r="R227" i="19"/>
  <c r="R258" s="1"/>
  <c r="AB262" i="17"/>
  <c r="Y262"/>
  <c r="U262"/>
  <c r="Z262"/>
  <c r="V262"/>
  <c r="W262"/>
  <c r="AA262"/>
  <c r="T262"/>
  <c r="X262"/>
  <c r="T250" i="18"/>
  <c r="V250"/>
  <c r="AA250"/>
  <c r="Y250"/>
  <c r="X250"/>
  <c r="Z250"/>
  <c r="W250"/>
  <c r="U250"/>
  <c r="AB250"/>
  <c r="Y255" i="20"/>
  <c r="T255"/>
  <c r="V255"/>
  <c r="U255"/>
  <c r="AA255"/>
  <c r="AB255"/>
  <c r="W255"/>
  <c r="X255"/>
  <c r="Z255"/>
  <c r="Z252" i="19"/>
  <c r="AB252"/>
  <c r="W252"/>
  <c r="V252"/>
  <c r="X252"/>
  <c r="U252"/>
  <c r="AA252"/>
  <c r="Y252"/>
  <c r="T252"/>
  <c r="X254" i="20"/>
  <c r="Z254"/>
  <c r="U254"/>
  <c r="T254"/>
  <c r="V254"/>
  <c r="AB254"/>
  <c r="W254"/>
  <c r="AA254"/>
  <c r="Y254"/>
  <c r="E52" i="23"/>
  <c r="E113" s="1"/>
  <c r="B113" s="1"/>
  <c r="R226" i="18"/>
  <c r="R257" s="1"/>
  <c r="W252" i="20"/>
  <c r="Y252"/>
  <c r="T252"/>
  <c r="U252"/>
  <c r="AA252"/>
  <c r="V252"/>
  <c r="X252"/>
  <c r="Z252"/>
  <c r="AB252"/>
  <c r="F48" i="23"/>
  <c r="F109" s="1"/>
  <c r="R222" i="20"/>
  <c r="R253" s="1"/>
  <c r="Y259" i="19"/>
  <c r="T259"/>
  <c r="V259"/>
  <c r="U259"/>
  <c r="AA259"/>
  <c r="X259"/>
  <c r="Z259"/>
  <c r="W259"/>
  <c r="AB259"/>
  <c r="U256" i="20"/>
  <c r="Z256"/>
  <c r="AB256"/>
  <c r="AA256"/>
  <c r="Y256"/>
  <c r="T256"/>
  <c r="W256"/>
  <c r="X256"/>
  <c r="V256"/>
  <c r="X259" i="18"/>
  <c r="T259"/>
  <c r="V259"/>
  <c r="AA259"/>
  <c r="U259"/>
  <c r="AA257" i="19"/>
  <c r="Y257"/>
  <c r="T257"/>
  <c r="W257"/>
  <c r="U257"/>
  <c r="V257"/>
  <c r="X257"/>
  <c r="AB257"/>
  <c r="Z257"/>
  <c r="E49" i="23"/>
  <c r="E110" s="1"/>
  <c r="R223" i="18"/>
  <c r="R254" s="1"/>
  <c r="S26" i="17"/>
  <c r="T26" s="1"/>
  <c r="O53" i="18"/>
  <c r="F45" i="21" s="1"/>
  <c r="M57" i="18"/>
  <c r="R230"/>
  <c r="R261" s="1"/>
  <c r="N56" i="19"/>
  <c r="O56"/>
  <c r="G48" i="21" s="1"/>
  <c r="N57" i="19"/>
  <c r="O57"/>
  <c r="G49" i="21" s="1"/>
  <c r="O58" i="19"/>
  <c r="G50" i="21" s="1"/>
  <c r="N58" i="19"/>
  <c r="R229" i="18"/>
  <c r="R260" s="1"/>
  <c r="O52" i="20"/>
  <c r="H44" i="21" s="1"/>
  <c r="N51" i="18"/>
  <c r="N52"/>
  <c r="O54"/>
  <c r="F46" i="21" s="1"/>
  <c r="N55" i="19"/>
  <c r="O58" i="18"/>
  <c r="F50" i="21" s="1"/>
  <c r="O55" i="19"/>
  <c r="G47" i="21" s="1"/>
  <c r="O54" i="19"/>
  <c r="G46" i="21" s="1"/>
  <c r="O51" i="18"/>
  <c r="F43" i="21" s="1"/>
  <c r="N51" i="20"/>
  <c r="F47" i="23"/>
  <c r="F108" s="1"/>
  <c r="E54"/>
  <c r="E115" s="1"/>
  <c r="O51" i="20"/>
  <c r="H43" i="21" s="1"/>
  <c r="N52" i="20"/>
  <c r="G51" i="23"/>
  <c r="G112" s="1"/>
  <c r="F51"/>
  <c r="F112" s="1"/>
  <c r="G54"/>
  <c r="G115" s="1"/>
  <c r="G49"/>
  <c r="G110" s="1"/>
  <c r="F49"/>
  <c r="F110" s="1"/>
  <c r="G48"/>
  <c r="G109" s="1"/>
  <c r="O56" i="18"/>
  <c r="F48" i="21" s="1"/>
  <c r="N56" i="18"/>
  <c r="N53"/>
  <c r="E48" i="23"/>
  <c r="E109" s="1"/>
  <c r="O55" i="18"/>
  <c r="F47" i="21" s="1"/>
  <c r="N55" i="18"/>
  <c r="N56" i="20"/>
  <c r="O56"/>
  <c r="H48" i="21" s="1"/>
  <c r="O52" i="19"/>
  <c r="G44" i="21" s="1"/>
  <c r="O52" i="18"/>
  <c r="F44" i="21" s="1"/>
  <c r="N54" i="20"/>
  <c r="N53"/>
  <c r="N53" i="19"/>
  <c r="O53"/>
  <c r="G45" i="21" s="1"/>
  <c r="N54" i="19"/>
  <c r="O53" i="20"/>
  <c r="H45" i="21" s="1"/>
  <c r="N55" i="20"/>
  <c r="O55"/>
  <c r="H47" i="21" s="1"/>
  <c r="S24" i="20"/>
  <c r="T24" s="1"/>
  <c r="S25" i="19"/>
  <c r="N52"/>
  <c r="G47" i="23"/>
  <c r="G108" s="1"/>
  <c r="O51" i="19"/>
  <c r="G43" i="21" s="1"/>
  <c r="N51" i="19"/>
  <c r="S24"/>
  <c r="T24" s="1"/>
  <c r="S24" i="18"/>
  <c r="T24" s="1"/>
  <c r="B116" i="23" l="1"/>
  <c r="R231" i="18"/>
  <c r="R262" s="1"/>
  <c r="E57" i="23"/>
  <c r="E118" s="1"/>
  <c r="O61" i="19"/>
  <c r="G53" i="21" s="1"/>
  <c r="G57" i="23"/>
  <c r="G118" s="1"/>
  <c r="N59" i="18"/>
  <c r="B111" i="23"/>
  <c r="N58" i="20"/>
  <c r="O58"/>
  <c r="H50" i="21" s="1"/>
  <c r="R228" i="20"/>
  <c r="R259" s="1"/>
  <c r="Q65"/>
  <c r="M65" s="1"/>
  <c r="M61"/>
  <c r="F57" i="23" s="1"/>
  <c r="F118" s="1"/>
  <c r="M60" i="20"/>
  <c r="F56" i="23" s="1"/>
  <c r="F117" s="1"/>
  <c r="B117" s="1"/>
  <c r="Q64" i="20"/>
  <c r="M64" s="1"/>
  <c r="O63"/>
  <c r="H55" i="21" s="1"/>
  <c r="N63" i="20"/>
  <c r="O59"/>
  <c r="N59"/>
  <c r="AA258"/>
  <c r="AB258"/>
  <c r="X258"/>
  <c r="T258"/>
  <c r="Y258"/>
  <c r="V258"/>
  <c r="W258"/>
  <c r="U258"/>
  <c r="Z258"/>
  <c r="O62"/>
  <c r="H54" i="21" s="1"/>
  <c r="N62" i="20"/>
  <c r="Q66"/>
  <c r="M66" s="1"/>
  <c r="Q63" i="19"/>
  <c r="M63" s="1"/>
  <c r="R231"/>
  <c r="R262" s="1"/>
  <c r="V262" s="1"/>
  <c r="N61"/>
  <c r="O60"/>
  <c r="G52" i="21" s="1"/>
  <c r="N60" i="19"/>
  <c r="O62"/>
  <c r="G54" i="21" s="1"/>
  <c r="N62" i="19"/>
  <c r="R232"/>
  <c r="R263" s="1"/>
  <c r="AB263" s="1"/>
  <c r="N63"/>
  <c r="Q64"/>
  <c r="M64" s="1"/>
  <c r="Q66"/>
  <c r="M66" s="1"/>
  <c r="Q65"/>
  <c r="M65" s="1"/>
  <c r="AB259" i="18"/>
  <c r="Z259"/>
  <c r="W259"/>
  <c r="Q64"/>
  <c r="M64" s="1"/>
  <c r="E60" i="23" s="1"/>
  <c r="E121" s="1"/>
  <c r="N60" i="18"/>
  <c r="O60"/>
  <c r="F52" i="21" s="1"/>
  <c r="O61" i="18"/>
  <c r="F53" i="21" s="1"/>
  <c r="N61" i="18"/>
  <c r="M62"/>
  <c r="Q66"/>
  <c r="M66" s="1"/>
  <c r="O63"/>
  <c r="F55" i="21" s="1"/>
  <c r="Q65" i="18"/>
  <c r="M65" s="1"/>
  <c r="T27" i="17"/>
  <c r="W263" i="19"/>
  <c r="X263"/>
  <c r="AA263"/>
  <c r="V263"/>
  <c r="AB253" i="20"/>
  <c r="V253"/>
  <c r="AA253"/>
  <c r="Y253"/>
  <c r="T253"/>
  <c r="X253"/>
  <c r="Z253"/>
  <c r="W253"/>
  <c r="U253"/>
  <c r="U255" i="19"/>
  <c r="AA255"/>
  <c r="AB255"/>
  <c r="W255"/>
  <c r="Y255"/>
  <c r="T255"/>
  <c r="V255"/>
  <c r="X255"/>
  <c r="Z255"/>
  <c r="Y255" i="18"/>
  <c r="T255"/>
  <c r="V255"/>
  <c r="U255"/>
  <c r="AA255"/>
  <c r="X255"/>
  <c r="Z255"/>
  <c r="AB255"/>
  <c r="W255"/>
  <c r="T262"/>
  <c r="V262"/>
  <c r="AA262"/>
  <c r="Y262"/>
  <c r="X262"/>
  <c r="Z262"/>
  <c r="AB262"/>
  <c r="U262"/>
  <c r="W262"/>
  <c r="G51" i="21"/>
  <c r="R229" i="19"/>
  <c r="R260" s="1"/>
  <c r="X254" i="18"/>
  <c r="Z254"/>
  <c r="T254"/>
  <c r="V254"/>
  <c r="AB254"/>
  <c r="W254"/>
  <c r="U254"/>
  <c r="Y254"/>
  <c r="AA254"/>
  <c r="Y260"/>
  <c r="T260"/>
  <c r="U260"/>
  <c r="AA260"/>
  <c r="V260"/>
  <c r="X260"/>
  <c r="AB260"/>
  <c r="W260"/>
  <c r="Z260"/>
  <c r="U262" i="19"/>
  <c r="E53" i="23"/>
  <c r="E114" s="1"/>
  <c r="B114" s="1"/>
  <c r="R227" i="18"/>
  <c r="R258" s="1"/>
  <c r="R232" i="20"/>
  <c r="R263" s="1"/>
  <c r="T258" i="19"/>
  <c r="V258"/>
  <c r="AA258"/>
  <c r="Y258"/>
  <c r="X258"/>
  <c r="Z258"/>
  <c r="AB258"/>
  <c r="W258"/>
  <c r="U258"/>
  <c r="Z252" i="18"/>
  <c r="AB252"/>
  <c r="W252"/>
  <c r="V252"/>
  <c r="X252"/>
  <c r="U252"/>
  <c r="AA252"/>
  <c r="T252"/>
  <c r="Y252"/>
  <c r="AB257" i="20"/>
  <c r="W257"/>
  <c r="U257"/>
  <c r="X257"/>
  <c r="Z257"/>
  <c r="T257"/>
  <c r="AA257"/>
  <c r="Y257"/>
  <c r="V257"/>
  <c r="W261" i="18"/>
  <c r="U261"/>
  <c r="Z261"/>
  <c r="AB261"/>
  <c r="AA261"/>
  <c r="Y261"/>
  <c r="T261"/>
  <c r="V261"/>
  <c r="X261"/>
  <c r="R230" i="19"/>
  <c r="R261" s="1"/>
  <c r="Z257" i="18"/>
  <c r="AB257"/>
  <c r="V257"/>
  <c r="X257"/>
  <c r="W257"/>
  <c r="U257"/>
  <c r="AA257"/>
  <c r="Y257"/>
  <c r="T257"/>
  <c r="U256"/>
  <c r="AA256"/>
  <c r="Z256"/>
  <c r="AB256"/>
  <c r="W256"/>
  <c r="Y256"/>
  <c r="T256"/>
  <c r="X256"/>
  <c r="V256"/>
  <c r="O57"/>
  <c r="F49" i="21" s="1"/>
  <c r="R233" i="19"/>
  <c r="R264" s="1"/>
  <c r="N57" i="18"/>
  <c r="N58"/>
  <c r="R233"/>
  <c r="R264" s="1"/>
  <c r="R233" i="20"/>
  <c r="R264" s="1"/>
  <c r="F51" i="21"/>
  <c r="S25" i="20"/>
  <c r="T25" s="1"/>
  <c r="F54" i="23"/>
  <c r="F115" s="1"/>
  <c r="B115" s="1"/>
  <c r="S26" i="19"/>
  <c r="T26" s="1"/>
  <c r="B110" i="23"/>
  <c r="B109"/>
  <c r="S25" i="18"/>
  <c r="T25" s="1"/>
  <c r="E112" i="23"/>
  <c r="B112" s="1"/>
  <c r="T25" i="19"/>
  <c r="R235" i="18" l="1"/>
  <c r="R266" s="1"/>
  <c r="E61" i="23"/>
  <c r="E122" s="1"/>
  <c r="R236" i="18"/>
  <c r="R267" s="1"/>
  <c r="E62" i="23"/>
  <c r="E123" s="1"/>
  <c r="R235" i="19"/>
  <c r="R266" s="1"/>
  <c r="G61" i="23"/>
  <c r="G122" s="1"/>
  <c r="R234" i="19"/>
  <c r="R265" s="1"/>
  <c r="G60" i="23"/>
  <c r="G121" s="1"/>
  <c r="R236" i="20"/>
  <c r="R267" s="1"/>
  <c r="F62" i="23"/>
  <c r="F123" s="1"/>
  <c r="R234" i="20"/>
  <c r="R265" s="1"/>
  <c r="F60" i="23"/>
  <c r="F121" s="1"/>
  <c r="B121"/>
  <c r="B118"/>
  <c r="S26" i="18"/>
  <c r="E58" i="23"/>
  <c r="E119" s="1"/>
  <c r="B119" s="1"/>
  <c r="R236" i="19"/>
  <c r="R267" s="1"/>
  <c r="G62" i="23"/>
  <c r="G123" s="1"/>
  <c r="O63" i="19"/>
  <c r="G55" i="21" s="1"/>
  <c r="G59" i="23"/>
  <c r="G120" s="1"/>
  <c r="B120" s="1"/>
  <c r="R235" i="20"/>
  <c r="R266" s="1"/>
  <c r="F61" i="23"/>
  <c r="F122" s="1"/>
  <c r="N66" i="20"/>
  <c r="O66"/>
  <c r="H58" i="21" s="1"/>
  <c r="N65" i="20"/>
  <c r="O65"/>
  <c r="H57" i="21" s="1"/>
  <c r="N64" i="20"/>
  <c r="O64"/>
  <c r="H56" i="21" s="1"/>
  <c r="AA259" i="20"/>
  <c r="Y259"/>
  <c r="T259"/>
  <c r="AB259"/>
  <c r="X259"/>
  <c r="Z259"/>
  <c r="W259"/>
  <c r="V259"/>
  <c r="U259"/>
  <c r="O60"/>
  <c r="H52" i="21" s="1"/>
  <c r="N60" i="20"/>
  <c r="R230"/>
  <c r="R261" s="1"/>
  <c r="Y261" s="1"/>
  <c r="S27"/>
  <c r="O61"/>
  <c r="H53" i="21" s="1"/>
  <c r="N61" i="20"/>
  <c r="R231"/>
  <c r="R262" s="1"/>
  <c r="T262" i="19"/>
  <c r="Z262"/>
  <c r="AA262"/>
  <c r="W262"/>
  <c r="X262"/>
  <c r="AB262"/>
  <c r="Y263"/>
  <c r="U263"/>
  <c r="O64"/>
  <c r="G56" i="21" s="1"/>
  <c r="N64" i="19"/>
  <c r="S27"/>
  <c r="T27" s="1"/>
  <c r="Y262"/>
  <c r="T263"/>
  <c r="Z263"/>
  <c r="O65"/>
  <c r="G57" i="21" s="1"/>
  <c r="N65" i="19"/>
  <c r="N66"/>
  <c r="O66"/>
  <c r="G58" i="21" s="1"/>
  <c r="S27" i="18"/>
  <c r="T27" s="1"/>
  <c r="R234"/>
  <c r="R265" s="1"/>
  <c r="N62"/>
  <c r="O62"/>
  <c r="F54" i="21" s="1"/>
  <c r="R232" i="18"/>
  <c r="R263" s="1"/>
  <c r="N64"/>
  <c r="O64"/>
  <c r="F56" i="21" s="1"/>
  <c r="N65" i="18"/>
  <c r="O65"/>
  <c r="F57" i="21" s="1"/>
  <c r="O66" i="18"/>
  <c r="F58" i="21" s="1"/>
  <c r="N66" i="18"/>
  <c r="N63"/>
  <c r="Z264"/>
  <c r="AB264"/>
  <c r="W264"/>
  <c r="V264"/>
  <c r="X264"/>
  <c r="U264"/>
  <c r="AA264"/>
  <c r="Y264"/>
  <c r="T264"/>
  <c r="AA263" i="20"/>
  <c r="W263"/>
  <c r="U263"/>
  <c r="Z263"/>
  <c r="X263"/>
  <c r="V263"/>
  <c r="T263"/>
  <c r="Y263"/>
  <c r="AB263"/>
  <c r="U264" i="19"/>
  <c r="AA264"/>
  <c r="Z264"/>
  <c r="AB264"/>
  <c r="W264"/>
  <c r="Y264"/>
  <c r="T264"/>
  <c r="V264"/>
  <c r="X264"/>
  <c r="V261"/>
  <c r="X261"/>
  <c r="AA261"/>
  <c r="Y261"/>
  <c r="T261"/>
  <c r="Z261"/>
  <c r="AB261"/>
  <c r="W261"/>
  <c r="U261"/>
  <c r="AB258" i="18"/>
  <c r="W258"/>
  <c r="X258"/>
  <c r="AA258"/>
  <c r="T258"/>
  <c r="U258"/>
  <c r="Z258"/>
  <c r="Y258"/>
  <c r="V258"/>
  <c r="W264" i="20"/>
  <c r="V264"/>
  <c r="AA264"/>
  <c r="Z264"/>
  <c r="X264"/>
  <c r="Y264"/>
  <c r="T264"/>
  <c r="AB264"/>
  <c r="U264"/>
  <c r="Y260" i="19"/>
  <c r="T260"/>
  <c r="U260"/>
  <c r="AA260"/>
  <c r="V260"/>
  <c r="X260"/>
  <c r="Z260"/>
  <c r="W260"/>
  <c r="AB260"/>
  <c r="Z261" i="20"/>
  <c r="S26"/>
  <c r="T26" s="1"/>
  <c r="R229"/>
  <c r="R260" s="1"/>
  <c r="H51" i="21"/>
  <c r="T26" i="18"/>
  <c r="U266" i="20" l="1"/>
  <c r="AA266"/>
  <c r="V266"/>
  <c r="X266"/>
  <c r="W266"/>
  <c r="Z266"/>
  <c r="AB266"/>
  <c r="T266"/>
  <c r="Y266"/>
  <c r="V267" i="19"/>
  <c r="W267"/>
  <c r="Z267"/>
  <c r="U267"/>
  <c r="X267"/>
  <c r="AA267"/>
  <c r="Y267"/>
  <c r="AB267"/>
  <c r="T267"/>
  <c r="AB265" i="20"/>
  <c r="X265"/>
  <c r="T265"/>
  <c r="W265"/>
  <c r="U265"/>
  <c r="Z265"/>
  <c r="V265"/>
  <c r="AA265"/>
  <c r="Y265"/>
  <c r="Z267"/>
  <c r="W267"/>
  <c r="U267"/>
  <c r="X267"/>
  <c r="AA267"/>
  <c r="V267"/>
  <c r="Y267"/>
  <c r="AB267"/>
  <c r="T267"/>
  <c r="T265" i="19"/>
  <c r="X265"/>
  <c r="W265"/>
  <c r="Z265"/>
  <c r="V265"/>
  <c r="AB265"/>
  <c r="U265"/>
  <c r="AA265"/>
  <c r="Y265"/>
  <c r="T266"/>
  <c r="W266"/>
  <c r="AA266"/>
  <c r="V266"/>
  <c r="Z266"/>
  <c r="U266"/>
  <c r="X266"/>
  <c r="Y266"/>
  <c r="AB266"/>
  <c r="W267" i="18"/>
  <c r="Y267"/>
  <c r="AB267"/>
  <c r="T267"/>
  <c r="Z267"/>
  <c r="V267"/>
  <c r="U267"/>
  <c r="X267"/>
  <c r="AA267"/>
  <c r="W266"/>
  <c r="V266"/>
  <c r="U266"/>
  <c r="AB266"/>
  <c r="T266"/>
  <c r="AA266"/>
  <c r="Z266"/>
  <c r="Y266"/>
  <c r="X266"/>
  <c r="U265"/>
  <c r="AB265"/>
  <c r="W265"/>
  <c r="V265"/>
  <c r="T265"/>
  <c r="Y265"/>
  <c r="AA265"/>
  <c r="Z265"/>
  <c r="X265"/>
  <c r="B123" i="23"/>
  <c r="B122"/>
  <c r="X261" i="20"/>
  <c r="AA261"/>
  <c r="AB261"/>
  <c r="T27"/>
  <c r="W261"/>
  <c r="T261"/>
  <c r="V261"/>
  <c r="Z262"/>
  <c r="W262"/>
  <c r="AA262"/>
  <c r="AB262"/>
  <c r="Y262"/>
  <c r="V262"/>
  <c r="X262"/>
  <c r="T262"/>
  <c r="U262"/>
  <c r="U261"/>
  <c r="AB263" i="18"/>
  <c r="V263"/>
  <c r="U263"/>
  <c r="Z263"/>
  <c r="W263"/>
  <c r="X263"/>
  <c r="Y263"/>
  <c r="AA263"/>
  <c r="T263"/>
  <c r="E126" i="23"/>
  <c r="G61" i="21"/>
  <c r="E125" i="23"/>
  <c r="Z260" i="20"/>
  <c r="AB260"/>
  <c r="V260"/>
  <c r="X260"/>
  <c r="U260"/>
  <c r="W260"/>
  <c r="Y260"/>
  <c r="T260"/>
  <c r="AA260"/>
  <c r="G127" i="23"/>
  <c r="G128"/>
  <c r="G63" i="21"/>
  <c r="G62"/>
  <c r="G60"/>
  <c r="G126" i="23"/>
  <c r="G125"/>
  <c r="H61" i="21"/>
  <c r="E127" i="23"/>
  <c r="F128"/>
  <c r="E128"/>
  <c r="H62" i="21"/>
  <c r="F127" i="23"/>
  <c r="H60" i="21"/>
  <c r="F125" i="23"/>
  <c r="H63" i="21"/>
  <c r="F126" i="23"/>
  <c r="F62" i="21"/>
  <c r="F60"/>
  <c r="F63"/>
  <c r="F61"/>
  <c r="M42" i="6"/>
  <c r="R212" s="1"/>
  <c r="M41"/>
  <c r="R211" s="1"/>
  <c r="R243" l="1"/>
  <c r="R242"/>
  <c r="Y48" i="12"/>
  <c r="Z48" s="1"/>
  <c r="AA48" s="1"/>
  <c r="N42" i="6"/>
  <c r="O42"/>
  <c r="D34" i="21" s="1"/>
  <c r="O46" i="6"/>
  <c r="D38" i="21" s="1"/>
  <c r="O41" i="6"/>
  <c r="D33" i="21" s="1"/>
  <c r="N41" i="6"/>
  <c r="O45"/>
  <c r="D37" i="21" s="1"/>
  <c r="C38" i="23"/>
  <c r="C99" s="1"/>
  <c r="C37"/>
  <c r="C98" s="1"/>
  <c r="M44" i="6"/>
  <c r="R214" s="1"/>
  <c r="C36" i="23"/>
  <c r="C97" s="1"/>
  <c r="M43" i="6"/>
  <c r="R213" s="1"/>
  <c r="S21"/>
  <c r="T21" s="1"/>
  <c r="C35" i="23"/>
  <c r="C96" s="1"/>
  <c r="N40" i="6"/>
  <c r="N39"/>
  <c r="O39"/>
  <c r="D31" i="21" s="1"/>
  <c r="O40" i="6"/>
  <c r="D32" i="21" s="1"/>
  <c r="W242" i="6" l="1"/>
  <c r="AA242"/>
  <c r="X242"/>
  <c r="AB242"/>
  <c r="U242"/>
  <c r="Y242"/>
  <c r="T242"/>
  <c r="V242"/>
  <c r="Z242"/>
  <c r="W243"/>
  <c r="AA243"/>
  <c r="X243"/>
  <c r="AB243"/>
  <c r="U243"/>
  <c r="Y243"/>
  <c r="V243"/>
  <c r="Z243"/>
  <c r="T243"/>
  <c r="R244"/>
  <c r="R245"/>
  <c r="O48"/>
  <c r="D40" i="21" s="1"/>
  <c r="Y58" i="12"/>
  <c r="Z58" s="1"/>
  <c r="AA58" s="1"/>
  <c r="O43" i="6"/>
  <c r="D35" i="21" s="1"/>
  <c r="N43" i="6"/>
  <c r="O47"/>
  <c r="D39" i="21" s="1"/>
  <c r="O44" i="6"/>
  <c r="D36" i="21" s="1"/>
  <c r="N44" i="6"/>
  <c r="N45"/>
  <c r="C39" i="23"/>
  <c r="C100" s="1"/>
  <c r="C40"/>
  <c r="C101" s="1"/>
  <c r="S22" i="6"/>
  <c r="W245" l="1"/>
  <c r="AA245"/>
  <c r="X245"/>
  <c r="AB245"/>
  <c r="T245"/>
  <c r="U245"/>
  <c r="Y245"/>
  <c r="V245"/>
  <c r="Z245"/>
  <c r="W244"/>
  <c r="AA244"/>
  <c r="T244"/>
  <c r="X244"/>
  <c r="AB244"/>
  <c r="U244"/>
  <c r="Y244"/>
  <c r="V244"/>
  <c r="Z244"/>
  <c r="Y60" i="12"/>
  <c r="Z60" s="1"/>
  <c r="AA60" s="1"/>
  <c r="T22" i="6"/>
  <c r="T23"/>
  <c r="D61" i="21"/>
  <c r="D60"/>
  <c r="C126" i="23"/>
  <c r="C125"/>
  <c r="C128"/>
  <c r="D63" i="21"/>
  <c r="C127" i="23"/>
  <c r="D62" i="21"/>
  <c r="BN26" i="13"/>
  <c r="BR106" s="1"/>
  <c r="BN106" l="1"/>
  <c r="BN66"/>
  <c r="BO66"/>
  <c r="BO106"/>
  <c r="BN39"/>
  <c r="BR119" s="1"/>
  <c r="BO79" l="1"/>
  <c r="BO119"/>
  <c r="BN79"/>
  <c r="BN119"/>
  <c r="J31" i="4" l="1"/>
  <c r="N31"/>
  <c r="H31"/>
  <c r="M31"/>
  <c r="BP66" i="13"/>
  <c r="H34" i="4" l="1"/>
  <c r="H36"/>
  <c r="H35"/>
  <c r="H37"/>
  <c r="N37"/>
  <c r="N34"/>
  <c r="L56" s="1"/>
  <c r="N35"/>
  <c r="N36"/>
  <c r="J34"/>
  <c r="J36"/>
  <c r="J35"/>
  <c r="J37"/>
  <c r="M34"/>
  <c r="K56" s="1"/>
  <c r="M35"/>
  <c r="M36"/>
  <c r="M37"/>
  <c r="E56"/>
  <c r="BP79" i="13"/>
  <c r="BQ79" l="1"/>
  <c r="BS120" i="14"/>
  <c r="BO120" l="1"/>
  <c r="BN41" i="13"/>
  <c r="BR121" s="1"/>
  <c r="BO80"/>
  <c r="BR120" i="14"/>
  <c r="BN120" i="13"/>
  <c r="BN80"/>
  <c r="BS121" i="14"/>
  <c r="BU120"/>
  <c r="BP80" i="13"/>
  <c r="BO120"/>
  <c r="BQ80"/>
  <c r="BT120" i="14"/>
  <c r="BR80" l="1"/>
  <c r="BO80"/>
  <c r="BO121"/>
  <c r="BP120"/>
  <c r="BP80"/>
  <c r="BQ80"/>
  <c r="BQ120"/>
  <c r="BN80"/>
  <c r="BN120"/>
  <c r="BU121"/>
  <c r="BP81" i="13"/>
  <c r="BO81"/>
  <c r="BO121"/>
  <c r="BT121" i="14"/>
  <c r="BQ81" i="13"/>
  <c r="BN121"/>
  <c r="BN81"/>
  <c r="BR81" i="14" l="1"/>
  <c r="BO81"/>
  <c r="BR121"/>
  <c r="BQ81"/>
  <c r="BQ121"/>
  <c r="BN81"/>
  <c r="BN121"/>
  <c r="BP81"/>
  <c r="BP121"/>
  <c r="BW108" i="13" l="1"/>
  <c r="BW68"/>
  <c r="BV108"/>
  <c r="BV68"/>
  <c r="Y47" i="12"/>
  <c r="Z47" s="1"/>
  <c r="AA47" s="1"/>
  <c r="BW108" i="14" l="1"/>
  <c r="BV108"/>
  <c r="Y46" i="12"/>
  <c r="Z46" s="1"/>
  <c r="AA46" s="1"/>
  <c r="BW67" i="13" l="1"/>
  <c r="BW107"/>
  <c r="BV67"/>
  <c r="BV107"/>
  <c r="BV107" i="14" l="1"/>
  <c r="BW107"/>
  <c r="BW66" i="13"/>
  <c r="BW106"/>
  <c r="BW119"/>
  <c r="BV66"/>
  <c r="BV106"/>
  <c r="BV106" i="14" l="1"/>
  <c r="BW106"/>
  <c r="BW121" i="13"/>
  <c r="BW79"/>
  <c r="BV79"/>
  <c r="BV119"/>
  <c r="BW119" i="14" l="1"/>
  <c r="BV119"/>
  <c r="BW81" i="13"/>
  <c r="BV81"/>
  <c r="BV121"/>
  <c r="BW121" i="14" l="1"/>
  <c r="BV121"/>
  <c r="M48" i="17"/>
  <c r="R218" s="1"/>
  <c r="R249" s="1"/>
  <c r="M40"/>
  <c r="R210" s="1"/>
  <c r="R241" s="1"/>
  <c r="M43"/>
  <c r="R213" s="1"/>
  <c r="R244" s="1"/>
  <c r="M50"/>
  <c r="R220" s="1"/>
  <c r="R251" s="1"/>
  <c r="M51"/>
  <c r="R221" s="1"/>
  <c r="R252" s="1"/>
  <c r="M46"/>
  <c r="R216" s="1"/>
  <c r="R247" s="1"/>
  <c r="M45"/>
  <c r="R215" s="1"/>
  <c r="R246" s="1"/>
  <c r="M49"/>
  <c r="R219" s="1"/>
  <c r="R250" s="1"/>
  <c r="M47"/>
  <c r="R217" s="1"/>
  <c r="R248" s="1"/>
  <c r="M39"/>
  <c r="R209" s="1"/>
  <c r="R240" s="1"/>
  <c r="M41"/>
  <c r="R211" s="1"/>
  <c r="R242" s="1"/>
  <c r="M42"/>
  <c r="R212" s="1"/>
  <c r="R243" s="1"/>
  <c r="M44"/>
  <c r="R214" s="1"/>
  <c r="R245" s="1"/>
  <c r="AA248" l="1"/>
  <c r="Y248"/>
  <c r="AB248"/>
  <c r="T248"/>
  <c r="Z248"/>
  <c r="X248"/>
  <c r="U248"/>
  <c r="W248"/>
  <c r="V248"/>
  <c r="AA240"/>
  <c r="Z240"/>
  <c r="U240"/>
  <c r="W240"/>
  <c r="T240"/>
  <c r="Y240"/>
  <c r="AB240"/>
  <c r="X240"/>
  <c r="V240"/>
  <c r="Y247"/>
  <c r="W247"/>
  <c r="AA247"/>
  <c r="Z247"/>
  <c r="T247"/>
  <c r="V247"/>
  <c r="AB247"/>
  <c r="X247"/>
  <c r="U247"/>
  <c r="AA241"/>
  <c r="T241"/>
  <c r="AB241"/>
  <c r="X241"/>
  <c r="Y241"/>
  <c r="Z241"/>
  <c r="U241"/>
  <c r="W241"/>
  <c r="V241"/>
  <c r="T252"/>
  <c r="X252"/>
  <c r="U252"/>
  <c r="Z252"/>
  <c r="AA252"/>
  <c r="Y252"/>
  <c r="W252"/>
  <c r="AB252"/>
  <c r="V252"/>
  <c r="X245"/>
  <c r="AB245"/>
  <c r="T245"/>
  <c r="AA245"/>
  <c r="U245"/>
  <c r="Y245"/>
  <c r="V245"/>
  <c r="Z245"/>
  <c r="W245"/>
  <c r="Y243"/>
  <c r="AA243"/>
  <c r="X243"/>
  <c r="V243"/>
  <c r="U243"/>
  <c r="W243"/>
  <c r="T243"/>
  <c r="AB243"/>
  <c r="Z243"/>
  <c r="U250"/>
  <c r="Y250"/>
  <c r="AB250"/>
  <c r="V250"/>
  <c r="Z250"/>
  <c r="W250"/>
  <c r="X250"/>
  <c r="AA250"/>
  <c r="T250"/>
  <c r="Y251"/>
  <c r="Z251"/>
  <c r="V251"/>
  <c r="AA251"/>
  <c r="W251"/>
  <c r="X251"/>
  <c r="AB251"/>
  <c r="U251"/>
  <c r="T251"/>
  <c r="T249"/>
  <c r="X249"/>
  <c r="AA249"/>
  <c r="AB249"/>
  <c r="Y249"/>
  <c r="Z249"/>
  <c r="U249"/>
  <c r="V249"/>
  <c r="W249"/>
  <c r="Y242"/>
  <c r="AB242"/>
  <c r="U242"/>
  <c r="V242"/>
  <c r="Z242"/>
  <c r="W242"/>
  <c r="AA242"/>
  <c r="T242"/>
  <c r="X242"/>
  <c r="Y246"/>
  <c r="U246"/>
  <c r="AB246"/>
  <c r="Z246"/>
  <c r="V246"/>
  <c r="AA246"/>
  <c r="T246"/>
  <c r="X246"/>
  <c r="W246"/>
  <c r="T244"/>
  <c r="W244"/>
  <c r="X244"/>
  <c r="AB244"/>
  <c r="AA244"/>
  <c r="Y244"/>
  <c r="U244"/>
  <c r="Z244"/>
  <c r="V244"/>
  <c r="D43" i="23"/>
  <c r="D104" s="1"/>
  <c r="B104" s="1"/>
  <c r="D41"/>
  <c r="D102" s="1"/>
  <c r="B102" s="1"/>
  <c r="D39"/>
  <c r="D100" s="1"/>
  <c r="B100" s="1"/>
  <c r="O53" i="17"/>
  <c r="E45" i="21" s="1"/>
  <c r="D35" i="23"/>
  <c r="D96" s="1"/>
  <c r="B96" s="1"/>
  <c r="D36"/>
  <c r="D97" s="1"/>
  <c r="B97" s="1"/>
  <c r="D40"/>
  <c r="D101" s="1"/>
  <c r="B101" s="1"/>
  <c r="O54" i="17"/>
  <c r="E46" i="21" s="1"/>
  <c r="D47" i="23"/>
  <c r="D108" s="1"/>
  <c r="B108" s="1"/>
  <c r="O55" i="17"/>
  <c r="E47" i="21" s="1"/>
  <c r="D42" i="23"/>
  <c r="D103" s="1"/>
  <c r="B103" s="1"/>
  <c r="D45"/>
  <c r="D106" s="1"/>
  <c r="B106" s="1"/>
  <c r="N52" i="17"/>
  <c r="D44" i="23"/>
  <c r="D105" s="1"/>
  <c r="B105" s="1"/>
  <c r="O52" i="17"/>
  <c r="E44" i="21" s="1"/>
  <c r="D46" i="23"/>
  <c r="D107" s="1"/>
  <c r="B107" s="1"/>
  <c r="S24" i="17"/>
  <c r="T25" s="1"/>
  <c r="N41"/>
  <c r="O46"/>
  <c r="E38" i="21" s="1"/>
  <c r="N51" i="17"/>
  <c r="N49"/>
  <c r="N47"/>
  <c r="O41"/>
  <c r="E33" i="21" s="1"/>
  <c r="N46" i="17"/>
  <c r="O50"/>
  <c r="E42" i="21" s="1"/>
  <c r="S23" i="17"/>
  <c r="N45"/>
  <c r="O49"/>
  <c r="E41" i="21" s="1"/>
  <c r="N39" i="17"/>
  <c r="D38" i="23"/>
  <c r="D99" s="1"/>
  <c r="B99" s="1"/>
  <c r="O39" i="17"/>
  <c r="E31" i="21" s="1"/>
  <c r="O51" i="17"/>
  <c r="E43" i="21" s="1"/>
  <c r="O40" i="17"/>
  <c r="E32" i="21" s="1"/>
  <c r="O47" i="17"/>
  <c r="E39" i="21" s="1"/>
  <c r="S22" i="17"/>
  <c r="O42"/>
  <c r="E34" i="21" s="1"/>
  <c r="O45" i="17"/>
  <c r="E37" i="21" s="1"/>
  <c r="S21" i="17"/>
  <c r="T21" s="1"/>
  <c r="D37" i="23"/>
  <c r="D98" s="1"/>
  <c r="B98" s="1"/>
  <c r="O48" i="17"/>
  <c r="E40" i="21" s="1"/>
  <c r="N42" i="17"/>
  <c r="O43"/>
  <c r="E35" i="21" s="1"/>
  <c r="N44" i="17"/>
  <c r="N43"/>
  <c r="O44"/>
  <c r="E36" i="21" s="1"/>
  <c r="N40" i="17"/>
  <c r="N48"/>
  <c r="N50"/>
  <c r="T23" l="1"/>
  <c r="T24"/>
  <c r="B125" i="23"/>
  <c r="B127"/>
  <c r="B128"/>
  <c r="B126"/>
  <c r="E62" i="21"/>
  <c r="E63"/>
  <c r="E61"/>
  <c r="E60"/>
  <c r="D126" i="23"/>
  <c r="D128"/>
  <c r="D127"/>
  <c r="T22" i="17"/>
  <c r="D125" i="23"/>
  <c r="B104" i="7" l="1"/>
  <c r="B105" s="1"/>
  <c r="B3" s="1"/>
  <c r="T225" i="6"/>
  <c r="T256" s="1"/>
  <c r="T226"/>
  <c r="T257" s="1"/>
</calcChain>
</file>

<file path=xl/comments1.xml><?xml version="1.0" encoding="utf-8"?>
<comments xmlns="http://schemas.openxmlformats.org/spreadsheetml/2006/main">
  <authors>
    <author>ANubieZ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 xml:space="preserve">Source:  </t>
        </r>
        <r>
          <rPr>
            <sz val="8"/>
            <color indexed="81"/>
            <rFont val="Tahoma"/>
            <family val="2"/>
          </rPr>
          <t xml:space="preserve">
IHS Global Insight
Regional eXplorer 549 (2.3f)
</t>
        </r>
      </text>
    </comment>
  </commentList>
</comments>
</file>

<file path=xl/sharedStrings.xml><?xml version="1.0" encoding="utf-8"?>
<sst xmlns="http://schemas.openxmlformats.org/spreadsheetml/2006/main" count="2030" uniqueCount="446">
  <si>
    <t>Primary Industries</t>
  </si>
  <si>
    <t>Agriculture, forestry and fishing</t>
  </si>
  <si>
    <t>Mining and quarrying</t>
  </si>
  <si>
    <t>Secondary Industries</t>
  </si>
  <si>
    <t>Manufacturing</t>
  </si>
  <si>
    <t>Electricity, gas and water</t>
  </si>
  <si>
    <t>Construction</t>
  </si>
  <si>
    <t>Tertiary industries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</si>
  <si>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</si>
  <si>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</si>
  <si>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</si>
  <si>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</si>
  <si>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General government services</t>
  </si>
  <si>
    <t>All industries at basic prices</t>
  </si>
  <si>
    <t>Taxes less subsidies on products</t>
  </si>
  <si>
    <t>GDPR at market prices</t>
  </si>
  <si>
    <t>2000</t>
  </si>
  <si>
    <t>2001</t>
  </si>
  <si>
    <t>2002</t>
  </si>
  <si>
    <t>Average Year on Year Growth Rate</t>
  </si>
  <si>
    <t>Average Yearly Contributions</t>
  </si>
  <si>
    <t>Year-on-Year Growth Rates per Sector</t>
  </si>
  <si>
    <t>2007g4</t>
  </si>
  <si>
    <t>KZN Budget</t>
  </si>
  <si>
    <t>KZN GDP</t>
  </si>
  <si>
    <t>KZN Budget as a % of KZN GDP</t>
  </si>
  <si>
    <t>Government Services as a % of KZN Budget</t>
  </si>
  <si>
    <t>Government Services as a % of KZN GDP</t>
  </si>
  <si>
    <t>Average</t>
  </si>
  <si>
    <t>CPI</t>
  </si>
  <si>
    <t>KZN Population (15-65)</t>
  </si>
  <si>
    <t>KZN Population (All Ages)</t>
  </si>
  <si>
    <t>Average Real Value</t>
  </si>
  <si>
    <t>Average Year-on-Year Percentage Change</t>
  </si>
  <si>
    <t>KZN Budget per Capita (All Ages)</t>
  </si>
  <si>
    <t>KZN Budget per Capita (15-65)</t>
  </si>
  <si>
    <t>KZN GDP Per Capita (All Ages)</t>
  </si>
  <si>
    <t>KZN GDP Per Capita (15-65)</t>
  </si>
  <si>
    <t>National public-sector expenditure to GDP</t>
  </si>
  <si>
    <t>Persons</t>
  </si>
  <si>
    <t>African</t>
  </si>
  <si>
    <t>Coloured</t>
  </si>
  <si>
    <t>Indian</t>
  </si>
  <si>
    <t>White</t>
  </si>
  <si>
    <t>Total Population</t>
  </si>
  <si>
    <t>Gender By Age</t>
  </si>
  <si>
    <t>Males - 0 to 4</t>
  </si>
  <si>
    <t>Males - 5 to 14</t>
  </si>
  <si>
    <t>Males - 15 to 34</t>
  </si>
  <si>
    <t>Males - 35 to 64</t>
  </si>
  <si>
    <t>Males - Over 65</t>
  </si>
  <si>
    <t>Females - 0 to 4</t>
  </si>
  <si>
    <t>Females - 5 to 14</t>
  </si>
  <si>
    <t>Females - 15 to 34</t>
  </si>
  <si>
    <t>Females - 35 to 64</t>
  </si>
  <si>
    <t>Females - Over 65</t>
  </si>
  <si>
    <t>Males - Total</t>
  </si>
  <si>
    <t>Females - Total</t>
  </si>
  <si>
    <t>None</t>
  </si>
  <si>
    <t>Highest Education Levels Attained by Over 20 year olds</t>
  </si>
  <si>
    <t>No Schooling</t>
  </si>
  <si>
    <t>Some Primary</t>
  </si>
  <si>
    <t>Complete Primary</t>
  </si>
  <si>
    <t>Secondary</t>
  </si>
  <si>
    <t>Grade 12</t>
  </si>
  <si>
    <t>Higher</t>
  </si>
  <si>
    <t>Employed</t>
  </si>
  <si>
    <t>Unemployed</t>
  </si>
  <si>
    <t>Not Economically Active</t>
  </si>
  <si>
    <t>Total Labour Force</t>
  </si>
  <si>
    <t>Agriculture/Forestry/Fishing</t>
  </si>
  <si>
    <t>Community/Social/Personal</t>
  </si>
  <si>
    <t>Electricity/Gas/Water</t>
  </si>
  <si>
    <t>Financial/Insurance/Real Estate/Business</t>
  </si>
  <si>
    <t>Mining/Quarrying</t>
  </si>
  <si>
    <t>Private Households</t>
  </si>
  <si>
    <t>Transport/Storage/Communication</t>
  </si>
  <si>
    <t>Wholesale/Retail</t>
  </si>
  <si>
    <t>Occupation</t>
  </si>
  <si>
    <t>Clerks</t>
  </si>
  <si>
    <t>Professionals</t>
  </si>
  <si>
    <t>R1 - 400</t>
  </si>
  <si>
    <t>R401 - 800</t>
  </si>
  <si>
    <t>R801 - 1600</t>
  </si>
  <si>
    <t>R1601 - 3200</t>
  </si>
  <si>
    <t>R3201 - 6400</t>
  </si>
  <si>
    <t>R6401 - 12800</t>
  </si>
  <si>
    <t>R12801 - 25600</t>
  </si>
  <si>
    <t>R25601 - 51200</t>
  </si>
  <si>
    <t>R51201 - 102400</t>
  </si>
  <si>
    <t>R102401 - 204800</t>
  </si>
  <si>
    <t>Over R204801</t>
  </si>
  <si>
    <t>Dwelling Type</t>
  </si>
  <si>
    <t>Households</t>
  </si>
  <si>
    <t>Formal</t>
  </si>
  <si>
    <t>Informal</t>
  </si>
  <si>
    <t>Traditional</t>
  </si>
  <si>
    <t>% change 1996 - 2001</t>
  </si>
  <si>
    <t>% of population 1996</t>
  </si>
  <si>
    <t>Density area (km)</t>
  </si>
  <si>
    <t>people per km 2001</t>
  </si>
  <si>
    <t>people per km 1996</t>
  </si>
  <si>
    <t>Labour Force;  Persons</t>
  </si>
  <si>
    <t>Unemployment rate 2001</t>
  </si>
  <si>
    <t>Increase in number of unemployed, 1996-2001</t>
  </si>
  <si>
    <t>Industry; Persons</t>
  </si>
  <si>
    <t>% of employed 1996</t>
  </si>
  <si>
    <t>% of employed 2001</t>
  </si>
  <si>
    <t>Individual Monthly Income:  Persons</t>
  </si>
  <si>
    <t>Total Individual Income (pm)</t>
  </si>
  <si>
    <t>Total Individual Income (pa)</t>
  </si>
  <si>
    <t>Number of Households</t>
  </si>
  <si>
    <t>% of population 2001</t>
  </si>
  <si>
    <t>people per km 2007</t>
  </si>
  <si>
    <t>% of population 2007</t>
  </si>
  <si>
    <t>% change 2001 - 2007</t>
  </si>
  <si>
    <t>Workforce</t>
  </si>
  <si>
    <t>Unemployment rate 1996</t>
  </si>
  <si>
    <t>Unemployment rate 2007</t>
  </si>
  <si>
    <t>Legislators; senior officials and managers</t>
  </si>
  <si>
    <t>Technicians and associate professionals</t>
  </si>
  <si>
    <t>Skilled agricultural and fishery workers</t>
  </si>
  <si>
    <t>Craft and related trades workers</t>
  </si>
  <si>
    <t>Plant and machine operators and assemblers</t>
  </si>
  <si>
    <t>Old age pension</t>
  </si>
  <si>
    <t>Disability grant</t>
  </si>
  <si>
    <t>Child support grant</t>
  </si>
  <si>
    <t>Care dependency grant</t>
  </si>
  <si>
    <t>Foster care grant</t>
  </si>
  <si>
    <t>Grant in aid</t>
  </si>
  <si>
    <t>Social relief</t>
  </si>
  <si>
    <t>Multiple social grants</t>
  </si>
  <si>
    <t>Black</t>
  </si>
  <si>
    <t>Indian or Asian</t>
  </si>
  <si>
    <t>Total</t>
  </si>
  <si>
    <t>0 - 4</t>
  </si>
  <si>
    <t>15 - 34</t>
  </si>
  <si>
    <t>35 - 64</t>
  </si>
  <si>
    <t>over 65</t>
  </si>
  <si>
    <t>5.-14</t>
  </si>
  <si>
    <t>Primary Sector</t>
  </si>
  <si>
    <t>Secondary Sector</t>
  </si>
  <si>
    <t>Tertiary Sector</t>
  </si>
  <si>
    <t>Per Capita Income</t>
  </si>
  <si>
    <t>SOCIO-ECONOMIC ANALYSIS</t>
  </si>
  <si>
    <t>Skilled Labour</t>
  </si>
  <si>
    <t>Total over 20 Year Population</t>
  </si>
  <si>
    <t>Labour Force as a % of Total Population</t>
  </si>
  <si>
    <t>Unemployed as a % of Total Labour Force</t>
  </si>
  <si>
    <t>% of employed 2002</t>
  </si>
  <si>
    <t>Elementary</t>
  </si>
  <si>
    <t>Service workers; shop and market sales worker</t>
  </si>
  <si>
    <t>Less than R1600</t>
  </si>
  <si>
    <t>More than R1600</t>
  </si>
  <si>
    <t>% of Total Households 1996</t>
  </si>
  <si>
    <t>% of Total Households 1998</t>
  </si>
  <si>
    <t>% of Total Households 2001</t>
  </si>
  <si>
    <t>Number of people per Household</t>
  </si>
  <si>
    <t>As a % of Total Population</t>
  </si>
  <si>
    <t>% of Over 20 Population 1996</t>
  </si>
  <si>
    <t>% of Over 20 Population 1998</t>
  </si>
  <si>
    <t>% of Over 20 Population 2001</t>
  </si>
  <si>
    <t>% of Over 20 Population 2007</t>
  </si>
  <si>
    <t xml:space="preserve">Yearly Provincial Sector as a % of National Sector GDP </t>
  </si>
  <si>
    <t>Provincial GDP Rating</t>
  </si>
  <si>
    <t>Sum</t>
  </si>
  <si>
    <t>National Industry</t>
  </si>
  <si>
    <t>Provincial Industry</t>
  </si>
  <si>
    <t>KZN – GDPR by activity</t>
  </si>
  <si>
    <t>Structure Relationship</t>
  </si>
  <si>
    <t>National - Provincial Structure</t>
  </si>
  <si>
    <t>PA Change</t>
  </si>
  <si>
    <t xml:space="preserve">Quarterly Change </t>
  </si>
  <si>
    <t>2007g1</t>
  </si>
  <si>
    <t>2007g2</t>
  </si>
  <si>
    <t>2007g3</t>
  </si>
  <si>
    <t>2006g1</t>
  </si>
  <si>
    <t>2006g4</t>
  </si>
  <si>
    <t>2006g2</t>
  </si>
  <si>
    <t>2006g3</t>
  </si>
  <si>
    <t>2005g4</t>
  </si>
  <si>
    <t>2005g1</t>
  </si>
  <si>
    <t>2005g2</t>
  </si>
  <si>
    <t>2005g3</t>
  </si>
  <si>
    <t>2004g1</t>
  </si>
  <si>
    <t>2004g4</t>
  </si>
  <si>
    <t>2004g2</t>
  </si>
  <si>
    <t>2004g3</t>
  </si>
  <si>
    <t>2003g4</t>
  </si>
  <si>
    <t>2003g1</t>
  </si>
  <si>
    <t>2003g2</t>
  </si>
  <si>
    <t>2003g3</t>
  </si>
  <si>
    <t>2002g4</t>
  </si>
  <si>
    <t>2002g1</t>
  </si>
  <si>
    <t>2002g2</t>
  </si>
  <si>
    <t>2002g3</t>
  </si>
  <si>
    <t>2001g4</t>
  </si>
  <si>
    <t>2001g1</t>
  </si>
  <si>
    <t>2001g2</t>
  </si>
  <si>
    <t>2001g3</t>
  </si>
  <si>
    <t xml:space="preserve">Annual Change </t>
  </si>
  <si>
    <t xml:space="preserve">Seasonally adjusted and annualised quarterly  - Rand million </t>
  </si>
  <si>
    <t>Seasonally adjusted and annualised quarterly Rates per Sector</t>
  </si>
  <si>
    <t xml:space="preserve"> Yearly Provincial Contribution Rates per Sector</t>
  </si>
  <si>
    <t>Seasonally adjusted and annualised quarterly GDP and GDPR</t>
  </si>
  <si>
    <t>Quarterly GDP and GDPR</t>
  </si>
  <si>
    <t>Annual GDP and GDPR</t>
  </si>
  <si>
    <t>Per Annum Change %</t>
  </si>
  <si>
    <t>General government services GDP</t>
  </si>
  <si>
    <t>Real KZN Budget</t>
  </si>
  <si>
    <t>Real KZN GDP</t>
  </si>
  <si>
    <t>SA – GDP by activity</t>
  </si>
  <si>
    <t>KZN Fuel Consumption</t>
  </si>
  <si>
    <t>SA Fuel Consumption</t>
  </si>
  <si>
    <t>SA GDP</t>
  </si>
  <si>
    <t>KZN GDP Ratio</t>
  </si>
  <si>
    <t>KZN Fuel Ratio</t>
  </si>
  <si>
    <t>SA Usage</t>
  </si>
  <si>
    <t>KZN Usage</t>
  </si>
  <si>
    <t>Durban Fuel Usage</t>
  </si>
  <si>
    <t>Durban Quarterly GDP</t>
  </si>
  <si>
    <t>Durban Quarterly Rate</t>
  </si>
  <si>
    <t>Durban Annual Rate</t>
  </si>
  <si>
    <t>KZN Quarterly GDP</t>
  </si>
  <si>
    <t>2009q1</t>
  </si>
  <si>
    <t>2009q2</t>
  </si>
  <si>
    <t>2009q3</t>
  </si>
  <si>
    <t>2008q1</t>
  </si>
  <si>
    <t>2008q2</t>
  </si>
  <si>
    <t>2008q3</t>
  </si>
  <si>
    <t>2008q4</t>
  </si>
  <si>
    <t>SA Quarterly GDP</t>
  </si>
  <si>
    <t>Ethekwini Municipal Area</t>
  </si>
  <si>
    <t>Msunduzi Municipal Area</t>
  </si>
  <si>
    <t>Pietermaritzburg Quarterly GDP</t>
  </si>
  <si>
    <t>PMB Quarterly Rate</t>
  </si>
  <si>
    <t>PMB Annual Rate</t>
  </si>
  <si>
    <t>PMB Fuel Usage</t>
  </si>
  <si>
    <t>Mthlatuze Municipal Area</t>
  </si>
  <si>
    <t>Richards Bay Quarterly GDP</t>
  </si>
  <si>
    <t>RBay Quarterly Rate</t>
  </si>
  <si>
    <t>RBay Annual Rate</t>
  </si>
  <si>
    <t>RBay Fuel Usage</t>
  </si>
  <si>
    <t>Hibiscus Coast Municipal Area</t>
  </si>
  <si>
    <t>Port Shepstone Annual Rate</t>
  </si>
  <si>
    <t>PS Fuel Usage</t>
  </si>
  <si>
    <t>Port Shepstone Quarterly GDP</t>
  </si>
  <si>
    <t>Port Shepstone Quarterly Rate</t>
  </si>
  <si>
    <t>Newcastle Quarterly GDP</t>
  </si>
  <si>
    <t>Newcastle Quarterly Rate</t>
  </si>
  <si>
    <t>Newcastle Annual Rate</t>
  </si>
  <si>
    <t>Newcastle Municipal Area</t>
  </si>
  <si>
    <t>SA</t>
  </si>
  <si>
    <t>KZN</t>
  </si>
  <si>
    <t>Durban</t>
  </si>
  <si>
    <t>Pietermaritzburg</t>
  </si>
  <si>
    <t>Richards Bay</t>
  </si>
  <si>
    <t>Port Shepstone</t>
  </si>
  <si>
    <t>Newcastle</t>
  </si>
  <si>
    <t>Ethekwini Municipal Area GDP</t>
  </si>
  <si>
    <t>Msunduzi Municipal Area GDP</t>
  </si>
  <si>
    <t>Mthlatuze Municipal Area GDP</t>
  </si>
  <si>
    <t>Hibiscus Coast Municipal GDP</t>
  </si>
  <si>
    <t>Newcastle Municipal GDP</t>
  </si>
  <si>
    <t>Comparitive Growth Rates</t>
  </si>
  <si>
    <t>KZN Socio Economic Analysis</t>
  </si>
  <si>
    <t>KZN GDP and Provincial Government Budget</t>
  </si>
  <si>
    <t>Yearly Provincial Contribution Rates per Sector</t>
  </si>
  <si>
    <t>Model Assumptions</t>
  </si>
  <si>
    <t>Stable relationship between GDP and Fuel Consumption</t>
  </si>
  <si>
    <t>Stable structural relationship between SA and KZN economy</t>
  </si>
  <si>
    <t>Fuel Consumption per R1 GDP are location insensitive</t>
  </si>
  <si>
    <t>SA KZN GDP Ratio</t>
  </si>
  <si>
    <t>SA KZN Fuel Ratio</t>
  </si>
  <si>
    <t>Comparitive Contribution Rates</t>
  </si>
  <si>
    <t>Urban</t>
  </si>
  <si>
    <t>1995</t>
  </si>
  <si>
    <t>1996</t>
  </si>
  <si>
    <t>1997</t>
  </si>
  <si>
    <t>1998</t>
  </si>
  <si>
    <t>1999</t>
  </si>
  <si>
    <t>1996q1</t>
  </si>
  <si>
    <t>1995q1</t>
  </si>
  <si>
    <t>1995q2</t>
  </si>
  <si>
    <t>1995q3</t>
  </si>
  <si>
    <t>1995q4</t>
  </si>
  <si>
    <t>1996q2</t>
  </si>
  <si>
    <t>1996q3</t>
  </si>
  <si>
    <t>1996q4</t>
  </si>
  <si>
    <t>1997q1</t>
  </si>
  <si>
    <t>1997q2</t>
  </si>
  <si>
    <t>1997q3</t>
  </si>
  <si>
    <t>1997q4</t>
  </si>
  <si>
    <t>1998q1</t>
  </si>
  <si>
    <t>1998q2</t>
  </si>
  <si>
    <t>1998q3</t>
  </si>
  <si>
    <t>1998q4</t>
  </si>
  <si>
    <t>1999q1</t>
  </si>
  <si>
    <t>1999q2</t>
  </si>
  <si>
    <t>1999q3</t>
  </si>
  <si>
    <t>1999q4</t>
  </si>
  <si>
    <t>2001q1</t>
  </si>
  <si>
    <t>2001q2</t>
  </si>
  <si>
    <t>2001q3</t>
  </si>
  <si>
    <t>2001q4</t>
  </si>
  <si>
    <t>2002q1</t>
  </si>
  <si>
    <t>2002q2</t>
  </si>
  <si>
    <t>2002q3</t>
  </si>
  <si>
    <t>2002q4</t>
  </si>
  <si>
    <t>2003q1</t>
  </si>
  <si>
    <t>2003q2</t>
  </si>
  <si>
    <t>2003q3</t>
  </si>
  <si>
    <t>2003q4</t>
  </si>
  <si>
    <t>2004q1</t>
  </si>
  <si>
    <t>2004q2</t>
  </si>
  <si>
    <t>2004q3</t>
  </si>
  <si>
    <t>2004q4</t>
  </si>
  <si>
    <t>2005q1</t>
  </si>
  <si>
    <t>2005q2</t>
  </si>
  <si>
    <t>2005q3</t>
  </si>
  <si>
    <t>2005q4</t>
  </si>
  <si>
    <t>2006q1</t>
  </si>
  <si>
    <t>2006q2</t>
  </si>
  <si>
    <t>2006q3</t>
  </si>
  <si>
    <t>2006q4</t>
  </si>
  <si>
    <t>2007q1</t>
  </si>
  <si>
    <t>2007q2</t>
  </si>
  <si>
    <t>2007q3</t>
  </si>
  <si>
    <t>2007q4</t>
  </si>
  <si>
    <t>2000q1</t>
  </si>
  <si>
    <t>2000q2</t>
  </si>
  <si>
    <t>2000q3</t>
  </si>
  <si>
    <t>2000q4</t>
  </si>
  <si>
    <t>SUMMARY PAGE</t>
  </si>
  <si>
    <t>PLEASE TAKE NOTE</t>
  </si>
  <si>
    <t>BLACK = NON-SEASONAL ANNUAL RATE</t>
  </si>
  <si>
    <t>RED = SEASONAL ANNUAL RATE</t>
  </si>
  <si>
    <t>ECONOMIC RATINGS</t>
  </si>
  <si>
    <t>Change in Contribution</t>
  </si>
  <si>
    <t>Rating</t>
  </si>
  <si>
    <t>Correlation</t>
  </si>
  <si>
    <t>Sector Ratings</t>
  </si>
  <si>
    <t>\</t>
  </si>
  <si>
    <t>2009q4</t>
  </si>
  <si>
    <t>Yearly Growth Rate %</t>
  </si>
  <si>
    <t>2010q1</t>
  </si>
  <si>
    <t>2010q2</t>
  </si>
  <si>
    <t>2010q3</t>
  </si>
  <si>
    <t>Number of formally employed people</t>
  </si>
  <si>
    <t xml:space="preserve"> Agriculture</t>
  </si>
  <si>
    <t>Mining</t>
  </si>
  <si>
    <t xml:space="preserve"> Electricity</t>
  </si>
  <si>
    <t xml:space="preserve"> Construction</t>
  </si>
  <si>
    <t xml:space="preserve"> Trade</t>
  </si>
  <si>
    <t>Transport</t>
  </si>
  <si>
    <t>Finance</t>
  </si>
  <si>
    <t xml:space="preserve"> Community services</t>
  </si>
  <si>
    <t>Year-on-Year MA</t>
  </si>
  <si>
    <t>Total-Private Households</t>
  </si>
  <si>
    <t>MA</t>
  </si>
  <si>
    <t>2003</t>
  </si>
  <si>
    <t>2004</t>
  </si>
  <si>
    <t>2005</t>
  </si>
  <si>
    <t>2006</t>
  </si>
  <si>
    <t>2007</t>
  </si>
  <si>
    <t>2008</t>
  </si>
  <si>
    <t>Gross Value Added by Region (GVA-R)</t>
  </si>
  <si>
    <t>Location Quotients</t>
  </si>
  <si>
    <t>Personal and General Government Services</t>
  </si>
  <si>
    <t>Actual vs Necessary Employment</t>
  </si>
  <si>
    <t>Economic Structure</t>
  </si>
  <si>
    <t>Deviation</t>
  </si>
  <si>
    <t>Std Dev</t>
  </si>
  <si>
    <t>Diversity</t>
  </si>
  <si>
    <t>Gross Operating Surplus</t>
  </si>
  <si>
    <t>(Current prices, R 1000)</t>
  </si>
  <si>
    <t>Competition</t>
  </si>
  <si>
    <t xml:space="preserve">Growth in value added </t>
  </si>
  <si>
    <t xml:space="preserve">Labour productivity in the non-agricultural sectors </t>
  </si>
  <si>
    <t>Shift-share Analysis</t>
  </si>
  <si>
    <t>National Share</t>
  </si>
  <si>
    <t>Industry Mix</t>
  </si>
  <si>
    <t>Regional Shift</t>
  </si>
  <si>
    <t>Total Employment Change</t>
  </si>
  <si>
    <t>Model</t>
  </si>
  <si>
    <t>Y</t>
  </si>
  <si>
    <t>2009</t>
  </si>
  <si>
    <t>2010</t>
  </si>
  <si>
    <t>ECONOMIC ANALYSIS</t>
  </si>
  <si>
    <t>KZN Economic Analysis</t>
  </si>
  <si>
    <t>2010q4</t>
  </si>
  <si>
    <t>St Dev</t>
  </si>
  <si>
    <t>Range</t>
  </si>
  <si>
    <t>Median</t>
  </si>
  <si>
    <t>Contribution</t>
  </si>
  <si>
    <t>National GDP Rating</t>
  </si>
  <si>
    <t>Provincial Sector Contribution towards Provincial and National Sector GDP</t>
  </si>
  <si>
    <t>Provincial Sector Change in Contribution towards Provincial and National Sector GDP</t>
  </si>
  <si>
    <t>2011q1</t>
  </si>
  <si>
    <t>2011q2</t>
  </si>
  <si>
    <t>Structure</t>
  </si>
  <si>
    <t>2011q3</t>
  </si>
  <si>
    <t>2011q4</t>
  </si>
  <si>
    <t>2012q1</t>
  </si>
  <si>
    <t>2012q2</t>
  </si>
  <si>
    <t>2011</t>
  </si>
  <si>
    <t>2012q3</t>
  </si>
  <si>
    <t>2012q4</t>
  </si>
  <si>
    <t>2013q1</t>
  </si>
  <si>
    <t>2013q2</t>
  </si>
  <si>
    <t>2013q3</t>
  </si>
  <si>
    <t>Potential GDP</t>
  </si>
  <si>
    <t>Targeted GDP</t>
  </si>
  <si>
    <t>2013q4</t>
  </si>
  <si>
    <t>people per km 2006</t>
  </si>
  <si>
    <t>2012</t>
  </si>
  <si>
    <t>% of population 2011</t>
  </si>
  <si>
    <t>% change 1996 - 2011</t>
  </si>
  <si>
    <t>2014q1</t>
  </si>
  <si>
    <t>Seasonally adjusted and quarterly Rates per Sector</t>
  </si>
  <si>
    <t>2014q2</t>
  </si>
  <si>
    <t>Comparative Growth Rates</t>
  </si>
  <si>
    <t>Comparative Contribution Rates</t>
  </si>
  <si>
    <t xml:space="preserve">Constant 2010 prices - Rand million </t>
  </si>
  <si>
    <t>2013</t>
  </si>
  <si>
    <t>2014q3</t>
  </si>
  <si>
    <t>SA - GDP at constant 2010 prices</t>
  </si>
  <si>
    <t>KZN - GDPR at constant 2010 prices</t>
  </si>
  <si>
    <t>2014</t>
  </si>
  <si>
    <t>2014q4</t>
  </si>
  <si>
    <t>2015q1</t>
  </si>
  <si>
    <t>2015q2</t>
  </si>
  <si>
    <t xml:space="preserve"> </t>
  </si>
  <si>
    <t>2015q3</t>
  </si>
  <si>
    <t>2015</t>
  </si>
  <si>
    <t>2015q4</t>
  </si>
  <si>
    <t>2016q1</t>
  </si>
  <si>
    <t>Outlook Optimistic</t>
  </si>
  <si>
    <t>Outlook Realistic</t>
  </si>
  <si>
    <t>Outlook Negative</t>
  </si>
  <si>
    <t>Population Growth Rate</t>
  </si>
  <si>
    <t>2016q2</t>
  </si>
  <si>
    <t>2016q3</t>
  </si>
  <si>
    <t>2016</t>
  </si>
  <si>
    <t>Constant 2010 prices (R 1000)</t>
  </si>
  <si>
    <t>2016q4</t>
  </si>
</sst>
</file>

<file path=xl/styles.xml><?xml version="1.0" encoding="utf-8"?>
<styleSheet xmlns="http://schemas.openxmlformats.org/spreadsheetml/2006/main">
  <numFmts count="10">
    <numFmt numFmtId="43" formatCode="_(* #,##0.00_);_(* \(#,##0.00\);_(* &quot;-&quot;??_);_(@_)"/>
    <numFmt numFmtId="164" formatCode="&quot;R&quot;\ #,##0;&quot;R&quot;\ \-#,##0"/>
    <numFmt numFmtId="165" formatCode="_ &quot;R&quot;\ * #,##0_ ;_ &quot;R&quot;\ * \-#,##0_ ;_ &quot;R&quot;\ * &quot;-&quot;_ ;_ @_ "/>
    <numFmt numFmtId="166" formatCode="_ * #,##0.00_ ;_ * \-#,##0.00_ ;_ * &quot;-&quot;??_ ;_ @_ "/>
    <numFmt numFmtId="167" formatCode="#,##0_]"/>
    <numFmt numFmtId="168" formatCode="&quot;R&quot;\ #,##0"/>
    <numFmt numFmtId="169" formatCode="&quot;R&quot;\ #,##0.00"/>
    <numFmt numFmtId="170" formatCode="0.0%"/>
    <numFmt numFmtId="171" formatCode="#,##0.000"/>
    <numFmt numFmtId="172" formatCode="[$-409]mmm\-yy;@"/>
  </numFmts>
  <fonts count="56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Verdana"/>
      <family val="2"/>
    </font>
    <font>
      <b/>
      <sz val="9"/>
      <name val="Verdana"/>
      <family val="2"/>
    </font>
    <font>
      <sz val="10"/>
      <name val="Arial"/>
      <family val="2"/>
    </font>
    <font>
      <sz val="9"/>
      <name val="Verdana"/>
      <family val="2"/>
    </font>
    <font>
      <b/>
      <sz val="10"/>
      <name val="Verdana"/>
      <family val="2"/>
    </font>
    <font>
      <b/>
      <u/>
      <sz val="10"/>
      <name val="Verdana"/>
      <family val="2"/>
    </font>
    <font>
      <sz val="8"/>
      <name val="Verdana"/>
      <family val="2"/>
    </font>
    <font>
      <b/>
      <sz val="18"/>
      <name val="Arial"/>
      <family val="2"/>
    </font>
    <font>
      <b/>
      <sz val="18"/>
      <name val="Verdana"/>
      <family val="2"/>
    </font>
    <font>
      <sz val="9"/>
      <name val="Arial"/>
      <family val="2"/>
    </font>
    <font>
      <sz val="11"/>
      <name val="Arial"/>
      <family val="2"/>
    </font>
    <font>
      <b/>
      <sz val="10"/>
      <name val="Verdana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14"/>
      <name val="Verdana"/>
      <family val="2"/>
    </font>
    <font>
      <sz val="20"/>
      <name val="Verdana"/>
      <family val="2"/>
    </font>
    <font>
      <b/>
      <sz val="11"/>
      <name val="Arial"/>
      <family val="2"/>
    </font>
    <font>
      <u/>
      <sz val="10"/>
      <name val="Verdana"/>
      <family val="2"/>
    </font>
    <font>
      <sz val="16"/>
      <name val="Verdana"/>
      <family val="2"/>
    </font>
    <font>
      <b/>
      <sz val="16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8"/>
      <name val="Verdana"/>
      <family val="2"/>
    </font>
    <font>
      <b/>
      <sz val="12"/>
      <name val="Verdana"/>
      <family val="2"/>
    </font>
    <font>
      <u/>
      <sz val="10"/>
      <color theme="10"/>
      <name val="Verdana"/>
      <family val="2"/>
    </font>
    <font>
      <sz val="10"/>
      <color theme="0"/>
      <name val="Verdana"/>
      <family val="2"/>
    </font>
    <font>
      <u/>
      <sz val="12"/>
      <color theme="1" tint="0.14999847407452621"/>
      <name val="Verdana"/>
      <family val="2"/>
    </font>
    <font>
      <b/>
      <sz val="12"/>
      <color theme="1" tint="0.14999847407452621"/>
      <name val="Verdana"/>
      <family val="2"/>
    </font>
    <font>
      <u/>
      <sz val="12"/>
      <color theme="1" tint="4.9989318521683403E-2"/>
      <name val="Verdana"/>
      <family val="2"/>
    </font>
    <font>
      <sz val="10"/>
      <color theme="1"/>
      <name val="Verdana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FF0000"/>
      <name val="Verdana"/>
      <family val="2"/>
    </font>
    <font>
      <sz val="10"/>
      <color theme="1" tint="4.9989318521683403E-2"/>
      <name val="Verdana"/>
      <family val="2"/>
    </font>
    <font>
      <sz val="12"/>
      <color theme="0"/>
      <name val="Verdana"/>
      <family val="2"/>
    </font>
    <font>
      <sz val="11"/>
      <color theme="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9"/>
      <color rgb="FFFF0000"/>
      <name val="Verdana"/>
      <family val="2"/>
    </font>
    <font>
      <sz val="20"/>
      <color theme="0"/>
      <name val="Verdana"/>
      <family val="2"/>
    </font>
    <font>
      <sz val="11"/>
      <color theme="0"/>
      <name val="Calibri"/>
      <family val="2"/>
      <scheme val="minor"/>
    </font>
    <font>
      <sz val="20"/>
      <color theme="1"/>
      <name val="Verdana"/>
      <family val="2"/>
    </font>
    <font>
      <sz val="8"/>
      <name val="Helv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7030A0"/>
        <bgColor indexed="64"/>
      </patternFill>
    </fill>
  </fills>
  <borders count="65">
    <border>
      <left/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medium">
        <color indexed="9"/>
      </bottom>
      <diagonal/>
    </border>
    <border>
      <left/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medium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9"/>
      </bottom>
      <diagonal/>
    </border>
    <border>
      <left style="medium">
        <color indexed="9"/>
      </left>
      <right/>
      <top/>
      <bottom/>
      <diagonal/>
    </border>
    <border>
      <left style="medium">
        <color indexed="9"/>
      </left>
      <right style="thin">
        <color indexed="9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/>
      <top style="medium">
        <color indexed="9"/>
      </top>
      <bottom style="thin">
        <color indexed="9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25">
    <xf numFmtId="0" fontId="0" fillId="0" borderId="0"/>
    <xf numFmtId="0" fontId="31" fillId="0" borderId="0" applyNumberFormat="0" applyFill="0" applyBorder="0" applyAlignment="0" applyProtection="0">
      <alignment vertical="top"/>
      <protection locked="0"/>
    </xf>
    <xf numFmtId="0" fontId="7" fillId="0" borderId="0"/>
    <xf numFmtId="9" fontId="4" fillId="0" borderId="0" applyFont="0" applyFill="0" applyBorder="0" applyAlignment="0" applyProtection="0"/>
    <xf numFmtId="0" fontId="37" fillId="0" borderId="0"/>
    <xf numFmtId="166" fontId="7" fillId="0" borderId="0" applyFont="0" applyFill="0" applyBorder="0" applyAlignment="0" applyProtection="0"/>
    <xf numFmtId="0" fontId="4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37" fontId="55" fillId="0" borderId="0" applyFill="0"/>
    <xf numFmtId="0" fontId="7" fillId="0" borderId="0"/>
    <xf numFmtId="9" fontId="7" fillId="0" borderId="0" applyFont="0" applyFill="0" applyBorder="0" applyAlignment="0" applyProtection="0"/>
    <xf numFmtId="172" fontId="3" fillId="0" borderId="0"/>
    <xf numFmtId="172" fontId="7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96">
    <xf numFmtId="0" fontId="0" fillId="0" borderId="0" xfId="0"/>
    <xf numFmtId="0" fontId="10" fillId="0" borderId="0" xfId="0" applyFont="1"/>
    <xf numFmtId="0" fontId="9" fillId="2" borderId="0" xfId="0" applyFont="1" applyFill="1"/>
    <xf numFmtId="0" fontId="5" fillId="2" borderId="0" xfId="0" applyFont="1" applyFill="1"/>
    <xf numFmtId="0" fontId="5" fillId="2" borderId="1" xfId="0" applyFont="1" applyFill="1" applyBorder="1"/>
    <xf numFmtId="0" fontId="9" fillId="2" borderId="0" xfId="0" applyFont="1" applyFill="1" applyAlignment="1">
      <alignment wrapText="1"/>
    </xf>
    <xf numFmtId="0" fontId="5" fillId="2" borderId="0" xfId="0" applyFont="1" applyFill="1" applyAlignment="1">
      <alignment wrapText="1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/>
    </xf>
    <xf numFmtId="168" fontId="15" fillId="0" borderId="0" xfId="0" applyNumberFormat="1" applyFont="1" applyAlignment="1">
      <alignment horizontal="center"/>
    </xf>
    <xf numFmtId="3" fontId="15" fillId="0" borderId="0" xfId="0" applyNumberFormat="1" applyFont="1" applyAlignment="1">
      <alignment horizontal="center"/>
    </xf>
    <xf numFmtId="10" fontId="15" fillId="0" borderId="0" xfId="0" applyNumberFormat="1" applyFont="1" applyAlignment="1">
      <alignment horizontal="center"/>
    </xf>
    <xf numFmtId="2" fontId="15" fillId="0" borderId="0" xfId="0" applyNumberFormat="1" applyFont="1" applyAlignment="1">
      <alignment horizontal="center"/>
    </xf>
    <xf numFmtId="1" fontId="15" fillId="0" borderId="0" xfId="0" applyNumberFormat="1" applyFont="1" applyAlignment="1">
      <alignment horizontal="center"/>
    </xf>
    <xf numFmtId="16" fontId="15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 wrapText="1"/>
    </xf>
    <xf numFmtId="0" fontId="7" fillId="2" borderId="0" xfId="0" applyFont="1" applyFill="1" applyAlignment="1">
      <alignment horizontal="center" vertical="center"/>
    </xf>
    <xf numFmtId="2" fontId="17" fillId="2" borderId="0" xfId="0" applyNumberFormat="1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169" fontId="18" fillId="3" borderId="2" xfId="0" applyNumberFormat="1" applyFont="1" applyFill="1" applyBorder="1" applyAlignment="1">
      <alignment horizontal="center" vertical="center"/>
    </xf>
    <xf numFmtId="169" fontId="18" fillId="3" borderId="3" xfId="0" applyNumberFormat="1" applyFont="1" applyFill="1" applyBorder="1" applyAlignment="1">
      <alignment horizontal="center" vertical="center"/>
    </xf>
    <xf numFmtId="169" fontId="18" fillId="3" borderId="4" xfId="0" applyNumberFormat="1" applyFont="1" applyFill="1" applyBorder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/>
    </xf>
    <xf numFmtId="10" fontId="18" fillId="4" borderId="5" xfId="0" applyNumberFormat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3" fontId="7" fillId="2" borderId="12" xfId="0" applyNumberFormat="1" applyFont="1" applyFill="1" applyBorder="1" applyAlignment="1">
      <alignment horizontal="center" vertical="center" wrapText="1"/>
    </xf>
    <xf numFmtId="3" fontId="7" fillId="2" borderId="0" xfId="0" applyNumberFormat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2" fontId="7" fillId="2" borderId="0" xfId="0" applyNumberFormat="1" applyFont="1" applyFill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3" fontId="18" fillId="2" borderId="14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center"/>
    </xf>
    <xf numFmtId="2" fontId="19" fillId="2" borderId="0" xfId="0" applyNumberFormat="1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1" fontId="7" fillId="2" borderId="0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8" fillId="2" borderId="16" xfId="0" applyFont="1" applyFill="1" applyBorder="1" applyAlignment="1">
      <alignment horizontal="center" vertical="center"/>
    </xf>
    <xf numFmtId="3" fontId="7" fillId="2" borderId="0" xfId="0" applyNumberFormat="1" applyFont="1" applyFill="1" applyBorder="1" applyAlignment="1">
      <alignment horizontal="center" vertical="center" wrapText="1"/>
    </xf>
    <xf numFmtId="3" fontId="7" fillId="2" borderId="17" xfId="0" applyNumberFormat="1" applyFont="1" applyFill="1" applyBorder="1" applyAlignment="1">
      <alignment horizontal="center" vertical="center" wrapText="1"/>
    </xf>
    <xf numFmtId="3" fontId="7" fillId="2" borderId="18" xfId="0" applyNumberFormat="1" applyFont="1" applyFill="1" applyBorder="1" applyAlignment="1">
      <alignment horizontal="center" vertical="center"/>
    </xf>
    <xf numFmtId="2" fontId="19" fillId="2" borderId="0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3" fontId="19" fillId="2" borderId="0" xfId="0" applyNumberFormat="1" applyFont="1" applyFill="1" applyBorder="1" applyAlignment="1">
      <alignment horizontal="center" vertical="center" wrapText="1"/>
    </xf>
    <xf numFmtId="16" fontId="7" fillId="2" borderId="0" xfId="0" applyNumberFormat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center" vertical="center"/>
    </xf>
    <xf numFmtId="3" fontId="7" fillId="2" borderId="19" xfId="0" applyNumberFormat="1" applyFont="1" applyFill="1" applyBorder="1" applyAlignment="1">
      <alignment horizontal="center" vertical="center" wrapText="1"/>
    </xf>
    <xf numFmtId="3" fontId="7" fillId="2" borderId="14" xfId="0" applyNumberFormat="1" applyFont="1" applyFill="1" applyBorder="1" applyAlignment="1">
      <alignment horizontal="center" vertical="center"/>
    </xf>
    <xf numFmtId="0" fontId="18" fillId="2" borderId="20" xfId="0" applyFont="1" applyFill="1" applyBorder="1" applyAlignment="1">
      <alignment horizontal="center" vertical="center" wrapText="1"/>
    </xf>
    <xf numFmtId="2" fontId="18" fillId="2" borderId="20" xfId="0" applyNumberFormat="1" applyFont="1" applyFill="1" applyBorder="1" applyAlignment="1">
      <alignment horizontal="center" vertical="center" wrapText="1"/>
    </xf>
    <xf numFmtId="2" fontId="18" fillId="2" borderId="0" xfId="0" applyNumberFormat="1" applyFont="1" applyFill="1" applyAlignment="1">
      <alignment horizontal="center" vertical="center"/>
    </xf>
    <xf numFmtId="2" fontId="20" fillId="2" borderId="0" xfId="0" applyNumberFormat="1" applyFont="1" applyFill="1" applyAlignment="1">
      <alignment horizontal="center" vertical="center"/>
    </xf>
    <xf numFmtId="10" fontId="7" fillId="2" borderId="0" xfId="0" applyNumberFormat="1" applyFont="1" applyFill="1" applyBorder="1" applyAlignment="1">
      <alignment horizontal="center" vertical="center" wrapText="1"/>
    </xf>
    <xf numFmtId="2" fontId="7" fillId="2" borderId="0" xfId="0" applyNumberFormat="1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 wrapText="1"/>
    </xf>
    <xf numFmtId="2" fontId="19" fillId="2" borderId="0" xfId="0" applyNumberFormat="1" applyFont="1" applyFill="1" applyBorder="1" applyAlignment="1">
      <alignment horizontal="center" vertical="center" wrapText="1"/>
    </xf>
    <xf numFmtId="3" fontId="19" fillId="2" borderId="0" xfId="0" applyNumberFormat="1" applyFont="1" applyFill="1" applyBorder="1" applyAlignment="1">
      <alignment horizontal="center" vertical="center"/>
    </xf>
    <xf numFmtId="0" fontId="0" fillId="2" borderId="0" xfId="0" applyFill="1" applyAlignment="1" applyProtection="1">
      <alignment horizontal="center" vertical="center"/>
      <protection locked="0"/>
    </xf>
    <xf numFmtId="3" fontId="18" fillId="2" borderId="0" xfId="0" applyNumberFormat="1" applyFont="1" applyFill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168" fontId="18" fillId="2" borderId="0" xfId="0" applyNumberFormat="1" applyFont="1" applyFill="1" applyBorder="1" applyAlignment="1">
      <alignment horizontal="center" vertical="center" wrapText="1"/>
    </xf>
    <xf numFmtId="168" fontId="18" fillId="2" borderId="0" xfId="0" applyNumberFormat="1" applyFont="1" applyFill="1" applyAlignment="1">
      <alignment horizontal="center" vertical="center"/>
    </xf>
    <xf numFmtId="4" fontId="18" fillId="2" borderId="0" xfId="0" applyNumberFormat="1" applyFont="1" applyFill="1" applyAlignment="1">
      <alignment horizontal="center" vertical="center"/>
    </xf>
    <xf numFmtId="3" fontId="18" fillId="2" borderId="0" xfId="0" applyNumberFormat="1" applyFont="1" applyFill="1" applyBorder="1" applyAlignment="1">
      <alignment horizontal="center" vertical="center" wrapText="1"/>
    </xf>
    <xf numFmtId="168" fontId="7" fillId="2" borderId="0" xfId="0" applyNumberFormat="1" applyFont="1" applyFill="1" applyAlignment="1">
      <alignment horizontal="center" vertical="center"/>
    </xf>
    <xf numFmtId="1" fontId="19" fillId="2" borderId="0" xfId="0" applyNumberFormat="1" applyFont="1" applyFill="1" applyAlignment="1">
      <alignment horizontal="center" vertical="center"/>
    </xf>
    <xf numFmtId="169" fontId="18" fillId="0" borderId="26" xfId="0" applyNumberFormat="1" applyFont="1" applyFill="1" applyBorder="1" applyAlignment="1">
      <alignment horizontal="center" vertical="center"/>
    </xf>
    <xf numFmtId="167" fontId="0" fillId="0" borderId="0" xfId="0" applyNumberFormat="1"/>
    <xf numFmtId="4" fontId="0" fillId="0" borderId="0" xfId="0" applyNumberFormat="1"/>
    <xf numFmtId="2" fontId="0" fillId="0" borderId="0" xfId="0" applyNumberFormat="1" applyAlignment="1">
      <alignment horizontal="center"/>
    </xf>
    <xf numFmtId="0" fontId="9" fillId="0" borderId="0" xfId="0" applyFont="1"/>
    <xf numFmtId="167" fontId="14" fillId="5" borderId="27" xfId="0" applyNumberFormat="1" applyFont="1" applyFill="1" applyBorder="1" applyAlignment="1">
      <alignment horizontal="center"/>
    </xf>
    <xf numFmtId="167" fontId="14" fillId="5" borderId="0" xfId="0" applyNumberFormat="1" applyFont="1" applyFill="1" applyBorder="1" applyAlignment="1">
      <alignment horizontal="center"/>
    </xf>
    <xf numFmtId="167" fontId="14" fillId="5" borderId="29" xfId="0" applyNumberFormat="1" applyFont="1" applyFill="1" applyBorder="1" applyAlignment="1">
      <alignment horizontal="center"/>
    </xf>
    <xf numFmtId="167" fontId="14" fillId="5" borderId="30" xfId="0" applyNumberFormat="1" applyFont="1" applyFill="1" applyBorder="1" applyAlignment="1">
      <alignment horizontal="center"/>
    </xf>
    <xf numFmtId="167" fontId="6" fillId="5" borderId="32" xfId="2" applyNumberFormat="1" applyFont="1" applyFill="1" applyBorder="1" applyAlignment="1">
      <alignment horizontal="center" vertical="center"/>
    </xf>
    <xf numFmtId="167" fontId="6" fillId="5" borderId="33" xfId="2" applyNumberFormat="1" applyFont="1" applyFill="1" applyBorder="1" applyAlignment="1">
      <alignment horizontal="center"/>
    </xf>
    <xf numFmtId="167" fontId="6" fillId="5" borderId="34" xfId="2" applyNumberFormat="1" applyFont="1" applyFill="1" applyBorder="1" applyAlignment="1">
      <alignment horizontal="center"/>
    </xf>
    <xf numFmtId="167" fontId="6" fillId="5" borderId="35" xfId="2" applyNumberFormat="1" applyFont="1" applyFill="1" applyBorder="1" applyAlignment="1">
      <alignment horizontal="center" vertical="center"/>
    </xf>
    <xf numFmtId="167" fontId="6" fillId="5" borderId="36" xfId="2" applyNumberFormat="1" applyFont="1" applyFill="1" applyBorder="1" applyAlignment="1">
      <alignment horizontal="center" vertical="center"/>
    </xf>
    <xf numFmtId="0" fontId="6" fillId="5" borderId="36" xfId="0" applyFont="1" applyFill="1" applyBorder="1" applyAlignment="1">
      <alignment horizontal="center"/>
    </xf>
    <xf numFmtId="167" fontId="6" fillId="5" borderId="38" xfId="2" applyNumberFormat="1" applyFont="1" applyFill="1" applyBorder="1" applyAlignment="1">
      <alignment horizontal="center" vertical="center"/>
    </xf>
    <xf numFmtId="0" fontId="9" fillId="2" borderId="40" xfId="0" applyFont="1" applyFill="1" applyBorder="1"/>
    <xf numFmtId="167" fontId="6" fillId="5" borderId="41" xfId="2" applyNumberFormat="1" applyFont="1" applyFill="1" applyBorder="1" applyAlignment="1">
      <alignment horizontal="center" vertical="center"/>
    </xf>
    <xf numFmtId="167" fontId="6" fillId="5" borderId="40" xfId="2" applyNumberFormat="1" applyFont="1" applyFill="1" applyBorder="1" applyAlignment="1">
      <alignment horizontal="center" vertical="center"/>
    </xf>
    <xf numFmtId="0" fontId="9" fillId="4" borderId="36" xfId="0" applyFont="1" applyFill="1" applyBorder="1"/>
    <xf numFmtId="0" fontId="6" fillId="5" borderId="36" xfId="0" applyFont="1" applyFill="1" applyBorder="1" applyAlignment="1">
      <alignment horizontal="center" vertical="center"/>
    </xf>
    <xf numFmtId="167" fontId="8" fillId="5" borderId="0" xfId="2" applyNumberFormat="1" applyFont="1" applyFill="1" applyBorder="1" applyAlignment="1">
      <alignment horizontal="center"/>
    </xf>
    <xf numFmtId="0" fontId="5" fillId="2" borderId="30" xfId="0" applyFont="1" applyFill="1" applyBorder="1" applyAlignment="1">
      <alignment wrapText="1"/>
    </xf>
    <xf numFmtId="167" fontId="8" fillId="5" borderId="27" xfId="2" applyNumberFormat="1" applyFont="1" applyFill="1" applyBorder="1" applyAlignment="1">
      <alignment horizontal="center"/>
    </xf>
    <xf numFmtId="167" fontId="8" fillId="5" borderId="29" xfId="2" applyNumberFormat="1" applyFont="1" applyFill="1" applyBorder="1" applyAlignment="1">
      <alignment horizontal="center"/>
    </xf>
    <xf numFmtId="167" fontId="8" fillId="5" borderId="30" xfId="2" applyNumberFormat="1" applyFont="1" applyFill="1" applyBorder="1" applyAlignment="1">
      <alignment horizontal="center"/>
    </xf>
    <xf numFmtId="167" fontId="6" fillId="5" borderId="27" xfId="2" applyNumberFormat="1" applyFont="1" applyFill="1" applyBorder="1" applyAlignment="1">
      <alignment horizontal="center"/>
    </xf>
    <xf numFmtId="167" fontId="6" fillId="5" borderId="0" xfId="2" applyNumberFormat="1" applyFont="1" applyFill="1" applyBorder="1" applyAlignment="1">
      <alignment horizontal="center"/>
    </xf>
    <xf numFmtId="167" fontId="6" fillId="5" borderId="0" xfId="0" applyNumberFormat="1" applyFont="1" applyFill="1" applyBorder="1" applyAlignment="1">
      <alignment horizontal="center"/>
    </xf>
    <xf numFmtId="167" fontId="14" fillId="5" borderId="27" xfId="3" applyNumberFormat="1" applyFont="1" applyFill="1" applyBorder="1" applyAlignment="1">
      <alignment horizontal="center"/>
    </xf>
    <xf numFmtId="167" fontId="14" fillId="5" borderId="0" xfId="3" applyNumberFormat="1" applyFont="1" applyFill="1" applyBorder="1" applyAlignment="1">
      <alignment horizontal="center"/>
    </xf>
    <xf numFmtId="167" fontId="14" fillId="5" borderId="29" xfId="3" applyNumberFormat="1" applyFont="1" applyFill="1" applyBorder="1" applyAlignment="1">
      <alignment horizontal="center"/>
    </xf>
    <xf numFmtId="167" fontId="14" fillId="5" borderId="30" xfId="3" applyNumberFormat="1" applyFont="1" applyFill="1" applyBorder="1" applyAlignment="1">
      <alignment horizontal="center"/>
    </xf>
    <xf numFmtId="167" fontId="6" fillId="5" borderId="27" xfId="2" applyNumberFormat="1" applyFont="1" applyFill="1" applyBorder="1" applyAlignment="1">
      <alignment horizontal="center" vertical="center"/>
    </xf>
    <xf numFmtId="167" fontId="6" fillId="5" borderId="0" xfId="2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left"/>
    </xf>
    <xf numFmtId="0" fontId="0" fillId="0" borderId="0" xfId="0" applyAlignment="1">
      <alignment horizontal="left"/>
    </xf>
    <xf numFmtId="167" fontId="6" fillId="5" borderId="40" xfId="0" applyNumberFormat="1" applyFont="1" applyFill="1" applyBorder="1" applyAlignment="1">
      <alignment horizontal="center"/>
    </xf>
    <xf numFmtId="0" fontId="9" fillId="4" borderId="43" xfId="0" applyFont="1" applyFill="1" applyBorder="1"/>
    <xf numFmtId="0" fontId="9" fillId="2" borderId="44" xfId="0" applyFont="1" applyFill="1" applyBorder="1"/>
    <xf numFmtId="0" fontId="5" fillId="2" borderId="44" xfId="0" applyFont="1" applyFill="1" applyBorder="1"/>
    <xf numFmtId="0" fontId="5" fillId="2" borderId="45" xfId="0" applyFont="1" applyFill="1" applyBorder="1"/>
    <xf numFmtId="2" fontId="0" fillId="7" borderId="27" xfId="0" applyNumberFormat="1" applyFill="1" applyBorder="1" applyAlignment="1">
      <alignment horizontal="center"/>
    </xf>
    <xf numFmtId="2" fontId="0" fillId="7" borderId="0" xfId="0" applyNumberFormat="1" applyFill="1" applyBorder="1" applyAlignment="1">
      <alignment horizontal="center"/>
    </xf>
    <xf numFmtId="2" fontId="0" fillId="7" borderId="29" xfId="0" applyNumberFormat="1" applyFill="1" applyBorder="1" applyAlignment="1">
      <alignment horizontal="center"/>
    </xf>
    <xf numFmtId="2" fontId="0" fillId="7" borderId="30" xfId="0" applyNumberFormat="1" applyFill="1" applyBorder="1" applyAlignment="1">
      <alignment horizontal="center"/>
    </xf>
    <xf numFmtId="2" fontId="9" fillId="7" borderId="33" xfId="0" applyNumberFormat="1" applyFont="1" applyFill="1" applyBorder="1" applyAlignment="1">
      <alignment horizontal="center"/>
    </xf>
    <xf numFmtId="2" fontId="9" fillId="7" borderId="34" xfId="0" applyNumberFormat="1" applyFont="1" applyFill="1" applyBorder="1" applyAlignment="1">
      <alignment horizontal="center"/>
    </xf>
    <xf numFmtId="2" fontId="9" fillId="7" borderId="38" xfId="0" applyNumberFormat="1" applyFont="1" applyFill="1" applyBorder="1" applyAlignment="1">
      <alignment horizontal="center"/>
    </xf>
    <xf numFmtId="2" fontId="9" fillId="7" borderId="32" xfId="0" applyNumberFormat="1" applyFont="1" applyFill="1" applyBorder="1" applyAlignment="1">
      <alignment horizontal="center"/>
    </xf>
    <xf numFmtId="2" fontId="9" fillId="7" borderId="29" xfId="0" applyNumberFormat="1" applyFont="1" applyFill="1" applyBorder="1" applyAlignment="1">
      <alignment horizontal="center"/>
    </xf>
    <xf numFmtId="2" fontId="9" fillId="7" borderId="30" xfId="0" applyNumberFormat="1" applyFont="1" applyFill="1" applyBorder="1" applyAlignment="1">
      <alignment horizontal="center"/>
    </xf>
    <xf numFmtId="0" fontId="9" fillId="4" borderId="36" xfId="0" applyFont="1" applyFill="1" applyBorder="1" applyAlignment="1">
      <alignment vertical="center"/>
    </xf>
    <xf numFmtId="0" fontId="9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3" fontId="0" fillId="5" borderId="27" xfId="0" applyNumberFormat="1" applyFill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0" fontId="5" fillId="2" borderId="30" xfId="0" applyFont="1" applyFill="1" applyBorder="1" applyAlignment="1">
      <alignment vertical="center" wrapText="1"/>
    </xf>
    <xf numFmtId="3" fontId="0" fillId="5" borderId="29" xfId="0" applyNumberFormat="1" applyFill="1" applyBorder="1" applyAlignment="1">
      <alignment horizontal="center" vertical="center"/>
    </xf>
    <xf numFmtId="3" fontId="0" fillId="5" borderId="30" xfId="0" applyNumberForma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44" xfId="0" applyFont="1" applyFill="1" applyBorder="1" applyAlignment="1">
      <alignment vertical="center"/>
    </xf>
    <xf numFmtId="4" fontId="6" fillId="5" borderId="32" xfId="2" applyNumberFormat="1" applyFont="1" applyFill="1" applyBorder="1" applyAlignment="1">
      <alignment horizontal="center" vertical="center"/>
    </xf>
    <xf numFmtId="4" fontId="6" fillId="5" borderId="0" xfId="2" applyNumberFormat="1" applyFont="1" applyFill="1" applyBorder="1" applyAlignment="1">
      <alignment horizontal="center" vertical="center"/>
    </xf>
    <xf numFmtId="4" fontId="8" fillId="5" borderId="0" xfId="2" applyNumberFormat="1" applyFont="1" applyFill="1" applyBorder="1" applyAlignment="1">
      <alignment horizontal="center" vertical="center"/>
    </xf>
    <xf numFmtId="4" fontId="8" fillId="5" borderId="30" xfId="2" applyNumberFormat="1" applyFont="1" applyFill="1" applyBorder="1" applyAlignment="1">
      <alignment horizontal="center" vertical="center"/>
    </xf>
    <xf numFmtId="4" fontId="6" fillId="5" borderId="40" xfId="2" applyNumberFormat="1" applyFont="1" applyFill="1" applyBorder="1" applyAlignment="1">
      <alignment horizontal="center" vertical="center"/>
    </xf>
    <xf numFmtId="4" fontId="6" fillId="5" borderId="34" xfId="2" applyNumberFormat="1" applyFont="1" applyFill="1" applyBorder="1" applyAlignment="1">
      <alignment horizontal="center" vertical="center"/>
    </xf>
    <xf numFmtId="0" fontId="9" fillId="4" borderId="37" xfId="0" applyFont="1" applyFill="1" applyBorder="1"/>
    <xf numFmtId="0" fontId="9" fillId="2" borderId="28" xfId="0" applyFont="1" applyFill="1" applyBorder="1"/>
    <xf numFmtId="0" fontId="5" fillId="2" borderId="28" xfId="0" applyFont="1" applyFill="1" applyBorder="1"/>
    <xf numFmtId="0" fontId="5" fillId="2" borderId="31" xfId="0" applyFont="1" applyFill="1" applyBorder="1"/>
    <xf numFmtId="0" fontId="9" fillId="2" borderId="42" xfId="0" applyFont="1" applyFill="1" applyBorder="1"/>
    <xf numFmtId="0" fontId="9" fillId="2" borderId="39" xfId="0" applyFont="1" applyFill="1" applyBorder="1" applyAlignment="1">
      <alignment vertical="center" wrapText="1"/>
    </xf>
    <xf numFmtId="0" fontId="5" fillId="2" borderId="28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vertical="center" wrapText="1"/>
    </xf>
    <xf numFmtId="0" fontId="9" fillId="2" borderId="28" xfId="0" applyFont="1" applyFill="1" applyBorder="1" applyAlignment="1">
      <alignment vertical="center" wrapText="1"/>
    </xf>
    <xf numFmtId="0" fontId="5" fillId="2" borderId="28" xfId="0" applyFont="1" applyFill="1" applyBorder="1" applyAlignment="1">
      <alignment vertical="center"/>
    </xf>
    <xf numFmtId="0" fontId="5" fillId="2" borderId="30" xfId="0" applyFont="1" applyFill="1" applyBorder="1"/>
    <xf numFmtId="0" fontId="5" fillId="2" borderId="27" xfId="0" applyFont="1" applyFill="1" applyBorder="1" applyAlignment="1">
      <alignment vertical="center"/>
    </xf>
    <xf numFmtId="0" fontId="9" fillId="2" borderId="40" xfId="0" applyFont="1" applyFill="1" applyBorder="1" applyAlignment="1">
      <alignment vertical="center"/>
    </xf>
    <xf numFmtId="0" fontId="9" fillId="2" borderId="42" xfId="0" applyFont="1" applyFill="1" applyBorder="1" applyAlignment="1">
      <alignment vertical="center"/>
    </xf>
    <xf numFmtId="0" fontId="0" fillId="7" borderId="2" xfId="0" applyFill="1" applyBorder="1"/>
    <xf numFmtId="2" fontId="9" fillId="8" borderId="46" xfId="0" applyNumberFormat="1" applyFont="1" applyFill="1" applyBorder="1" applyAlignment="1">
      <alignment horizontal="center"/>
    </xf>
    <xf numFmtId="2" fontId="9" fillId="8" borderId="0" xfId="0" applyNumberFormat="1" applyFont="1" applyFill="1" applyBorder="1" applyAlignment="1">
      <alignment horizontal="center"/>
    </xf>
    <xf numFmtId="2" fontId="9" fillId="8" borderId="47" xfId="0" applyNumberFormat="1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 wrapText="1"/>
    </xf>
    <xf numFmtId="0" fontId="0" fillId="9" borderId="2" xfId="0" applyFill="1" applyBorder="1"/>
    <xf numFmtId="2" fontId="9" fillId="10" borderId="48" xfId="0" applyNumberFormat="1" applyFont="1" applyFill="1" applyBorder="1" applyAlignment="1">
      <alignment horizontal="center"/>
    </xf>
    <xf numFmtId="2" fontId="9" fillId="10" borderId="49" xfId="0" applyNumberFormat="1" applyFont="1" applyFill="1" applyBorder="1" applyAlignment="1">
      <alignment horizontal="center"/>
    </xf>
    <xf numFmtId="0" fontId="9" fillId="10" borderId="46" xfId="0" applyFont="1" applyFill="1" applyBorder="1" applyAlignment="1">
      <alignment horizontal="center" wrapText="1"/>
    </xf>
    <xf numFmtId="2" fontId="9" fillId="10" borderId="46" xfId="0" applyNumberFormat="1" applyFont="1" applyFill="1" applyBorder="1" applyAlignment="1">
      <alignment horizontal="center"/>
    </xf>
    <xf numFmtId="2" fontId="9" fillId="1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wrapText="1"/>
    </xf>
    <xf numFmtId="0" fontId="0" fillId="0" borderId="46" xfId="0" applyFill="1" applyBorder="1"/>
    <xf numFmtId="0" fontId="9" fillId="0" borderId="46" xfId="0" applyFont="1" applyFill="1" applyBorder="1" applyAlignment="1">
      <alignment wrapText="1"/>
    </xf>
    <xf numFmtId="2" fontId="5" fillId="8" borderId="0" xfId="0" applyNumberFormat="1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 vertical="center" wrapText="1"/>
    </xf>
    <xf numFmtId="2" fontId="9" fillId="8" borderId="50" xfId="0" applyNumberFormat="1" applyFont="1" applyFill="1" applyBorder="1" applyAlignment="1">
      <alignment horizontal="center" vertical="center"/>
    </xf>
    <xf numFmtId="2" fontId="9" fillId="8" borderId="40" xfId="0" applyNumberFormat="1" applyFont="1" applyFill="1" applyBorder="1" applyAlignment="1">
      <alignment horizontal="center" vertical="center"/>
    </xf>
    <xf numFmtId="2" fontId="9" fillId="8" borderId="51" xfId="0" applyNumberFormat="1" applyFont="1" applyFill="1" applyBorder="1" applyAlignment="1">
      <alignment horizontal="center" vertical="center"/>
    </xf>
    <xf numFmtId="0" fontId="9" fillId="10" borderId="50" xfId="0" applyFont="1" applyFill="1" applyBorder="1" applyAlignment="1">
      <alignment horizontal="center" vertical="center" wrapText="1"/>
    </xf>
    <xf numFmtId="2" fontId="9" fillId="10" borderId="50" xfId="0" applyNumberFormat="1" applyFont="1" applyFill="1" applyBorder="1" applyAlignment="1">
      <alignment horizontal="center" vertical="center"/>
    </xf>
    <xf numFmtId="2" fontId="9" fillId="10" borderId="40" xfId="0" applyNumberFormat="1" applyFont="1" applyFill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9" fillId="7" borderId="4" xfId="0" applyFont="1" applyFill="1" applyBorder="1" applyAlignment="1">
      <alignment horizontal="center" vertical="center" wrapText="1"/>
    </xf>
    <xf numFmtId="0" fontId="0" fillId="11" borderId="2" xfId="0" applyFill="1" applyBorder="1" applyAlignment="1">
      <alignment vertical="center"/>
    </xf>
    <xf numFmtId="0" fontId="9" fillId="11" borderId="3" xfId="0" applyFont="1" applyFill="1" applyBorder="1" applyAlignment="1">
      <alignment vertical="center" wrapText="1"/>
    </xf>
    <xf numFmtId="0" fontId="5" fillId="11" borderId="3" xfId="0" applyFont="1" applyFill="1" applyBorder="1" applyAlignment="1">
      <alignment vertical="center" wrapText="1"/>
    </xf>
    <xf numFmtId="0" fontId="0" fillId="11" borderId="3" xfId="0" applyFill="1" applyBorder="1" applyAlignment="1">
      <alignment vertical="center"/>
    </xf>
    <xf numFmtId="0" fontId="9" fillId="12" borderId="0" xfId="0" applyFont="1" applyFill="1" applyBorder="1" applyAlignment="1">
      <alignment horizontal="center" vertical="center" wrapText="1"/>
    </xf>
    <xf numFmtId="2" fontId="9" fillId="12" borderId="46" xfId="0" applyNumberFormat="1" applyFont="1" applyFill="1" applyBorder="1" applyAlignment="1">
      <alignment horizontal="center" vertical="center"/>
    </xf>
    <xf numFmtId="2" fontId="9" fillId="12" borderId="0" xfId="0" applyNumberFormat="1" applyFont="1" applyFill="1" applyBorder="1" applyAlignment="1">
      <alignment horizontal="center" vertical="center"/>
    </xf>
    <xf numFmtId="2" fontId="9" fillId="12" borderId="50" xfId="0" applyNumberFormat="1" applyFont="1" applyFill="1" applyBorder="1" applyAlignment="1">
      <alignment horizontal="center" vertical="center"/>
    </xf>
    <xf numFmtId="2" fontId="9" fillId="12" borderId="40" xfId="0" applyNumberFormat="1" applyFont="1" applyFill="1" applyBorder="1" applyAlignment="1">
      <alignment horizontal="center" vertical="center"/>
    </xf>
    <xf numFmtId="2" fontId="5" fillId="12" borderId="0" xfId="0" applyNumberFormat="1" applyFont="1" applyFill="1" applyBorder="1" applyAlignment="1">
      <alignment horizontal="center" vertical="center"/>
    </xf>
    <xf numFmtId="2" fontId="5" fillId="10" borderId="49" xfId="0" applyNumberFormat="1" applyFont="1" applyFill="1" applyBorder="1" applyAlignment="1">
      <alignment horizontal="center"/>
    </xf>
    <xf numFmtId="2" fontId="5" fillId="10" borderId="0" xfId="0" applyNumberFormat="1" applyFont="1" applyFill="1" applyBorder="1" applyAlignment="1">
      <alignment horizontal="center"/>
    </xf>
    <xf numFmtId="2" fontId="5" fillId="10" borderId="47" xfId="0" applyNumberFormat="1" applyFont="1" applyFill="1" applyBorder="1" applyAlignment="1">
      <alignment horizontal="center"/>
    </xf>
    <xf numFmtId="2" fontId="5" fillId="12" borderId="47" xfId="0" applyNumberFormat="1" applyFont="1" applyFill="1" applyBorder="1" applyAlignment="1">
      <alignment horizontal="center" vertical="center"/>
    </xf>
    <xf numFmtId="0" fontId="0" fillId="13" borderId="0" xfId="0" applyFill="1" applyBorder="1"/>
    <xf numFmtId="0" fontId="9" fillId="13" borderId="0" xfId="0" applyFont="1" applyFill="1" applyBorder="1" applyAlignment="1">
      <alignment vertical="center" wrapText="1"/>
    </xf>
    <xf numFmtId="0" fontId="5" fillId="13" borderId="0" xfId="0" applyFont="1" applyFill="1" applyBorder="1" applyAlignment="1">
      <alignment vertical="center" wrapText="1"/>
    </xf>
    <xf numFmtId="0" fontId="0" fillId="13" borderId="0" xfId="0" applyFill="1" applyBorder="1" applyAlignment="1">
      <alignment vertical="center"/>
    </xf>
    <xf numFmtId="0" fontId="5" fillId="11" borderId="4" xfId="0" applyFont="1" applyFill="1" applyBorder="1" applyAlignment="1">
      <alignment vertical="center" wrapText="1"/>
    </xf>
    <xf numFmtId="2" fontId="15" fillId="14" borderId="2" xfId="0" applyNumberFormat="1" applyFont="1" applyFill="1" applyBorder="1" applyAlignment="1">
      <alignment horizontal="center" vertical="center" wrapText="1"/>
    </xf>
    <xf numFmtId="2" fontId="15" fillId="14" borderId="3" xfId="0" applyNumberFormat="1" applyFont="1" applyFill="1" applyBorder="1" applyAlignment="1">
      <alignment horizontal="center" vertical="center" wrapText="1"/>
    </xf>
    <xf numFmtId="2" fontId="15" fillId="14" borderId="4" xfId="0" applyNumberFormat="1" applyFont="1" applyFill="1" applyBorder="1" applyAlignment="1">
      <alignment horizontal="center" vertical="center" wrapText="1"/>
    </xf>
    <xf numFmtId="0" fontId="15" fillId="14" borderId="48" xfId="0" applyFont="1" applyFill="1" applyBorder="1" applyAlignment="1">
      <alignment horizontal="center"/>
    </xf>
    <xf numFmtId="0" fontId="15" fillId="14" borderId="46" xfId="0" applyFont="1" applyFill="1" applyBorder="1" applyAlignment="1">
      <alignment horizontal="center"/>
    </xf>
    <xf numFmtId="2" fontId="15" fillId="14" borderId="0" xfId="0" applyNumberFormat="1" applyFont="1" applyFill="1" applyBorder="1" applyAlignment="1">
      <alignment horizontal="center"/>
    </xf>
    <xf numFmtId="2" fontId="15" fillId="14" borderId="47" xfId="0" applyNumberFormat="1" applyFont="1" applyFill="1" applyBorder="1" applyAlignment="1">
      <alignment horizontal="center"/>
    </xf>
    <xf numFmtId="0" fontId="23" fillId="14" borderId="49" xfId="0" applyFont="1" applyFill="1" applyBorder="1" applyAlignment="1">
      <alignment horizontal="center"/>
    </xf>
    <xf numFmtId="0" fontId="23" fillId="14" borderId="52" xfId="0" applyFont="1" applyFill="1" applyBorder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10" fontId="15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5" fillId="0" borderId="0" xfId="0" applyFont="1"/>
    <xf numFmtId="3" fontId="0" fillId="0" borderId="0" xfId="0" applyNumberFormat="1"/>
    <xf numFmtId="0" fontId="5" fillId="0" borderId="0" xfId="0" applyFont="1" applyAlignment="1">
      <alignment horizontal="left"/>
    </xf>
    <xf numFmtId="2" fontId="9" fillId="8" borderId="3" xfId="0" applyNumberFormat="1" applyFont="1" applyFill="1" applyBorder="1" applyAlignment="1">
      <alignment horizontal="center" vertical="center" wrapText="1"/>
    </xf>
    <xf numFmtId="2" fontId="9" fillId="8" borderId="4" xfId="0" applyNumberFormat="1" applyFont="1" applyFill="1" applyBorder="1" applyAlignment="1">
      <alignment horizontal="center" vertical="center" wrapText="1"/>
    </xf>
    <xf numFmtId="2" fontId="9" fillId="8" borderId="2" xfId="0" applyNumberFormat="1" applyFont="1" applyFill="1" applyBorder="1" applyAlignment="1">
      <alignment horizontal="center" vertical="center" wrapText="1"/>
    </xf>
    <xf numFmtId="2" fontId="32" fillId="0" borderId="0" xfId="0" applyNumberFormat="1" applyFont="1" applyAlignment="1">
      <alignment horizontal="center"/>
    </xf>
    <xf numFmtId="0" fontId="34" fillId="16" borderId="53" xfId="0" applyFont="1" applyFill="1" applyBorder="1"/>
    <xf numFmtId="0" fontId="33" fillId="16" borderId="53" xfId="1" applyFont="1" applyFill="1" applyBorder="1" applyAlignment="1" applyProtection="1"/>
    <xf numFmtId="169" fontId="0" fillId="0" borderId="0" xfId="0" applyNumberFormat="1"/>
    <xf numFmtId="167" fontId="6" fillId="5" borderId="41" xfId="0" applyNumberFormat="1" applyFont="1" applyFill="1" applyBorder="1" applyAlignment="1">
      <alignment horizontal="center"/>
    </xf>
    <xf numFmtId="167" fontId="6" fillId="5" borderId="27" xfId="0" applyNumberFormat="1" applyFont="1" applyFill="1" applyBorder="1" applyAlignment="1">
      <alignment horizontal="center"/>
    </xf>
    <xf numFmtId="0" fontId="6" fillId="17" borderId="54" xfId="0" applyFont="1" applyFill="1" applyBorder="1" applyAlignment="1">
      <alignment horizontal="center"/>
    </xf>
    <xf numFmtId="0" fontId="6" fillId="17" borderId="55" xfId="0" applyFont="1" applyFill="1" applyBorder="1" applyAlignment="1">
      <alignment horizontal="center"/>
    </xf>
    <xf numFmtId="4" fontId="6" fillId="5" borderId="38" xfId="2" applyNumberFormat="1" applyFont="1" applyFill="1" applyBorder="1" applyAlignment="1">
      <alignment horizontal="center" vertical="center"/>
    </xf>
    <xf numFmtId="4" fontId="8" fillId="5" borderId="27" xfId="2" applyNumberFormat="1" applyFont="1" applyFill="1" applyBorder="1" applyAlignment="1">
      <alignment horizontal="center" vertical="center"/>
    </xf>
    <xf numFmtId="4" fontId="8" fillId="5" borderId="29" xfId="2" applyNumberFormat="1" applyFont="1" applyFill="1" applyBorder="1" applyAlignment="1">
      <alignment horizontal="center" vertical="center"/>
    </xf>
    <xf numFmtId="4" fontId="6" fillId="5" borderId="33" xfId="2" applyNumberFormat="1" applyFont="1" applyFill="1" applyBorder="1" applyAlignment="1">
      <alignment horizontal="center" vertical="center"/>
    </xf>
    <xf numFmtId="4" fontId="6" fillId="5" borderId="41" xfId="2" applyNumberFormat="1" applyFont="1" applyFill="1" applyBorder="1" applyAlignment="1">
      <alignment horizontal="center" vertical="center"/>
    </xf>
    <xf numFmtId="4" fontId="6" fillId="5" borderId="27" xfId="2" applyNumberFormat="1" applyFont="1" applyFill="1" applyBorder="1" applyAlignment="1">
      <alignment horizontal="center" vertical="center"/>
    </xf>
    <xf numFmtId="2" fontId="4" fillId="8" borderId="40" xfId="0" applyNumberFormat="1" applyFont="1" applyFill="1" applyBorder="1" applyAlignment="1">
      <alignment horizontal="center" vertical="center"/>
    </xf>
    <xf numFmtId="2" fontId="4" fillId="10" borderId="40" xfId="0" applyNumberFormat="1" applyFont="1" applyFill="1" applyBorder="1" applyAlignment="1">
      <alignment horizontal="center" vertical="center"/>
    </xf>
    <xf numFmtId="2" fontId="4" fillId="10" borderId="51" xfId="0" applyNumberFormat="1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29" fillId="18" borderId="5" xfId="0" applyFont="1" applyFill="1" applyBorder="1"/>
    <xf numFmtId="0" fontId="29" fillId="18" borderId="5" xfId="0" applyFont="1" applyFill="1" applyBorder="1" applyAlignment="1"/>
    <xf numFmtId="0" fontId="0" fillId="0" borderId="0" xfId="0" applyBorder="1" applyAlignment="1"/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3" fontId="32" fillId="0" borderId="0" xfId="0" applyNumberFormat="1" applyFont="1" applyFill="1" applyBorder="1" applyAlignment="1">
      <alignment horizontal="center" vertical="center"/>
    </xf>
    <xf numFmtId="4" fontId="32" fillId="0" borderId="0" xfId="0" applyNumberFormat="1" applyFont="1" applyFill="1" applyBorder="1" applyAlignment="1">
      <alignment horizontal="center" vertical="center"/>
    </xf>
    <xf numFmtId="0" fontId="30" fillId="19" borderId="56" xfId="0" applyFont="1" applyFill="1" applyBorder="1"/>
    <xf numFmtId="0" fontId="30" fillId="19" borderId="26" xfId="0" applyFont="1" applyFill="1" applyBorder="1"/>
    <xf numFmtId="0" fontId="30" fillId="19" borderId="57" xfId="0" applyFont="1" applyFill="1" applyBorder="1"/>
    <xf numFmtId="2" fontId="0" fillId="0" borderId="0" xfId="0" applyNumberFormat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wrapText="1"/>
    </xf>
    <xf numFmtId="2" fontId="0" fillId="0" borderId="0" xfId="0" applyNumberFormat="1" applyFill="1" applyBorder="1" applyAlignment="1">
      <alignment horizontal="center"/>
    </xf>
    <xf numFmtId="2" fontId="0" fillId="13" borderId="0" xfId="0" applyNumberFormat="1" applyFill="1" applyBorder="1"/>
    <xf numFmtId="2" fontId="9" fillId="0" borderId="2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2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8" borderId="5" xfId="0" applyFont="1" applyFill="1" applyBorder="1" applyAlignment="1">
      <alignment horizontal="center"/>
    </xf>
    <xf numFmtId="2" fontId="9" fillId="12" borderId="51" xfId="0" applyNumberFormat="1" applyFont="1" applyFill="1" applyBorder="1" applyAlignment="1">
      <alignment horizontal="center" vertical="center"/>
    </xf>
    <xf numFmtId="164" fontId="15" fillId="0" borderId="0" xfId="0" applyNumberFormat="1" applyFont="1" applyAlignment="1">
      <alignment horizontal="center"/>
    </xf>
    <xf numFmtId="168" fontId="0" fillId="0" borderId="0" xfId="0" applyNumberFormat="1"/>
    <xf numFmtId="0" fontId="4" fillId="2" borderId="0" xfId="0" applyFont="1" applyFill="1"/>
    <xf numFmtId="3" fontId="0" fillId="0" borderId="0" xfId="0" applyNumberFormat="1" applyAlignment="1">
      <alignment horizontal="center" vertical="center"/>
    </xf>
    <xf numFmtId="0" fontId="4" fillId="0" borderId="0" xfId="0" applyFont="1"/>
    <xf numFmtId="168" fontId="4" fillId="0" borderId="0" xfId="0" applyNumberFormat="1" applyFont="1" applyAlignment="1">
      <alignment horizontal="center"/>
    </xf>
    <xf numFmtId="0" fontId="32" fillId="0" borderId="0" xfId="0" applyFont="1" applyFill="1"/>
    <xf numFmtId="0" fontId="32" fillId="0" borderId="0" xfId="0" applyFont="1"/>
    <xf numFmtId="0" fontId="36" fillId="0" borderId="0" xfId="0" applyFont="1"/>
    <xf numFmtId="0" fontId="33" fillId="16" borderId="0" xfId="1" applyFont="1" applyFill="1" applyBorder="1" applyAlignment="1" applyProtection="1"/>
    <xf numFmtId="0" fontId="34" fillId="16" borderId="59" xfId="0" applyFont="1" applyFill="1" applyBorder="1"/>
    <xf numFmtId="0" fontId="33" fillId="16" borderId="59" xfId="1" applyFont="1" applyFill="1" applyBorder="1" applyAlignment="1" applyProtection="1"/>
    <xf numFmtId="0" fontId="33" fillId="16" borderId="60" xfId="1" applyFont="1" applyFill="1" applyBorder="1" applyAlignment="1" applyProtection="1"/>
    <xf numFmtId="167" fontId="14" fillId="5" borderId="58" xfId="0" applyNumberFormat="1" applyFont="1" applyFill="1" applyBorder="1" applyAlignment="1">
      <alignment horizontal="center"/>
    </xf>
    <xf numFmtId="167" fontId="8" fillId="5" borderId="58" xfId="2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167" fontId="6" fillId="5" borderId="34" xfId="2" applyNumberFormat="1" applyFont="1" applyFill="1" applyBorder="1" applyAlignment="1">
      <alignment horizontal="center" vertical="center"/>
    </xf>
    <xf numFmtId="2" fontId="4" fillId="8" borderId="0" xfId="0" applyNumberFormat="1" applyFont="1" applyFill="1" applyBorder="1" applyAlignment="1">
      <alignment horizontal="center"/>
    </xf>
    <xf numFmtId="4" fontId="8" fillId="5" borderId="58" xfId="2" applyNumberFormat="1" applyFont="1" applyFill="1" applyBorder="1" applyAlignment="1">
      <alignment horizontal="center" vertical="center"/>
    </xf>
    <xf numFmtId="0" fontId="40" fillId="0" borderId="0" xfId="0" applyFont="1"/>
    <xf numFmtId="0" fontId="41" fillId="29" borderId="2" xfId="0" applyFont="1" applyFill="1" applyBorder="1" applyAlignment="1">
      <alignment horizontal="center" vertical="center"/>
    </xf>
    <xf numFmtId="0" fontId="41" fillId="29" borderId="3" xfId="0" applyFont="1" applyFill="1" applyBorder="1" applyAlignment="1">
      <alignment horizontal="center" vertical="center"/>
    </xf>
    <xf numFmtId="0" fontId="41" fillId="29" borderId="4" xfId="0" applyFont="1" applyFill="1" applyBorder="1" applyAlignment="1">
      <alignment horizontal="center" vertical="center"/>
    </xf>
    <xf numFmtId="0" fontId="4" fillId="30" borderId="0" xfId="0" applyFont="1" applyFill="1"/>
    <xf numFmtId="2" fontId="0" fillId="30" borderId="0" xfId="0" applyNumberFormat="1" applyFill="1" applyAlignment="1">
      <alignment horizontal="center"/>
    </xf>
    <xf numFmtId="0" fontId="42" fillId="0" borderId="0" xfId="0" applyFont="1" applyAlignment="1">
      <alignment horizontal="center"/>
    </xf>
    <xf numFmtId="0" fontId="15" fillId="30" borderId="0" xfId="0" applyFont="1" applyFill="1"/>
    <xf numFmtId="2" fontId="15" fillId="30" borderId="0" xfId="0" applyNumberFormat="1" applyFont="1" applyFill="1" applyAlignment="1">
      <alignment horizontal="center"/>
    </xf>
    <xf numFmtId="1" fontId="0" fillId="0" borderId="0" xfId="0" applyNumberFormat="1" applyBorder="1" applyAlignment="1">
      <alignment horizontal="center" wrapText="1"/>
    </xf>
    <xf numFmtId="0" fontId="39" fillId="0" borderId="0" xfId="0" applyFont="1"/>
    <xf numFmtId="0" fontId="32" fillId="13" borderId="59" xfId="0" applyFont="1" applyFill="1" applyBorder="1"/>
    <xf numFmtId="0" fontId="33" fillId="16" borderId="61" xfId="1" applyFont="1" applyFill="1" applyBorder="1" applyAlignment="1" applyProtection="1"/>
    <xf numFmtId="0" fontId="32" fillId="13" borderId="49" xfId="0" applyFont="1" applyFill="1" applyBorder="1"/>
    <xf numFmtId="0" fontId="0" fillId="15" borderId="49" xfId="0" applyFill="1" applyBorder="1"/>
    <xf numFmtId="0" fontId="32" fillId="13" borderId="52" xfId="0" applyFont="1" applyFill="1" applyBorder="1"/>
    <xf numFmtId="0" fontId="32" fillId="13" borderId="0" xfId="0" applyFont="1" applyFill="1" applyBorder="1"/>
    <xf numFmtId="0" fontId="0" fillId="15" borderId="0" xfId="0" applyFill="1" applyBorder="1"/>
    <xf numFmtId="0" fontId="32" fillId="13" borderId="47" xfId="0" applyFont="1" applyFill="1" applyBorder="1"/>
    <xf numFmtId="0" fontId="0" fillId="15" borderId="58" xfId="0" applyFill="1" applyBorder="1"/>
    <xf numFmtId="0" fontId="0" fillId="13" borderId="40" xfId="0" applyFill="1" applyBorder="1"/>
    <xf numFmtId="0" fontId="0" fillId="15" borderId="40" xfId="0" applyFill="1" applyBorder="1"/>
    <xf numFmtId="0" fontId="32" fillId="13" borderId="51" xfId="0" applyFont="1" applyFill="1" applyBorder="1"/>
    <xf numFmtId="167" fontId="6" fillId="5" borderId="62" xfId="2" applyNumberFormat="1" applyFont="1" applyFill="1" applyBorder="1" applyAlignment="1">
      <alignment horizontal="center" vertical="center"/>
    </xf>
    <xf numFmtId="3" fontId="0" fillId="5" borderId="58" xfId="0" applyNumberFormat="1" applyFill="1" applyBorder="1" applyAlignment="1">
      <alignment horizontal="center" vertical="center"/>
    </xf>
    <xf numFmtId="2" fontId="32" fillId="0" borderId="0" xfId="0" applyNumberFormat="1" applyFont="1" applyFill="1"/>
    <xf numFmtId="3" fontId="45" fillId="0" borderId="0" xfId="0" applyNumberFormat="1" applyFont="1" applyFill="1" applyBorder="1" applyAlignment="1">
      <alignment horizontal="center"/>
    </xf>
    <xf numFmtId="0" fontId="9" fillId="19" borderId="0" xfId="0" applyFont="1" applyFill="1" applyAlignment="1">
      <alignment horizontal="center"/>
    </xf>
    <xf numFmtId="2" fontId="15" fillId="14" borderId="49" xfId="0" applyNumberFormat="1" applyFont="1" applyFill="1" applyBorder="1" applyAlignment="1">
      <alignment horizontal="center"/>
    </xf>
    <xf numFmtId="2" fontId="15" fillId="14" borderId="5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" fontId="7" fillId="2" borderId="0" xfId="0" applyNumberFormat="1" applyFont="1" applyFill="1" applyAlignment="1">
      <alignment horizontal="center" vertical="center"/>
    </xf>
    <xf numFmtId="0" fontId="0" fillId="31" borderId="0" xfId="0" applyFill="1" applyAlignment="1">
      <alignment wrapText="1"/>
    </xf>
    <xf numFmtId="0" fontId="4" fillId="31" borderId="0" xfId="0" applyFont="1" applyFill="1" applyAlignment="1">
      <alignment wrapText="1"/>
    </xf>
    <xf numFmtId="0" fontId="46" fillId="2" borderId="10" xfId="0" applyFont="1" applyFill="1" applyBorder="1" applyAlignment="1">
      <alignment horizontal="center" vertical="center"/>
    </xf>
    <xf numFmtId="0" fontId="47" fillId="2" borderId="0" xfId="0" applyFont="1" applyFill="1" applyAlignment="1">
      <alignment horizontal="center" vertical="center"/>
    </xf>
    <xf numFmtId="3" fontId="47" fillId="2" borderId="0" xfId="0" applyNumberFormat="1" applyFont="1" applyFill="1" applyBorder="1" applyAlignment="1">
      <alignment horizontal="center" vertical="center"/>
    </xf>
    <xf numFmtId="0" fontId="47" fillId="2" borderId="0" xfId="0" applyFont="1" applyFill="1" applyBorder="1" applyAlignment="1">
      <alignment horizontal="center" vertical="center"/>
    </xf>
    <xf numFmtId="168" fontId="46" fillId="2" borderId="0" xfId="0" applyNumberFormat="1" applyFont="1" applyFill="1" applyAlignment="1">
      <alignment horizontal="center" vertical="center"/>
    </xf>
    <xf numFmtId="4" fontId="46" fillId="2" borderId="0" xfId="0" applyNumberFormat="1" applyFont="1" applyFill="1" applyAlignment="1">
      <alignment horizontal="center" vertical="center"/>
    </xf>
    <xf numFmtId="3" fontId="46" fillId="2" borderId="0" xfId="0" applyNumberFormat="1" applyFont="1" applyFill="1" applyBorder="1" applyAlignment="1">
      <alignment horizontal="center" vertical="center" wrapText="1"/>
    </xf>
    <xf numFmtId="0" fontId="48" fillId="2" borderId="25" xfId="0" applyFont="1" applyFill="1" applyBorder="1" applyAlignment="1">
      <alignment horizontal="center" vertical="center"/>
    </xf>
    <xf numFmtId="0" fontId="48" fillId="2" borderId="16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49" fillId="2" borderId="0" xfId="0" applyFont="1" applyFill="1" applyBorder="1" applyAlignment="1">
      <alignment horizontal="center" vertical="center"/>
    </xf>
    <xf numFmtId="168" fontId="49" fillId="2" borderId="0" xfId="0" applyNumberFormat="1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168" fontId="48" fillId="2" borderId="0" xfId="0" applyNumberFormat="1" applyFont="1" applyFill="1" applyAlignment="1">
      <alignment horizontal="center" vertical="center"/>
    </xf>
    <xf numFmtId="0" fontId="50" fillId="2" borderId="10" xfId="0" applyFont="1" applyFill="1" applyBorder="1" applyAlignment="1">
      <alignment horizontal="center" vertical="center"/>
    </xf>
    <xf numFmtId="3" fontId="45" fillId="2" borderId="0" xfId="0" applyNumberFormat="1" applyFont="1" applyFill="1" applyBorder="1" applyAlignment="1">
      <alignment horizontal="center" vertical="center" wrapText="1"/>
    </xf>
    <xf numFmtId="168" fontId="50" fillId="2" borderId="0" xfId="0" applyNumberFormat="1" applyFont="1" applyFill="1" applyBorder="1" applyAlignment="1">
      <alignment horizontal="center" vertical="center"/>
    </xf>
    <xf numFmtId="168" fontId="50" fillId="2" borderId="0" xfId="0" applyNumberFormat="1" applyFont="1" applyFill="1" applyAlignment="1">
      <alignment horizontal="center" vertical="center"/>
    </xf>
    <xf numFmtId="0" fontId="45" fillId="2" borderId="0" xfId="0" applyFont="1" applyFill="1" applyBorder="1" applyAlignment="1">
      <alignment horizontal="center" vertical="center"/>
    </xf>
    <xf numFmtId="3" fontId="50" fillId="2" borderId="0" xfId="0" applyNumberFormat="1" applyFont="1" applyFill="1" applyBorder="1" applyAlignment="1">
      <alignment horizontal="center" vertical="center" wrapText="1"/>
    </xf>
    <xf numFmtId="4" fontId="51" fillId="5" borderId="0" xfId="2" applyNumberFormat="1" applyFont="1" applyFill="1" applyBorder="1" applyAlignment="1">
      <alignment horizontal="center" vertical="center"/>
    </xf>
    <xf numFmtId="4" fontId="32" fillId="0" borderId="0" xfId="0" applyNumberFormat="1" applyFont="1" applyFill="1"/>
    <xf numFmtId="167" fontId="14" fillId="5" borderId="58" xfId="3" applyNumberFormat="1" applyFont="1" applyFill="1" applyBorder="1" applyAlignment="1">
      <alignment horizontal="center"/>
    </xf>
    <xf numFmtId="0" fontId="7" fillId="0" borderId="0" xfId="8" applyAlignment="1">
      <alignment horizontal="center"/>
    </xf>
    <xf numFmtId="0" fontId="18" fillId="24" borderId="5" xfId="8" applyFont="1" applyFill="1" applyBorder="1" applyAlignment="1">
      <alignment horizontal="center" vertical="center" wrapText="1"/>
    </xf>
    <xf numFmtId="0" fontId="7" fillId="0" borderId="0" xfId="8" applyAlignment="1">
      <alignment horizontal="center" vertical="center" wrapText="1"/>
    </xf>
    <xf numFmtId="0" fontId="7" fillId="0" borderId="0" xfId="8" applyAlignment="1">
      <alignment horizontal="center" vertical="center"/>
    </xf>
    <xf numFmtId="0" fontId="7" fillId="0" borderId="0" xfId="8" applyFill="1" applyAlignment="1">
      <alignment horizontal="center"/>
    </xf>
    <xf numFmtId="0" fontId="7" fillId="0" borderId="0" xfId="8" applyFont="1" applyFill="1" applyAlignment="1">
      <alignment horizontal="center"/>
    </xf>
    <xf numFmtId="0" fontId="7" fillId="11" borderId="46" xfId="8" applyFont="1" applyFill="1" applyBorder="1" applyAlignment="1">
      <alignment horizontal="center"/>
    </xf>
    <xf numFmtId="0" fontId="7" fillId="11" borderId="47" xfId="8" applyFont="1" applyFill="1" applyBorder="1" applyAlignment="1">
      <alignment horizontal="center"/>
    </xf>
    <xf numFmtId="3" fontId="7" fillId="0" borderId="0" xfId="8" applyNumberFormat="1" applyFill="1" applyAlignment="1">
      <alignment horizontal="center"/>
    </xf>
    <xf numFmtId="3" fontId="7" fillId="11" borderId="46" xfId="8" applyNumberFormat="1" applyFill="1" applyBorder="1" applyAlignment="1">
      <alignment horizontal="center"/>
    </xf>
    <xf numFmtId="3" fontId="7" fillId="11" borderId="47" xfId="8" applyNumberFormat="1" applyFill="1" applyBorder="1" applyAlignment="1">
      <alignment horizontal="center"/>
    </xf>
    <xf numFmtId="3" fontId="7" fillId="0" borderId="0" xfId="8" applyNumberFormat="1" applyAlignment="1">
      <alignment horizontal="center"/>
    </xf>
    <xf numFmtId="170" fontId="7" fillId="0" borderId="0" xfId="8" applyNumberFormat="1" applyFill="1" applyAlignment="1">
      <alignment horizontal="center"/>
    </xf>
    <xf numFmtId="2" fontId="7" fillId="0" borderId="0" xfId="8" applyNumberFormat="1" applyAlignment="1">
      <alignment horizontal="center"/>
    </xf>
    <xf numFmtId="0" fontId="7" fillId="12" borderId="46" xfId="8" applyFont="1" applyFill="1" applyBorder="1" applyAlignment="1">
      <alignment horizontal="center"/>
    </xf>
    <xf numFmtId="0" fontId="7" fillId="12" borderId="47" xfId="8" applyFont="1" applyFill="1" applyBorder="1" applyAlignment="1">
      <alignment horizontal="center" vertical="center"/>
    </xf>
    <xf numFmtId="3" fontId="7" fillId="12" borderId="46" xfId="8" applyNumberFormat="1" applyFill="1" applyBorder="1" applyAlignment="1">
      <alignment horizontal="center"/>
    </xf>
    <xf numFmtId="3" fontId="7" fillId="12" borderId="47" xfId="8" applyNumberFormat="1" applyFill="1" applyBorder="1" applyAlignment="1">
      <alignment horizontal="center"/>
    </xf>
    <xf numFmtId="0" fontId="7" fillId="0" borderId="0" xfId="8" applyFont="1" applyAlignment="1">
      <alignment horizontal="center" vertical="center" wrapText="1"/>
    </xf>
    <xf numFmtId="4" fontId="7" fillId="0" borderId="0" xfId="8" applyNumberFormat="1" applyAlignment="1">
      <alignment horizontal="center"/>
    </xf>
    <xf numFmtId="4" fontId="49" fillId="0" borderId="0" xfId="8" applyNumberFormat="1" applyFont="1" applyAlignment="1">
      <alignment horizontal="center"/>
    </xf>
    <xf numFmtId="171" fontId="49" fillId="0" borderId="0" xfId="8" applyNumberFormat="1" applyFont="1" applyAlignment="1">
      <alignment horizontal="center"/>
    </xf>
    <xf numFmtId="0" fontId="7" fillId="27" borderId="56" xfId="8" applyFont="1" applyFill="1" applyBorder="1" applyAlignment="1">
      <alignment horizontal="center" vertical="center" wrapText="1"/>
    </xf>
    <xf numFmtId="4" fontId="7" fillId="27" borderId="26" xfId="8" applyNumberFormat="1" applyFill="1" applyBorder="1" applyAlignment="1">
      <alignment horizontal="center"/>
    </xf>
    <xf numFmtId="4" fontId="7" fillId="27" borderId="57" xfId="8" applyNumberFormat="1" applyFill="1" applyBorder="1" applyAlignment="1">
      <alignment horizontal="center"/>
    </xf>
    <xf numFmtId="0" fontId="7" fillId="0" borderId="0" xfId="8" applyFont="1" applyAlignment="1">
      <alignment horizontal="center"/>
    </xf>
    <xf numFmtId="0" fontId="7" fillId="12" borderId="48" xfId="8" applyFill="1" applyBorder="1" applyAlignment="1">
      <alignment horizontal="center"/>
    </xf>
    <xf numFmtId="0" fontId="7" fillId="12" borderId="49" xfId="8" applyFill="1" applyBorder="1" applyAlignment="1">
      <alignment horizontal="center"/>
    </xf>
    <xf numFmtId="0" fontId="7" fillId="12" borderId="52" xfId="8" applyFill="1" applyBorder="1" applyAlignment="1">
      <alignment horizontal="center"/>
    </xf>
    <xf numFmtId="2" fontId="7" fillId="12" borderId="46" xfId="8" applyNumberFormat="1" applyFill="1" applyBorder="1" applyAlignment="1">
      <alignment horizontal="center"/>
    </xf>
    <xf numFmtId="2" fontId="7" fillId="12" borderId="50" xfId="8" applyNumberFormat="1" applyFill="1" applyBorder="1" applyAlignment="1">
      <alignment horizontal="center"/>
    </xf>
    <xf numFmtId="2" fontId="7" fillId="12" borderId="0" xfId="8" applyNumberFormat="1" applyFill="1" applyBorder="1" applyAlignment="1">
      <alignment horizontal="center"/>
    </xf>
    <xf numFmtId="2" fontId="7" fillId="12" borderId="40" xfId="8" applyNumberFormat="1" applyFill="1" applyBorder="1" applyAlignment="1">
      <alignment horizontal="center"/>
    </xf>
    <xf numFmtId="2" fontId="7" fillId="12" borderId="47" xfId="8" applyNumberFormat="1" applyFill="1" applyBorder="1" applyAlignment="1">
      <alignment horizontal="center"/>
    </xf>
    <xf numFmtId="2" fontId="7" fillId="12" borderId="51" xfId="8" applyNumberFormat="1" applyFill="1" applyBorder="1" applyAlignment="1">
      <alignment horizontal="center"/>
    </xf>
    <xf numFmtId="0" fontId="7" fillId="12" borderId="47" xfId="8" applyFont="1" applyFill="1" applyBorder="1" applyAlignment="1">
      <alignment horizontal="center"/>
    </xf>
    <xf numFmtId="0" fontId="7" fillId="12" borderId="48" xfId="8" applyFont="1" applyFill="1" applyBorder="1" applyAlignment="1">
      <alignment horizontal="center" vertical="center" wrapText="1"/>
    </xf>
    <xf numFmtId="0" fontId="7" fillId="12" borderId="52" xfId="8" applyFill="1" applyBorder="1" applyAlignment="1">
      <alignment horizontal="center" vertical="center" wrapText="1"/>
    </xf>
    <xf numFmtId="0" fontId="7" fillId="12" borderId="46" xfId="8" applyFill="1" applyBorder="1" applyAlignment="1">
      <alignment horizontal="center"/>
    </xf>
    <xf numFmtId="0" fontId="7" fillId="12" borderId="47" xfId="8" applyFill="1" applyBorder="1" applyAlignment="1">
      <alignment horizontal="center"/>
    </xf>
    <xf numFmtId="4" fontId="7" fillId="12" borderId="46" xfId="8" applyNumberFormat="1" applyFill="1" applyBorder="1" applyAlignment="1">
      <alignment horizontal="center"/>
    </xf>
    <xf numFmtId="4" fontId="7" fillId="12" borderId="47" xfId="8" applyNumberFormat="1" applyFill="1" applyBorder="1" applyAlignment="1">
      <alignment horizontal="center"/>
    </xf>
    <xf numFmtId="4" fontId="7" fillId="12" borderId="50" xfId="8" applyNumberFormat="1" applyFill="1" applyBorder="1" applyAlignment="1">
      <alignment horizontal="center"/>
    </xf>
    <xf numFmtId="4" fontId="7" fillId="12" borderId="51" xfId="8" applyNumberFormat="1" applyFill="1" applyBorder="1" applyAlignment="1">
      <alignment horizontal="center"/>
    </xf>
    <xf numFmtId="1" fontId="7" fillId="0" borderId="0" xfId="8" applyNumberFormat="1" applyAlignment="1">
      <alignment horizontal="center"/>
    </xf>
    <xf numFmtId="3" fontId="7" fillId="27" borderId="26" xfId="8" applyNumberFormat="1" applyFill="1" applyBorder="1" applyAlignment="1">
      <alignment horizontal="center"/>
    </xf>
    <xf numFmtId="3" fontId="7" fillId="27" borderId="57" xfId="8" applyNumberFormat="1" applyFill="1" applyBorder="1" applyAlignment="1">
      <alignment horizontal="center"/>
    </xf>
    <xf numFmtId="171" fontId="7" fillId="27" borderId="26" xfId="8" applyNumberFormat="1" applyFill="1" applyBorder="1" applyAlignment="1">
      <alignment horizontal="center"/>
    </xf>
    <xf numFmtId="0" fontId="7" fillId="0" borderId="0" xfId="8" applyBorder="1" applyAlignment="1">
      <alignment horizontal="center"/>
    </xf>
    <xf numFmtId="171" fontId="7" fillId="27" borderId="57" xfId="8" applyNumberFormat="1" applyFill="1" applyBorder="1" applyAlignment="1">
      <alignment horizontal="center"/>
    </xf>
    <xf numFmtId="2" fontId="7" fillId="0" borderId="0" xfId="8" applyNumberFormat="1" applyBorder="1" applyAlignment="1">
      <alignment horizontal="center"/>
    </xf>
    <xf numFmtId="0" fontId="48" fillId="32" borderId="2" xfId="8" applyFont="1" applyFill="1" applyBorder="1" applyAlignment="1">
      <alignment horizontal="center" vertical="center" wrapText="1"/>
    </xf>
    <xf numFmtId="0" fontId="48" fillId="32" borderId="3" xfId="8" applyFont="1" applyFill="1" applyBorder="1" applyAlignment="1">
      <alignment horizontal="center" vertical="center" wrapText="1"/>
    </xf>
    <xf numFmtId="0" fontId="48" fillId="32" borderId="4" xfId="8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vertical="center"/>
    </xf>
    <xf numFmtId="3" fontId="32" fillId="0" borderId="0" xfId="0" applyNumberFormat="1" applyFont="1" applyFill="1"/>
    <xf numFmtId="0" fontId="53" fillId="33" borderId="0" xfId="0" applyFont="1" applyFill="1" applyAlignment="1">
      <alignment horizontal="center" vertical="center" wrapText="1"/>
    </xf>
    <xf numFmtId="17" fontId="0" fillId="0" borderId="0" xfId="0" applyNumberFormat="1"/>
    <xf numFmtId="10" fontId="0" fillId="0" borderId="0" xfId="0" applyNumberFormat="1"/>
    <xf numFmtId="17" fontId="0" fillId="0" borderId="0" xfId="0" applyNumberFormat="1" applyAlignment="1">
      <alignment horizontal="right"/>
    </xf>
    <xf numFmtId="10" fontId="0" fillId="0" borderId="0" xfId="0" applyNumberFormat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0" fontId="54" fillId="0" borderId="0" xfId="0" applyFont="1" applyFill="1" applyBorder="1" applyAlignment="1">
      <alignment vertical="center"/>
    </xf>
    <xf numFmtId="0" fontId="39" fillId="0" borderId="0" xfId="0" applyFont="1" applyFill="1"/>
    <xf numFmtId="0" fontId="7" fillId="0" borderId="0" xfId="8" applyFill="1" applyAlignment="1">
      <alignment horizontal="center" vertical="center"/>
    </xf>
    <xf numFmtId="0" fontId="7" fillId="0" borderId="0" xfId="8" applyFont="1" applyFill="1" applyAlignment="1">
      <alignment horizontal="center" vertical="center"/>
    </xf>
    <xf numFmtId="10" fontId="4" fillId="0" borderId="0" xfId="0" applyNumberFormat="1" applyFont="1"/>
    <xf numFmtId="168" fontId="32" fillId="34" borderId="0" xfId="0" applyNumberFormat="1" applyFont="1" applyFill="1" applyAlignment="1">
      <alignment horizontal="center"/>
    </xf>
    <xf numFmtId="17" fontId="0" fillId="18" borderId="0" xfId="0" applyNumberFormat="1" applyFill="1" applyAlignment="1">
      <alignment horizontal="center"/>
    </xf>
    <xf numFmtId="168" fontId="0" fillId="18" borderId="0" xfId="0" applyNumberFormat="1" applyFill="1" applyAlignment="1">
      <alignment horizontal="center"/>
    </xf>
    <xf numFmtId="0" fontId="18" fillId="24" borderId="5" xfId="8" applyFont="1" applyFill="1" applyBorder="1" applyAlignment="1">
      <alignment vertical="center" wrapText="1"/>
    </xf>
    <xf numFmtId="0" fontId="7" fillId="0" borderId="0" xfId="8" applyFill="1" applyAlignment="1"/>
    <xf numFmtId="3" fontId="7" fillId="11" borderId="50" xfId="8" applyNumberFormat="1" applyFill="1" applyBorder="1" applyAlignment="1">
      <alignment horizontal="center"/>
    </xf>
    <xf numFmtId="3" fontId="7" fillId="11" borderId="51" xfId="8" applyNumberFormat="1" applyFill="1" applyBorder="1" applyAlignment="1">
      <alignment horizontal="center"/>
    </xf>
    <xf numFmtId="0" fontId="18" fillId="0" borderId="0" xfId="8" applyFont="1" applyFill="1" applyAlignment="1">
      <alignment vertical="center" wrapText="1"/>
    </xf>
    <xf numFmtId="3" fontId="7" fillId="12" borderId="50" xfId="8" applyNumberFormat="1" applyFill="1" applyBorder="1" applyAlignment="1">
      <alignment horizontal="center"/>
    </xf>
    <xf numFmtId="3" fontId="7" fillId="12" borderId="51" xfId="8" applyNumberFormat="1" applyFill="1" applyBorder="1" applyAlignment="1">
      <alignment horizontal="center"/>
    </xf>
    <xf numFmtId="0" fontId="7" fillId="0" borderId="0" xfId="8" applyAlignment="1"/>
    <xf numFmtId="0" fontId="7" fillId="0" borderId="0" xfId="8" applyFont="1" applyAlignment="1"/>
    <xf numFmtId="4" fontId="7" fillId="27" borderId="63" xfId="8" applyNumberFormat="1" applyFill="1" applyBorder="1" applyAlignment="1">
      <alignment horizontal="center"/>
    </xf>
    <xf numFmtId="4" fontId="7" fillId="27" borderId="64" xfId="8" applyNumberFormat="1" applyFill="1" applyBorder="1" applyAlignment="1">
      <alignment horizontal="center"/>
    </xf>
    <xf numFmtId="167" fontId="6" fillId="5" borderId="62" xfId="2" applyNumberFormat="1" applyFont="1" applyFill="1" applyBorder="1" applyAlignment="1">
      <alignment horizontal="center"/>
    </xf>
    <xf numFmtId="0" fontId="28" fillId="20" borderId="48" xfId="0" applyFont="1" applyFill="1" applyBorder="1" applyAlignment="1">
      <alignment horizontal="center" vertical="center" textRotation="90"/>
    </xf>
    <xf numFmtId="0" fontId="28" fillId="20" borderId="46" xfId="0" applyFont="1" applyFill="1" applyBorder="1" applyAlignment="1">
      <alignment horizontal="center" vertical="center" textRotation="90"/>
    </xf>
    <xf numFmtId="0" fontId="28" fillId="20" borderId="50" xfId="0" applyFont="1" applyFill="1" applyBorder="1" applyAlignment="1">
      <alignment horizontal="center" vertical="center" textRotation="90"/>
    </xf>
    <xf numFmtId="0" fontId="35" fillId="19" borderId="2" xfId="1" applyFont="1" applyFill="1" applyBorder="1" applyAlignment="1" applyProtection="1"/>
    <xf numFmtId="0" fontId="35" fillId="19" borderId="4" xfId="1" applyFont="1" applyFill="1" applyBorder="1" applyAlignment="1" applyProtection="1"/>
    <xf numFmtId="0" fontId="29" fillId="18" borderId="2" xfId="0" applyFont="1" applyFill="1" applyBorder="1" applyAlignment="1"/>
    <xf numFmtId="0" fontId="0" fillId="0" borderId="3" xfId="0" applyBorder="1" applyAlignment="1"/>
    <xf numFmtId="0" fontId="0" fillId="0" borderId="4" xfId="0" applyBorder="1" applyAlignment="1"/>
    <xf numFmtId="2" fontId="13" fillId="21" borderId="2" xfId="0" applyNumberFormat="1" applyFont="1" applyFill="1" applyBorder="1" applyAlignment="1">
      <alignment horizontal="center" vertical="center"/>
    </xf>
    <xf numFmtId="2" fontId="13" fillId="21" borderId="3" xfId="0" applyNumberFormat="1" applyFont="1" applyFill="1" applyBorder="1" applyAlignment="1">
      <alignment horizontal="center" vertical="center"/>
    </xf>
    <xf numFmtId="2" fontId="13" fillId="21" borderId="4" xfId="0" applyNumberFormat="1" applyFont="1" applyFill="1" applyBorder="1" applyAlignment="1">
      <alignment horizontal="center" vertical="center"/>
    </xf>
    <xf numFmtId="0" fontId="22" fillId="16" borderId="2" xfId="0" applyFont="1" applyFill="1" applyBorder="1" applyAlignment="1">
      <alignment horizontal="left" vertical="center"/>
    </xf>
    <xf numFmtId="0" fontId="22" fillId="16" borderId="3" xfId="0" applyFont="1" applyFill="1" applyBorder="1" applyAlignment="1">
      <alignment horizontal="left" vertical="center"/>
    </xf>
    <xf numFmtId="0" fontId="22" fillId="16" borderId="4" xfId="0" applyFont="1" applyFill="1" applyBorder="1" applyAlignment="1">
      <alignment horizontal="left" vertical="center"/>
    </xf>
    <xf numFmtId="2" fontId="21" fillId="0" borderId="0" xfId="0" applyNumberFormat="1" applyFont="1" applyAlignment="1">
      <alignment horizontal="left"/>
    </xf>
    <xf numFmtId="2" fontId="0" fillId="0" borderId="0" xfId="0" applyNumberFormat="1" applyAlignment="1">
      <alignment horizontal="left"/>
    </xf>
    <xf numFmtId="2" fontId="0" fillId="0" borderId="0" xfId="0" applyNumberFormat="1" applyAlignment="1"/>
    <xf numFmtId="0" fontId="22" fillId="14" borderId="2" xfId="0" applyFont="1" applyFill="1" applyBorder="1" applyAlignment="1">
      <alignment horizontal="left" vertical="center"/>
    </xf>
    <xf numFmtId="0" fontId="22" fillId="14" borderId="3" xfId="0" applyFont="1" applyFill="1" applyBorder="1" applyAlignment="1">
      <alignment horizontal="left" vertical="center"/>
    </xf>
    <xf numFmtId="0" fontId="22" fillId="14" borderId="4" xfId="0" applyFont="1" applyFill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0" fillId="0" borderId="0" xfId="0" applyAlignment="1">
      <alignment horizontal="left"/>
    </xf>
    <xf numFmtId="0" fontId="12" fillId="8" borderId="2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12" fillId="7" borderId="48" xfId="0" applyFont="1" applyFill="1" applyBorder="1" applyAlignment="1">
      <alignment horizontal="center" vertical="center"/>
    </xf>
    <xf numFmtId="0" fontId="13" fillId="7" borderId="49" xfId="0" applyFont="1" applyFill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52" xfId="0" applyBorder="1" applyAlignment="1">
      <alignment vertical="center"/>
    </xf>
    <xf numFmtId="0" fontId="25" fillId="22" borderId="2" xfId="0" applyFont="1" applyFill="1" applyBorder="1" applyAlignment="1">
      <alignment horizontal="center" vertical="center"/>
    </xf>
    <xf numFmtId="0" fontId="25" fillId="22" borderId="3" xfId="0" applyFont="1" applyFill="1" applyBorder="1" applyAlignment="1">
      <alignment vertical="center"/>
    </xf>
    <xf numFmtId="0" fontId="25" fillId="22" borderId="4" xfId="0" applyFont="1" applyFill="1" applyBorder="1" applyAlignment="1">
      <alignment vertical="center"/>
    </xf>
    <xf numFmtId="0" fontId="27" fillId="23" borderId="2" xfId="0" applyFont="1" applyFill="1" applyBorder="1" applyAlignment="1">
      <alignment horizontal="center"/>
    </xf>
    <xf numFmtId="0" fontId="27" fillId="23" borderId="3" xfId="0" applyFont="1" applyFill="1" applyBorder="1" applyAlignment="1">
      <alignment horizontal="center"/>
    </xf>
    <xf numFmtId="0" fontId="27" fillId="23" borderId="4" xfId="0" applyFont="1" applyFill="1" applyBorder="1" applyAlignment="1">
      <alignment horizontal="center"/>
    </xf>
    <xf numFmtId="0" fontId="26" fillId="24" borderId="2" xfId="0" applyFont="1" applyFill="1" applyBorder="1" applyAlignment="1">
      <alignment horizontal="center" vertical="center"/>
    </xf>
    <xf numFmtId="0" fontId="26" fillId="24" borderId="3" xfId="0" applyFont="1" applyFill="1" applyBorder="1" applyAlignment="1">
      <alignment horizontal="center" vertical="center"/>
    </xf>
    <xf numFmtId="0" fontId="26" fillId="24" borderId="4" xfId="0" applyFont="1" applyFill="1" applyBorder="1" applyAlignment="1">
      <alignment horizontal="center" vertical="center"/>
    </xf>
    <xf numFmtId="2" fontId="26" fillId="24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15" fillId="14" borderId="2" xfId="0" applyNumberFormat="1" applyFont="1" applyFill="1" applyBorder="1" applyAlignment="1">
      <alignment horizontal="center"/>
    </xf>
    <xf numFmtId="2" fontId="15" fillId="14" borderId="3" xfId="0" applyNumberFormat="1" applyFont="1" applyFill="1" applyBorder="1" applyAlignment="1">
      <alignment horizontal="center"/>
    </xf>
    <xf numFmtId="2" fontId="15" fillId="14" borderId="4" xfId="0" applyNumberFormat="1" applyFont="1" applyFill="1" applyBorder="1" applyAlignment="1">
      <alignment horizontal="center"/>
    </xf>
    <xf numFmtId="0" fontId="24" fillId="14" borderId="2" xfId="0" applyFont="1" applyFill="1" applyBorder="1" applyAlignment="1">
      <alignment horizontal="center" wrapText="1"/>
    </xf>
    <xf numFmtId="0" fontId="24" fillId="14" borderId="4" xfId="0" applyFont="1" applyFill="1" applyBorder="1" applyAlignment="1">
      <alignment horizontal="center" wrapText="1"/>
    </xf>
    <xf numFmtId="2" fontId="17" fillId="6" borderId="2" xfId="0" applyNumberFormat="1" applyFont="1" applyFill="1" applyBorder="1" applyAlignment="1">
      <alignment horizontal="center" vertical="center"/>
    </xf>
    <xf numFmtId="2" fontId="17" fillId="6" borderId="3" xfId="0" applyNumberFormat="1" applyFont="1" applyFill="1" applyBorder="1" applyAlignment="1">
      <alignment horizontal="center" vertical="center"/>
    </xf>
    <xf numFmtId="2" fontId="17" fillId="6" borderId="4" xfId="0" applyNumberFormat="1" applyFont="1" applyFill="1" applyBorder="1" applyAlignment="1">
      <alignment horizontal="center" vertical="center"/>
    </xf>
    <xf numFmtId="0" fontId="9" fillId="31" borderId="0" xfId="0" applyFont="1" applyFill="1" applyAlignment="1">
      <alignment horizontal="left" vertical="center" wrapText="1"/>
    </xf>
    <xf numFmtId="0" fontId="29" fillId="25" borderId="2" xfId="0" applyFont="1" applyFill="1" applyBorder="1" applyAlignment="1">
      <alignment horizontal="center" vertical="center"/>
    </xf>
    <xf numFmtId="0" fontId="29" fillId="25" borderId="3" xfId="0" applyFont="1" applyFill="1" applyBorder="1" applyAlignment="1">
      <alignment horizontal="center" vertical="center"/>
    </xf>
    <xf numFmtId="0" fontId="29" fillId="25" borderId="4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/>
    </xf>
    <xf numFmtId="0" fontId="27" fillId="26" borderId="3" xfId="0" applyFont="1" applyFill="1" applyBorder="1" applyAlignment="1">
      <alignment horizontal="center"/>
    </xf>
    <xf numFmtId="0" fontId="27" fillId="26" borderId="4" xfId="0" applyFont="1" applyFill="1" applyBorder="1" applyAlignment="1">
      <alignment horizontal="center"/>
    </xf>
    <xf numFmtId="0" fontId="7" fillId="0" borderId="0" xfId="8" applyFill="1" applyAlignment="1">
      <alignment horizontal="center" vertical="center"/>
    </xf>
    <xf numFmtId="0" fontId="12" fillId="8" borderId="2" xfId="4" applyFont="1" applyFill="1" applyBorder="1" applyAlignment="1">
      <alignment horizontal="left" vertical="center"/>
    </xf>
    <xf numFmtId="0" fontId="12" fillId="8" borderId="3" xfId="4" applyFont="1" applyFill="1" applyBorder="1" applyAlignment="1">
      <alignment horizontal="left" vertical="center"/>
    </xf>
    <xf numFmtId="0" fontId="12" fillId="8" borderId="4" xfId="4" applyFont="1" applyFill="1" applyBorder="1" applyAlignment="1">
      <alignment horizontal="left" vertical="center"/>
    </xf>
    <xf numFmtId="0" fontId="7" fillId="11" borderId="48" xfId="8" applyFont="1" applyFill="1" applyBorder="1" applyAlignment="1">
      <alignment horizontal="center" vertical="center"/>
    </xf>
    <xf numFmtId="0" fontId="7" fillId="11" borderId="52" xfId="8" applyFill="1" applyBorder="1" applyAlignment="1">
      <alignment horizontal="center" vertical="center"/>
    </xf>
    <xf numFmtId="0" fontId="7" fillId="0" borderId="0" xfId="8" applyFont="1" applyFill="1" applyAlignment="1">
      <alignment horizontal="center" vertical="center"/>
    </xf>
    <xf numFmtId="0" fontId="38" fillId="28" borderId="2" xfId="8" applyNumberFormat="1" applyFont="1" applyFill="1" applyBorder="1" applyAlignment="1"/>
    <xf numFmtId="0" fontId="38" fillId="28" borderId="3" xfId="8" applyNumberFormat="1" applyFont="1" applyFill="1" applyBorder="1" applyAlignment="1"/>
    <xf numFmtId="0" fontId="38" fillId="28" borderId="4" xfId="8" applyNumberFormat="1" applyFont="1" applyFill="1" applyBorder="1" applyAlignment="1"/>
    <xf numFmtId="0" fontId="7" fillId="12" borderId="48" xfId="8" applyFont="1" applyFill="1" applyBorder="1" applyAlignment="1">
      <alignment horizontal="center" vertical="center"/>
    </xf>
    <xf numFmtId="0" fontId="7" fillId="12" borderId="52" xfId="8" applyFill="1" applyBorder="1" applyAlignment="1">
      <alignment horizontal="center" vertical="center"/>
    </xf>
  </cellXfs>
  <cellStyles count="25">
    <cellStyle name="Comma 2" xfId="5"/>
    <cellStyle name="Comma 2 2" xfId="12"/>
    <cellStyle name="Comma 2 3" xfId="21"/>
    <cellStyle name="Comma 2 4" xfId="24"/>
    <cellStyle name="Comma 3" xfId="11"/>
    <cellStyle name="Comma 4" xfId="20"/>
    <cellStyle name="Comma 5" xfId="23"/>
    <cellStyle name="Hyperlink" xfId="1" builtinId="8"/>
    <cellStyle name="Normal" xfId="0" builtinId="0"/>
    <cellStyle name="Normal 2" xfId="4"/>
    <cellStyle name="Normal 2 2" xfId="8"/>
    <cellStyle name="Normal 2 3" xfId="13"/>
    <cellStyle name="Normal 3" xfId="6"/>
    <cellStyle name="Normal 3 2" xfId="14"/>
    <cellStyle name="Normal 3 3" xfId="17"/>
    <cellStyle name="Normal 4" xfId="7"/>
    <cellStyle name="Normal 5" xfId="9"/>
    <cellStyle name="Normal 6" xfId="16"/>
    <cellStyle name="Normal 7" xfId="18"/>
    <cellStyle name="Normal 8" xfId="22"/>
    <cellStyle name="Normal_Sheet1" xfId="2"/>
    <cellStyle name="Percent" xfId="3" builtinId="5"/>
    <cellStyle name="Percent 2" xfId="15"/>
    <cellStyle name="Percent 3" xfId="10"/>
    <cellStyle name="Percent 4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9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4.8872757829090133E-2"/>
          <c:y val="3.071236427396783E-2"/>
          <c:w val="0.94639564461386882"/>
          <c:h val="0.87943738360505752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2010 prices</c:v>
                </c:pt>
              </c:strCache>
            </c:strRef>
          </c:tx>
          <c:cat>
            <c:strRef>
              <c:f>Annual!$B$84:$W$84</c:f>
              <c:strCache>
                <c:ptCount val="22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strCache>
            </c:strRef>
          </c:cat>
          <c:val>
            <c:numRef>
              <c:f>Annual!$B$80:$W$80</c:f>
              <c:numCache>
                <c:formatCode>#,##0.00</c:formatCode>
                <c:ptCount val="22"/>
                <c:pt idx="1">
                  <c:v>3.7302560064507087</c:v>
                </c:pt>
                <c:pt idx="2">
                  <c:v>2.4303836141404656</c:v>
                </c:pt>
                <c:pt idx="3">
                  <c:v>0.39849235975972569</c:v>
                </c:pt>
                <c:pt idx="4">
                  <c:v>2.0602248809938359</c:v>
                </c:pt>
                <c:pt idx="5">
                  <c:v>3.6702378180330535</c:v>
                </c:pt>
                <c:pt idx="6">
                  <c:v>2.3988636039188589</c:v>
                </c:pt>
                <c:pt idx="7">
                  <c:v>3.3929606402040693</c:v>
                </c:pt>
                <c:pt idx="8">
                  <c:v>3.0368577971480009</c:v>
                </c:pt>
                <c:pt idx="9">
                  <c:v>4.3899940470438787</c:v>
                </c:pt>
                <c:pt idx="10">
                  <c:v>5.109124885241596</c:v>
                </c:pt>
                <c:pt idx="11">
                  <c:v>5.2608275890481737</c:v>
                </c:pt>
                <c:pt idx="12">
                  <c:v>5.3604740546296705</c:v>
                </c:pt>
                <c:pt idx="13">
                  <c:v>3.1910438852388827</c:v>
                </c:pt>
                <c:pt idx="14">
                  <c:v>-1.5380891344565648</c:v>
                </c:pt>
                <c:pt idx="15">
                  <c:v>3.0397346263431579</c:v>
                </c:pt>
                <c:pt idx="16">
                  <c:v>3.2841971347972789</c:v>
                </c:pt>
                <c:pt idx="17">
                  <c:v>2.2132589778660008</c:v>
                </c:pt>
                <c:pt idx="18">
                  <c:v>2.4892832866150352</c:v>
                </c:pt>
                <c:pt idx="19">
                  <c:v>1.6995976177247307</c:v>
                </c:pt>
                <c:pt idx="20">
                  <c:v>1.2988511905116233</c:v>
                </c:pt>
                <c:pt idx="21">
                  <c:v>0.27935742242910044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2010 prices</c:v>
                </c:pt>
              </c:strCache>
            </c:strRef>
          </c:tx>
          <c:cat>
            <c:strRef>
              <c:f>Annual!$B$84:$W$84</c:f>
              <c:strCache>
                <c:ptCount val="22"/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strCache>
            </c:strRef>
          </c:cat>
          <c:val>
            <c:numRef>
              <c:f>Annual!$B$100:$W$100</c:f>
              <c:numCache>
                <c:formatCode>#,##0.00</c:formatCode>
                <c:ptCount val="22"/>
                <c:pt idx="1">
                  <c:v>5.6319187846471559</c:v>
                </c:pt>
                <c:pt idx="2">
                  <c:v>1.7643328091994155</c:v>
                </c:pt>
                <c:pt idx="3">
                  <c:v>0.60095550617782745</c:v>
                </c:pt>
                <c:pt idx="4">
                  <c:v>7.0393880114659232E-2</c:v>
                </c:pt>
                <c:pt idx="5">
                  <c:v>4.4379751325115224</c:v>
                </c:pt>
                <c:pt idx="6">
                  <c:v>4.978456674415451</c:v>
                </c:pt>
                <c:pt idx="7">
                  <c:v>2.0039892819588307</c:v>
                </c:pt>
                <c:pt idx="8">
                  <c:v>2.7439225901448956</c:v>
                </c:pt>
                <c:pt idx="9">
                  <c:v>4.4267942347886153</c:v>
                </c:pt>
                <c:pt idx="10">
                  <c:v>5.6605833157839349</c:v>
                </c:pt>
                <c:pt idx="11">
                  <c:v>5.3647642333426155</c:v>
                </c:pt>
                <c:pt idx="12">
                  <c:v>6.1006522471787097</c:v>
                </c:pt>
                <c:pt idx="13">
                  <c:v>3.8468892327612689</c:v>
                </c:pt>
                <c:pt idx="14">
                  <c:v>-1.3566224078332532</c:v>
                </c:pt>
                <c:pt idx="15">
                  <c:v>3.5730865749814393</c:v>
                </c:pt>
                <c:pt idx="16">
                  <c:v>3.6830752373815954</c:v>
                </c:pt>
                <c:pt idx="17">
                  <c:v>2.618351581170455</c:v>
                </c:pt>
                <c:pt idx="18">
                  <c:v>2.5209974805189739</c:v>
                </c:pt>
                <c:pt idx="19">
                  <c:v>2.2893246555658862</c:v>
                </c:pt>
                <c:pt idx="20">
                  <c:v>0.78252498584927099</c:v>
                </c:pt>
                <c:pt idx="21">
                  <c:v>0.29505030438796898</c:v>
                </c:pt>
              </c:numCache>
            </c:numRef>
          </c:val>
        </c:ser>
        <c:dLbls/>
        <c:marker val="1"/>
        <c:axId val="91501696"/>
        <c:axId val="91503232"/>
      </c:lineChart>
      <c:catAx>
        <c:axId val="91501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503232"/>
        <c:crosses val="autoZero"/>
        <c:auto val="1"/>
        <c:lblAlgn val="ctr"/>
        <c:lblOffset val="100"/>
      </c:catAx>
      <c:valAx>
        <c:axId val="9150323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501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6859979459089381"/>
          <c:y val="3.5040350246675601E-2"/>
          <c:w val="0.28677363155692509"/>
          <c:h val="0.15769595190643007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20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Quarterly!$C$61:$CK$61</c:f>
              <c:numCache>
                <c:formatCode>#,##0.00</c:formatCode>
                <c:ptCount val="87"/>
                <c:pt idx="0">
                  <c:v>1.7295018247402649</c:v>
                </c:pt>
                <c:pt idx="1">
                  <c:v>3.3092425196493345</c:v>
                </c:pt>
                <c:pt idx="2">
                  <c:v>1.0136066843884746</c:v>
                </c:pt>
                <c:pt idx="3">
                  <c:v>-2.7837758816031921</c:v>
                </c:pt>
                <c:pt idx="4">
                  <c:v>3.3704264021775114</c:v>
                </c:pt>
                <c:pt idx="5">
                  <c:v>1.7763364229412857</c:v>
                </c:pt>
                <c:pt idx="6">
                  <c:v>1.2366925519957896</c:v>
                </c:pt>
                <c:pt idx="7">
                  <c:v>-3.2406706618961998</c:v>
                </c:pt>
                <c:pt idx="8">
                  <c:v>3.3838090815544475</c:v>
                </c:pt>
                <c:pt idx="9">
                  <c:v>0.93561083392655131</c:v>
                </c:pt>
                <c:pt idx="10">
                  <c:v>0.45841812244207397</c:v>
                </c:pt>
                <c:pt idx="11">
                  <c:v>-3.8058136671121479</c:v>
                </c:pt>
                <c:pt idx="12">
                  <c:v>2.996519702035549</c:v>
                </c:pt>
                <c:pt idx="13">
                  <c:v>0.57874210803013337</c:v>
                </c:pt>
                <c:pt idx="14">
                  <c:v>0.55695687591218856</c:v>
                </c:pt>
                <c:pt idx="15">
                  <c:v>-3.2231035399878838</c:v>
                </c:pt>
                <c:pt idx="16">
                  <c:v>3.8090810455975128</c:v>
                </c:pt>
                <c:pt idx="17">
                  <c:v>1.4254137814291981</c:v>
                </c:pt>
                <c:pt idx="18">
                  <c:v>1.3843887484581545</c:v>
                </c:pt>
                <c:pt idx="19">
                  <c:v>-3.3909286855417844</c:v>
                </c:pt>
                <c:pt idx="20">
                  <c:v>3.695523113244418</c:v>
                </c:pt>
                <c:pt idx="21">
                  <c:v>2.9981869698410475</c:v>
                </c:pt>
                <c:pt idx="22">
                  <c:v>0.68485340913816128</c:v>
                </c:pt>
                <c:pt idx="23">
                  <c:v>-3.9111124339298922</c:v>
                </c:pt>
                <c:pt idx="24">
                  <c:v>3.707647882145741</c:v>
                </c:pt>
                <c:pt idx="25">
                  <c:v>0.99731499408504676</c:v>
                </c:pt>
                <c:pt idx="26">
                  <c:v>1.0282210206283771</c:v>
                </c:pt>
                <c:pt idx="27">
                  <c:v>-2.6887818640564021</c:v>
                </c:pt>
                <c:pt idx="28">
                  <c:v>4.2248645945248882</c:v>
                </c:pt>
                <c:pt idx="29">
                  <c:v>0.80547568895261812</c:v>
                </c:pt>
                <c:pt idx="30">
                  <c:v>1.524484844096889</c:v>
                </c:pt>
                <c:pt idx="31">
                  <c:v>-3.2780327567975651</c:v>
                </c:pt>
                <c:pt idx="32">
                  <c:v>4.3564609525614699</c:v>
                </c:pt>
                <c:pt idx="33">
                  <c:v>0.67645779577255283</c:v>
                </c:pt>
                <c:pt idx="34">
                  <c:v>0.89397119199217445</c:v>
                </c:pt>
                <c:pt idx="35">
                  <c:v>-2.0588449219357638</c:v>
                </c:pt>
                <c:pt idx="36">
                  <c:v>4.1026726133032021</c:v>
                </c:pt>
                <c:pt idx="37">
                  <c:v>1.9059170748927692</c:v>
                </c:pt>
                <c:pt idx="38">
                  <c:v>1.3462189840075478</c:v>
                </c:pt>
                <c:pt idx="39">
                  <c:v>-1.9159817602377287</c:v>
                </c:pt>
                <c:pt idx="40">
                  <c:v>3.6869980034862788</c:v>
                </c:pt>
                <c:pt idx="41">
                  <c:v>2.0154944398587236</c:v>
                </c:pt>
                <c:pt idx="42">
                  <c:v>1.0341377112321282</c:v>
                </c:pt>
                <c:pt idx="43">
                  <c:v>-2.2452218417957126</c:v>
                </c:pt>
                <c:pt idx="44">
                  <c:v>3.6312058508826612</c:v>
                </c:pt>
                <c:pt idx="45">
                  <c:v>2.706529858450244</c:v>
                </c:pt>
                <c:pt idx="46">
                  <c:v>2.7979620222469883</c:v>
                </c:pt>
                <c:pt idx="47">
                  <c:v>-2.7252021076052908</c:v>
                </c:pt>
                <c:pt idx="48">
                  <c:v>2.692569919730833</c:v>
                </c:pt>
                <c:pt idx="49">
                  <c:v>2.2165602723631861</c:v>
                </c:pt>
                <c:pt idx="50">
                  <c:v>2.5023553444606028</c:v>
                </c:pt>
                <c:pt idx="51">
                  <c:v>-3.5017704517657977</c:v>
                </c:pt>
                <c:pt idx="52">
                  <c:v>3.5238914141944346</c:v>
                </c:pt>
                <c:pt idx="53">
                  <c:v>0.82502288276390601</c:v>
                </c:pt>
                <c:pt idx="54">
                  <c:v>0.41244032663390395</c:v>
                </c:pt>
                <c:pt idx="55">
                  <c:v>-5.640682585225786</c:v>
                </c:pt>
                <c:pt idx="56">
                  <c:v>1.975596779584593</c:v>
                </c:pt>
                <c:pt idx="57">
                  <c:v>1.5088659420371802</c:v>
                </c:pt>
                <c:pt idx="58">
                  <c:v>1.8280786462824896</c:v>
                </c:pt>
                <c:pt idx="59">
                  <c:v>-2.9317897639211479</c:v>
                </c:pt>
                <c:pt idx="60">
                  <c:v>2.7226896641417233</c:v>
                </c:pt>
                <c:pt idx="61">
                  <c:v>1.7746162939509356</c:v>
                </c:pt>
                <c:pt idx="62">
                  <c:v>1.901385766999856</c:v>
                </c:pt>
                <c:pt idx="63">
                  <c:v>-2.856239658230221</c:v>
                </c:pt>
                <c:pt idx="64">
                  <c:v>2.642463880914641</c:v>
                </c:pt>
                <c:pt idx="65">
                  <c:v>1.4151723508824263</c:v>
                </c:pt>
                <c:pt idx="66">
                  <c:v>2.0590973055514059</c:v>
                </c:pt>
                <c:pt idx="67">
                  <c:v>-3.8329265340732332</c:v>
                </c:pt>
                <c:pt idx="68">
                  <c:v>3.223457561731176</c:v>
                </c:pt>
                <c:pt idx="69">
                  <c:v>0.74970915741678668</c:v>
                </c:pt>
                <c:pt idx="70">
                  <c:v>1.8731160885761682</c:v>
                </c:pt>
                <c:pt idx="71">
                  <c:v>-3.547553939335589</c:v>
                </c:pt>
                <c:pt idx="72">
                  <c:v>3.5821601984158957</c:v>
                </c:pt>
                <c:pt idx="73">
                  <c:v>0.3316365212845237</c:v>
                </c:pt>
                <c:pt idx="74">
                  <c:v>2.843631110446506</c:v>
                </c:pt>
                <c:pt idx="75">
                  <c:v>-4.6586454022190855</c:v>
                </c:pt>
                <c:pt idx="76">
                  <c:v>3.2302886331208045</c:v>
                </c:pt>
                <c:pt idx="77">
                  <c:v>0.52416764642106295</c:v>
                </c:pt>
                <c:pt idx="78">
                  <c:v>2.69231059010405</c:v>
                </c:pt>
                <c:pt idx="79">
                  <c:v>-3.764982677853062</c:v>
                </c:pt>
                <c:pt idx="80">
                  <c:v>1.9288053220262853</c:v>
                </c:pt>
                <c:pt idx="81">
                  <c:v>0.15118321210846233</c:v>
                </c:pt>
                <c:pt idx="82">
                  <c:v>2.3649809435871525</c:v>
                </c:pt>
                <c:pt idx="83">
                  <c:v>-4.8830632293969716</c:v>
                </c:pt>
                <c:pt idx="84">
                  <c:v>2.8968182989753339</c:v>
                </c:pt>
                <c:pt idx="85">
                  <c:v>0.48347847468835176</c:v>
                </c:pt>
                <c:pt idx="86">
                  <c:v>2.3793511410340322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Quarterly!$C$81:$CK$81</c:f>
              <c:numCache>
                <c:formatCode>#,##0.00</c:formatCode>
                <c:ptCount val="87"/>
                <c:pt idx="0">
                  <c:v>2.7097894960471423</c:v>
                </c:pt>
                <c:pt idx="1">
                  <c:v>3.8532176469767379</c:v>
                </c:pt>
                <c:pt idx="2">
                  <c:v>0.45546299255548284</c:v>
                </c:pt>
                <c:pt idx="3">
                  <c:v>-1.8932867592740967</c:v>
                </c:pt>
                <c:pt idx="4">
                  <c:v>5.2942563261750717</c:v>
                </c:pt>
                <c:pt idx="5">
                  <c:v>1.0736705100354278</c:v>
                </c:pt>
                <c:pt idx="6">
                  <c:v>0.37309931400206908</c:v>
                </c:pt>
                <c:pt idx="7">
                  <c:v>-4.0125530752100369</c:v>
                </c:pt>
                <c:pt idx="8">
                  <c:v>4.9800134365629161</c:v>
                </c:pt>
                <c:pt idx="9">
                  <c:v>0.301688084187894</c:v>
                </c:pt>
                <c:pt idx="10">
                  <c:v>-0.17158274033404591</c:v>
                </c:pt>
                <c:pt idx="11">
                  <c:v>-3.8473873009418345</c:v>
                </c:pt>
                <c:pt idx="12">
                  <c:v>4.7420710947213776</c:v>
                </c:pt>
                <c:pt idx="13">
                  <c:v>-0.1878736495161642</c:v>
                </c:pt>
                <c:pt idx="14">
                  <c:v>-0.35879394439136064</c:v>
                </c:pt>
                <c:pt idx="15">
                  <c:v>-5.2099381109424918</c:v>
                </c:pt>
                <c:pt idx="16">
                  <c:v>5.5855164064105454</c:v>
                </c:pt>
                <c:pt idx="17">
                  <c:v>0.7994215032125751</c:v>
                </c:pt>
                <c:pt idx="18">
                  <c:v>0.53648522347723071</c:v>
                </c:pt>
                <c:pt idx="19">
                  <c:v>-3.4347505250035124</c:v>
                </c:pt>
                <c:pt idx="20">
                  <c:v>5.2108641432972655</c:v>
                </c:pt>
                <c:pt idx="21">
                  <c:v>3.7171283206035555</c:v>
                </c:pt>
                <c:pt idx="22">
                  <c:v>-0.60511231128549592</c:v>
                </c:pt>
                <c:pt idx="23">
                  <c:v>-1.8352448766324931</c:v>
                </c:pt>
                <c:pt idx="24">
                  <c:v>5.1687912203673374</c:v>
                </c:pt>
                <c:pt idx="25">
                  <c:v>0.53005886624889553</c:v>
                </c:pt>
                <c:pt idx="26">
                  <c:v>0.23304160649112046</c:v>
                </c:pt>
                <c:pt idx="27">
                  <c:v>-4.2556067606206449</c:v>
                </c:pt>
                <c:pt idx="28">
                  <c:v>5.9744631629925697</c:v>
                </c:pt>
                <c:pt idx="29">
                  <c:v>0.11214653483697756</c:v>
                </c:pt>
                <c:pt idx="30">
                  <c:v>0.87646766196681514</c:v>
                </c:pt>
                <c:pt idx="31">
                  <c:v>-3.8169957129751588</c:v>
                </c:pt>
                <c:pt idx="32">
                  <c:v>6.4776129298735272</c:v>
                </c:pt>
                <c:pt idx="33">
                  <c:v>-0.4698276065507585</c:v>
                </c:pt>
                <c:pt idx="34">
                  <c:v>-0.12452002780816271</c:v>
                </c:pt>
                <c:pt idx="35">
                  <c:v>-2.3030644906249682</c:v>
                </c:pt>
                <c:pt idx="36">
                  <c:v>6.2271509583219657</c:v>
                </c:pt>
                <c:pt idx="37">
                  <c:v>1.3809442425095826</c:v>
                </c:pt>
                <c:pt idx="38">
                  <c:v>0.74973027168867168</c:v>
                </c:pt>
                <c:pt idx="39">
                  <c:v>-2.3705446861018475</c:v>
                </c:pt>
                <c:pt idx="40">
                  <c:v>5.3251728469655015</c:v>
                </c:pt>
                <c:pt idx="41">
                  <c:v>2.3324500499950171</c:v>
                </c:pt>
                <c:pt idx="42">
                  <c:v>0.42847436254046845</c:v>
                </c:pt>
                <c:pt idx="43">
                  <c:v>-2.8129389788145081</c:v>
                </c:pt>
                <c:pt idx="44">
                  <c:v>4.6733791266438489</c:v>
                </c:pt>
                <c:pt idx="45">
                  <c:v>2.7933419089620637</c:v>
                </c:pt>
                <c:pt idx="46">
                  <c:v>1.9957671698750992</c:v>
                </c:pt>
                <c:pt idx="47">
                  <c:v>-2.4595149872207154</c:v>
                </c:pt>
                <c:pt idx="48">
                  <c:v>3.8614239268420634</c:v>
                </c:pt>
                <c:pt idx="49">
                  <c:v>2.1816742237837121</c:v>
                </c:pt>
                <c:pt idx="50">
                  <c:v>2.0488138160111835</c:v>
                </c:pt>
                <c:pt idx="51">
                  <c:v>-3.2025177322861973</c:v>
                </c:pt>
                <c:pt idx="52">
                  <c:v>4.4587584022209885</c:v>
                </c:pt>
                <c:pt idx="53">
                  <c:v>0.79554771463730511</c:v>
                </c:pt>
                <c:pt idx="54">
                  <c:v>-0.64938268164253787</c:v>
                </c:pt>
                <c:pt idx="55">
                  <c:v>-5.2092086150372436</c:v>
                </c:pt>
                <c:pt idx="56">
                  <c:v>2.5918102725343029</c:v>
                </c:pt>
                <c:pt idx="57">
                  <c:v>1.5584953767719687</c:v>
                </c:pt>
                <c:pt idx="58">
                  <c:v>1.1857975233835825</c:v>
                </c:pt>
                <c:pt idx="59">
                  <c:v>-2.7559647357932309</c:v>
                </c:pt>
                <c:pt idx="60">
                  <c:v>4.2360329712885818</c:v>
                </c:pt>
                <c:pt idx="61">
                  <c:v>1.1989550879062589</c:v>
                </c:pt>
                <c:pt idx="62">
                  <c:v>1.1690877264387867</c:v>
                </c:pt>
                <c:pt idx="63">
                  <c:v>-2.6617775170465392</c:v>
                </c:pt>
                <c:pt idx="64">
                  <c:v>3.7189198338003937</c:v>
                </c:pt>
                <c:pt idx="65">
                  <c:v>1.4981540954201462</c:v>
                </c:pt>
                <c:pt idx="66">
                  <c:v>1.3224968358295874</c:v>
                </c:pt>
                <c:pt idx="67">
                  <c:v>-3.4921415007580716</c:v>
                </c:pt>
                <c:pt idx="68">
                  <c:v>3.8775085401334652</c:v>
                </c:pt>
                <c:pt idx="69">
                  <c:v>0.63646303344206057</c:v>
                </c:pt>
                <c:pt idx="70">
                  <c:v>1.3425121831757199</c:v>
                </c:pt>
                <c:pt idx="71">
                  <c:v>-3.5004754578201838</c:v>
                </c:pt>
                <c:pt idx="72">
                  <c:v>4.7746282340215922</c:v>
                </c:pt>
                <c:pt idx="73">
                  <c:v>-0.40536459667973818</c:v>
                </c:pt>
                <c:pt idx="74">
                  <c:v>1.9630477070319465</c:v>
                </c:pt>
                <c:pt idx="75">
                  <c:v>-3.7848542778331962</c:v>
                </c:pt>
                <c:pt idx="76">
                  <c:v>4.5429447582539053</c:v>
                </c:pt>
                <c:pt idx="77">
                  <c:v>-4.7262882751487559E-2</c:v>
                </c:pt>
                <c:pt idx="78">
                  <c:v>1.5888829802906008</c:v>
                </c:pt>
                <c:pt idx="79">
                  <c:v>-3.7107004289232686</c:v>
                </c:pt>
                <c:pt idx="80">
                  <c:v>2.7213438633704823</c:v>
                </c:pt>
                <c:pt idx="81">
                  <c:v>-0.26919503506914622</c:v>
                </c:pt>
                <c:pt idx="82">
                  <c:v>1.7193051458291451</c:v>
                </c:pt>
                <c:pt idx="83">
                  <c:v>-4.2550161261837198</c:v>
                </c:pt>
                <c:pt idx="84">
                  <c:v>3.0914975470059241</c:v>
                </c:pt>
                <c:pt idx="85">
                  <c:v>6.5212094710979662E-2</c:v>
                </c:pt>
                <c:pt idx="86">
                  <c:v>2.0442528094421419</c:v>
                </c:pt>
              </c:numCache>
            </c:numRef>
          </c:val>
        </c:ser>
        <c:dLbls/>
        <c:marker val="1"/>
        <c:axId val="91538176"/>
        <c:axId val="91539712"/>
      </c:lineChart>
      <c:catAx>
        <c:axId val="91538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539712"/>
        <c:crosses val="autoZero"/>
        <c:auto val="1"/>
        <c:lblAlgn val="ctr"/>
        <c:lblOffset val="100"/>
      </c:catAx>
      <c:valAx>
        <c:axId val="9153971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538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821"/>
          <c:y val="2.4074583613851244E-2"/>
          <c:w val="0.2927397575785152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099" l="0.70000000000000062" r="0.70000000000000062" t="0.75000000000001099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2086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Quarterly!$F$101:$CK$101</c:f>
              <c:numCache>
                <c:formatCode>#,##0.00</c:formatCode>
                <c:ptCount val="84"/>
                <c:pt idx="0">
                  <c:v>3.2059466815014743</c:v>
                </c:pt>
                <c:pt idx="1">
                  <c:v>4.8706867166892573</c:v>
                </c:pt>
                <c:pt idx="2">
                  <c:v>3.3146118572361272</c:v>
                </c:pt>
                <c:pt idx="3">
                  <c:v>3.5427794336567655</c:v>
                </c:pt>
                <c:pt idx="4">
                  <c:v>3.0561512407879214</c:v>
                </c:pt>
                <c:pt idx="5">
                  <c:v>3.0694932330566838</c:v>
                </c:pt>
                <c:pt idx="6">
                  <c:v>2.2180854947419908</c:v>
                </c:pt>
                <c:pt idx="7">
                  <c:v>1.4322664386953505</c:v>
                </c:pt>
                <c:pt idx="8">
                  <c:v>0.83983017158642881</c:v>
                </c:pt>
                <c:pt idx="9">
                  <c:v>0.46207087247667322</c:v>
                </c:pt>
                <c:pt idx="10">
                  <c:v>0.10687639812842004</c:v>
                </c:pt>
                <c:pt idx="11">
                  <c:v>0.20507032750161944</c:v>
                </c:pt>
                <c:pt idx="12">
                  <c:v>0.81207696163405152</c:v>
                </c:pt>
                <c:pt idx="13">
                  <c:v>1.6074047740707909</c:v>
                </c:pt>
                <c:pt idx="14">
                  <c:v>2.4627357279755153</c:v>
                </c:pt>
                <c:pt idx="15">
                  <c:v>3.3058492819606591</c:v>
                </c:pt>
                <c:pt idx="16">
                  <c:v>3.1267019872395676</c:v>
                </c:pt>
                <c:pt idx="17">
                  <c:v>3.0138905170858066</c:v>
                </c:pt>
                <c:pt idx="18">
                  <c:v>4.6112957333801408</c:v>
                </c:pt>
                <c:pt idx="19">
                  <c:v>3.8894952751348653</c:v>
                </c:pt>
                <c:pt idx="20">
                  <c:v>3.3301106714420596</c:v>
                </c:pt>
                <c:pt idx="21">
                  <c:v>3.3421927138950513</c:v>
                </c:pt>
                <c:pt idx="22">
                  <c:v>1.334637985043811</c:v>
                </c:pt>
                <c:pt idx="23">
                  <c:v>1.6802215701413505</c:v>
                </c:pt>
                <c:pt idx="24">
                  <c:v>2.973678559028174</c:v>
                </c:pt>
                <c:pt idx="25">
                  <c:v>3.48723477762463</c:v>
                </c:pt>
                <c:pt idx="26">
                  <c:v>3.290665995464642</c:v>
                </c:pt>
                <c:pt idx="27">
                  <c:v>3.7980432442934817</c:v>
                </c:pt>
                <c:pt idx="28">
                  <c:v>3.1695125279166598</c:v>
                </c:pt>
                <c:pt idx="29">
                  <c:v>3.2997763777369697</c:v>
                </c:pt>
                <c:pt idx="30">
                  <c:v>3.1675661042062817</c:v>
                </c:pt>
                <c:pt idx="31">
                  <c:v>2.5268481632779674</c:v>
                </c:pt>
                <c:pt idx="32">
                  <c:v>3.8192069685231775</c:v>
                </c:pt>
                <c:pt idx="33">
                  <c:v>3.5667251971105847</c:v>
                </c:pt>
                <c:pt idx="34">
                  <c:v>4.8314803751282582</c:v>
                </c:pt>
                <c:pt idx="35">
                  <c:v>5.301377683889533</c:v>
                </c:pt>
                <c:pt idx="36">
                  <c:v>5.4549769316734578</c:v>
                </c:pt>
                <c:pt idx="37">
                  <c:v>5.0339026663454769</c:v>
                </c:pt>
                <c:pt idx="38">
                  <c:v>5.1468434907512881</c:v>
                </c:pt>
                <c:pt idx="39">
                  <c:v>4.8230587351494076</c:v>
                </c:pt>
                <c:pt idx="40">
                  <c:v>4.471197616218137</c:v>
                </c:pt>
                <c:pt idx="41">
                  <c:v>4.414983499575559</c:v>
                </c:pt>
                <c:pt idx="42">
                  <c:v>5.1222726444847488</c:v>
                </c:pt>
                <c:pt idx="43">
                  <c:v>6.9574664148262109</c:v>
                </c:pt>
                <c:pt idx="44">
                  <c:v>6.432300544396595</c:v>
                </c:pt>
                <c:pt idx="45">
                  <c:v>5.4682937984954521</c:v>
                </c:pt>
                <c:pt idx="46">
                  <c:v>4.9651490001172274</c:v>
                </c:pt>
                <c:pt idx="47">
                  <c:v>4.663310341364804</c:v>
                </c:pt>
                <c:pt idx="48">
                  <c:v>3.8277577073098783</c:v>
                </c:pt>
                <c:pt idx="49">
                  <c:v>4.6682688248280471</c:v>
                </c:pt>
                <c:pt idx="50">
                  <c:v>3.2433548071162126</c:v>
                </c:pt>
                <c:pt idx="51">
                  <c:v>1.1383315910437142</c:v>
                </c:pt>
                <c:pt idx="52">
                  <c:v>-1.1034297926701031</c:v>
                </c:pt>
                <c:pt idx="53">
                  <c:v>-2.582518599530097</c:v>
                </c:pt>
                <c:pt idx="54">
                  <c:v>-1.9217871005146567</c:v>
                </c:pt>
                <c:pt idx="55">
                  <c:v>-0.53905727090871158</c:v>
                </c:pt>
                <c:pt idx="56">
                  <c:v>2.3162943905991917</c:v>
                </c:pt>
                <c:pt idx="57">
                  <c:v>3.0658832915466427</c:v>
                </c:pt>
                <c:pt idx="58">
                  <c:v>3.3357099170422964</c:v>
                </c:pt>
                <c:pt idx="59">
                  <c:v>3.4101023976037461</c:v>
                </c:pt>
                <c:pt idx="60">
                  <c:v>3.4905885232534044</c:v>
                </c:pt>
                <c:pt idx="61">
                  <c:v>3.4097630157822163</c:v>
                </c:pt>
                <c:pt idx="62">
                  <c:v>3.0445441201116452</c:v>
                </c:pt>
                <c:pt idx="63">
                  <c:v>3.2040249109782675</c:v>
                </c:pt>
                <c:pt idx="64">
                  <c:v>2.1664079162263485</c:v>
                </c:pt>
                <c:pt idx="65">
                  <c:v>2.7447069471217769</c:v>
                </c:pt>
                <c:pt idx="66">
                  <c:v>2.0705196513573672</c:v>
                </c:pt>
                <c:pt idx="67">
                  <c:v>1.8845176195617972</c:v>
                </c:pt>
                <c:pt idx="68">
                  <c:v>2.1868565398263224</c:v>
                </c:pt>
                <c:pt idx="69">
                  <c:v>2.5419569766958987</c:v>
                </c:pt>
                <c:pt idx="70">
                  <c:v>2.1164471997850201</c:v>
                </c:pt>
                <c:pt idx="71">
                  <c:v>3.0892803651242513</c:v>
                </c:pt>
                <c:pt idx="72">
                  <c:v>1.9017353726784294</c:v>
                </c:pt>
                <c:pt idx="73">
                  <c:v>1.5555722586519762</c:v>
                </c:pt>
                <c:pt idx="74">
                  <c:v>1.7504520519930868</c:v>
                </c:pt>
                <c:pt idx="75">
                  <c:v>1.6007399970671723</c:v>
                </c:pt>
                <c:pt idx="76">
                  <c:v>2.553073792684299</c:v>
                </c:pt>
                <c:pt idx="77">
                  <c:v>1.2601285165456451</c:v>
                </c:pt>
                <c:pt idx="78">
                  <c:v>0.88441337622227556</c:v>
                </c:pt>
                <c:pt idx="79">
                  <c:v>0.56284636521877007</c:v>
                </c:pt>
                <c:pt idx="80">
                  <c:v>-0.60551589892947588</c:v>
                </c:pt>
                <c:pt idx="81">
                  <c:v>0.33842875089759894</c:v>
                </c:pt>
                <c:pt idx="82">
                  <c:v>0.67134528227814816</c:v>
                </c:pt>
                <c:pt idx="83">
                  <c:v>0.68547772381835159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Quarterly!$F$121:$CK$121</c:f>
              <c:numCache>
                <c:formatCode>#,##0.00</c:formatCode>
                <c:ptCount val="84"/>
                <c:pt idx="0">
                  <c:v>5.1245335293216456</c:v>
                </c:pt>
                <c:pt idx="1">
                  <c:v>7.7697621026862063</c:v>
                </c:pt>
                <c:pt idx="2">
                  <c:v>4.8853918300229431</c:v>
                </c:pt>
                <c:pt idx="3">
                  <c:v>4.7993960420360118</c:v>
                </c:pt>
                <c:pt idx="4">
                  <c:v>2.5355567732863542</c:v>
                </c:pt>
                <c:pt idx="5">
                  <c:v>2.2295470176486298</c:v>
                </c:pt>
                <c:pt idx="6">
                  <c:v>1.448736215965682</c:v>
                </c:pt>
                <c:pt idx="7">
                  <c:v>0.89821713834857364</c:v>
                </c:pt>
                <c:pt idx="8">
                  <c:v>1.0718328838428173</c:v>
                </c:pt>
                <c:pt idx="9">
                  <c:v>0.84274862462684208</c:v>
                </c:pt>
                <c:pt idx="10">
                  <c:v>0.35054603271515505</c:v>
                </c:pt>
                <c:pt idx="11">
                  <c:v>0.16235566501928184</c:v>
                </c:pt>
                <c:pt idx="12">
                  <c:v>-1.2570160505480765</c:v>
                </c:pt>
                <c:pt idx="13">
                  <c:v>-0.46187894848478528</c:v>
                </c:pt>
                <c:pt idx="14">
                  <c:v>0.52270587120742706</c:v>
                </c:pt>
                <c:pt idx="15">
                  <c:v>1.4259053408530278</c:v>
                </c:pt>
                <c:pt idx="16">
                  <c:v>3.4417593960243735</c:v>
                </c:pt>
                <c:pt idx="17">
                  <c:v>2.9954797499645522</c:v>
                </c:pt>
                <c:pt idx="18">
                  <c:v>6.2807169270594692</c:v>
                </c:pt>
                <c:pt idx="19">
                  <c:v>4.960576410846917</c:v>
                </c:pt>
                <c:pt idx="20">
                  <c:v>6.4708463218793488</c:v>
                </c:pt>
                <c:pt idx="21">
                  <c:v>6.4282695428740597</c:v>
                </c:pt>
                <c:pt idx="22">
                  <c:v>3.1578908461999364</c:v>
                </c:pt>
                <c:pt idx="23">
                  <c:v>4.0277765352214665</c:v>
                </c:pt>
                <c:pt idx="24">
                  <c:v>1.4628552975994802</c:v>
                </c:pt>
                <c:pt idx="25">
                  <c:v>2.24013698718962</c:v>
                </c:pt>
                <c:pt idx="26">
                  <c:v>1.815115710030742</c:v>
                </c:pt>
                <c:pt idx="27">
                  <c:v>2.4686975752433811</c:v>
                </c:pt>
                <c:pt idx="28">
                  <c:v>2.9381130811934537</c:v>
                </c:pt>
                <c:pt idx="29">
                  <c:v>3.4268467445129667</c:v>
                </c:pt>
                <c:pt idx="30">
                  <c:v>2.825603514655405</c:v>
                </c:pt>
                <c:pt idx="31">
                  <c:v>1.8052747333507528</c:v>
                </c:pt>
                <c:pt idx="32">
                  <c:v>3.4077011200211311</c:v>
                </c:pt>
                <c:pt idx="33">
                  <c:v>3.1644603487127743</c:v>
                </c:pt>
                <c:pt idx="34">
                  <c:v>5.082812085130203</c:v>
                </c:pt>
                <c:pt idx="35">
                  <c:v>6.0026442597838159</c:v>
                </c:pt>
                <c:pt idx="36">
                  <c:v>5.9294272328789148</c:v>
                </c:pt>
                <c:pt idx="37">
                  <c:v>5.029977103127516</c:v>
                </c:pt>
                <c:pt idx="38">
                  <c:v>6.0157307269508786</c:v>
                </c:pt>
                <c:pt idx="39">
                  <c:v>5.6776833707261609</c:v>
                </c:pt>
                <c:pt idx="40">
                  <c:v>5.1988196523945316</c:v>
                </c:pt>
                <c:pt idx="41">
                  <c:v>4.5478078554871768</c:v>
                </c:pt>
                <c:pt idx="42">
                  <c:v>5.0186773938389306</c:v>
                </c:pt>
                <c:pt idx="43">
                  <c:v>6.6576051855823559</c:v>
                </c:pt>
                <c:pt idx="44">
                  <c:v>7.0454691271651377</c:v>
                </c:pt>
                <c:pt idx="45">
                  <c:v>6.2151135391615844</c:v>
                </c:pt>
                <c:pt idx="46">
                  <c:v>5.5830847382398936</c:v>
                </c:pt>
                <c:pt idx="47">
                  <c:v>5.637997100678791</c:v>
                </c:pt>
                <c:pt idx="48">
                  <c:v>4.8333125451453585</c:v>
                </c:pt>
                <c:pt idx="49">
                  <c:v>5.4362366086118667</c:v>
                </c:pt>
                <c:pt idx="50">
                  <c:v>4.0059609383604933</c:v>
                </c:pt>
                <c:pt idx="51">
                  <c:v>1.256016974827973</c:v>
                </c:pt>
                <c:pt idx="52">
                  <c:v>-0.84310297464663309</c:v>
                </c:pt>
                <c:pt idx="53">
                  <c:v>-2.6152931315907417</c:v>
                </c:pt>
                <c:pt idx="54">
                  <c:v>-1.8781630091048582</c:v>
                </c:pt>
                <c:pt idx="55">
                  <c:v>-6.5680532529265381E-2</c:v>
                </c:pt>
                <c:pt idx="56">
                  <c:v>2.5206810114348048</c:v>
                </c:pt>
                <c:pt idx="57">
                  <c:v>4.1637637327841164</c:v>
                </c:pt>
                <c:pt idx="58">
                  <c:v>3.7950001984004591</c:v>
                </c:pt>
                <c:pt idx="59">
                  <c:v>3.7778595183875399</c:v>
                </c:pt>
                <c:pt idx="60">
                  <c:v>3.8783751739644079</c:v>
                </c:pt>
                <c:pt idx="61">
                  <c:v>3.3630363705567614</c:v>
                </c:pt>
                <c:pt idx="62">
                  <c:v>3.6686335762673195</c:v>
                </c:pt>
                <c:pt idx="63">
                  <c:v>3.825832905687983</c:v>
                </c:pt>
                <c:pt idx="64">
                  <c:v>2.9401250098114864</c:v>
                </c:pt>
                <c:pt idx="65">
                  <c:v>3.0975229202528034</c:v>
                </c:pt>
                <c:pt idx="66">
                  <c:v>2.2222536623612328</c:v>
                </c:pt>
                <c:pt idx="67">
                  <c:v>2.2424467485706239</c:v>
                </c:pt>
                <c:pt idx="68">
                  <c:v>2.2336175798958826</c:v>
                </c:pt>
                <c:pt idx="69">
                  <c:v>3.1165401008275171</c:v>
                </c:pt>
                <c:pt idx="70">
                  <c:v>2.049037752658692</c:v>
                </c:pt>
                <c:pt idx="71">
                  <c:v>2.6738994393949596</c:v>
                </c:pt>
                <c:pt idx="72">
                  <c:v>2.3713250743166396</c:v>
                </c:pt>
                <c:pt idx="73">
                  <c:v>2.144955915943811</c:v>
                </c:pt>
                <c:pt idx="74">
                  <c:v>2.5122275429194705</c:v>
                </c:pt>
                <c:pt idx="75">
                  <c:v>2.1360475397829242</c:v>
                </c:pt>
                <c:pt idx="76">
                  <c:v>2.2147646791758473</c:v>
                </c:pt>
                <c:pt idx="77">
                  <c:v>0.43373098780199965</c:v>
                </c:pt>
                <c:pt idx="78">
                  <c:v>0.21073085067449709</c:v>
                </c:pt>
                <c:pt idx="79">
                  <c:v>0.33938371252632815</c:v>
                </c:pt>
                <c:pt idx="80">
                  <c:v>-0.22782678595540898</c:v>
                </c:pt>
                <c:pt idx="81">
                  <c:v>0.1316996381596599</c:v>
                </c:pt>
                <c:pt idx="82">
                  <c:v>0.46745100693460512</c:v>
                </c:pt>
                <c:pt idx="83">
                  <c:v>0.78839955674088813</c:v>
                </c:pt>
              </c:numCache>
            </c:numRef>
          </c:val>
        </c:ser>
        <c:dLbls/>
        <c:marker val="1"/>
        <c:axId val="91968256"/>
        <c:axId val="91969792"/>
      </c:lineChart>
      <c:catAx>
        <c:axId val="919682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69792"/>
        <c:crosses val="autoZero"/>
        <c:auto val="1"/>
        <c:lblAlgn val="ctr"/>
        <c:lblOffset val="100"/>
      </c:catAx>
      <c:valAx>
        <c:axId val="91969792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1968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63112054814E-2"/>
          <c:w val="0.29273978468622275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121" l="0.70000000000000062" r="0.70000000000000062" t="0.75000000000001121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200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Seasonal!$C$61:$CK$61</c:f>
              <c:numCache>
                <c:formatCode>#,##0.00</c:formatCode>
                <c:ptCount val="87"/>
                <c:pt idx="0">
                  <c:v>0.14972076254950134</c:v>
                </c:pt>
                <c:pt idx="1">
                  <c:v>0.5222888775543939</c:v>
                </c:pt>
                <c:pt idx="2">
                  <c:v>0.25464561452283252</c:v>
                </c:pt>
                <c:pt idx="3">
                  <c:v>1.4528279831861006</c:v>
                </c:pt>
                <c:pt idx="4">
                  <c:v>1.1659241616179348</c:v>
                </c:pt>
                <c:pt idx="5">
                  <c:v>1.1914604830728699</c:v>
                </c:pt>
                <c:pt idx="6">
                  <c:v>1.0552088516562041</c:v>
                </c:pt>
                <c:pt idx="7">
                  <c:v>0.23630194277476668</c:v>
                </c:pt>
                <c:pt idx="8">
                  <c:v>0.61389682326249284</c:v>
                </c:pt>
                <c:pt idx="9">
                  <c:v>0.14780135062437688</c:v>
                </c:pt>
                <c:pt idx="10">
                  <c:v>-0.11669479448557943</c:v>
                </c:pt>
                <c:pt idx="11">
                  <c:v>0.31873648055746462</c:v>
                </c:pt>
                <c:pt idx="12">
                  <c:v>5.6402772046081573E-2</c:v>
                </c:pt>
                <c:pt idx="13">
                  <c:v>-0.24031958545159704</c:v>
                </c:pt>
                <c:pt idx="14">
                  <c:v>7.4425298972582266E-2</c:v>
                </c:pt>
                <c:pt idx="15">
                  <c:v>0.83685752579441031</c:v>
                </c:pt>
                <c:pt idx="16">
                  <c:v>0.67892785497652242</c:v>
                </c:pt>
                <c:pt idx="17">
                  <c:v>0.98921792397827679</c:v>
                </c:pt>
                <c:pt idx="18">
                  <c:v>1.011573126441516</c:v>
                </c:pt>
                <c:pt idx="19">
                  <c:v>0.97879098782037122</c:v>
                </c:pt>
                <c:pt idx="20">
                  <c:v>0.8103438675227741</c:v>
                </c:pt>
                <c:pt idx="21">
                  <c:v>0.84371532372273272</c:v>
                </c:pt>
                <c:pt idx="22">
                  <c:v>0.76240865656916934</c:v>
                </c:pt>
                <c:pt idx="23">
                  <c:v>0.59074033811019233</c:v>
                </c:pt>
                <c:pt idx="24">
                  <c:v>0.45111666020263391</c:v>
                </c:pt>
                <c:pt idx="25">
                  <c:v>0.19504435007785581</c:v>
                </c:pt>
                <c:pt idx="26">
                  <c:v>0.6342005524902592</c:v>
                </c:pt>
                <c:pt idx="27">
                  <c:v>1.1932387748804716</c:v>
                </c:pt>
                <c:pt idx="28">
                  <c:v>1.1796543283819567</c:v>
                </c:pt>
                <c:pt idx="29">
                  <c:v>0.81438821678912454</c:v>
                </c:pt>
                <c:pt idx="30">
                  <c:v>0.71184980191734926</c:v>
                </c:pt>
                <c:pt idx="31">
                  <c:v>0.92249020195971088</c:v>
                </c:pt>
                <c:pt idx="32">
                  <c:v>0.53935685405812439</c:v>
                </c:pt>
                <c:pt idx="33">
                  <c:v>0.59328316212189658</c:v>
                </c:pt>
                <c:pt idx="34">
                  <c:v>0.58740378098709722</c:v>
                </c:pt>
                <c:pt idx="35">
                  <c:v>1.4194224217781803</c:v>
                </c:pt>
                <c:pt idx="36">
                  <c:v>1.2624444147475402</c:v>
                </c:pt>
                <c:pt idx="37">
                  <c:v>1.6713060322732189</c:v>
                </c:pt>
                <c:pt idx="38">
                  <c:v>0.9595106474979983</c:v>
                </c:pt>
                <c:pt idx="39">
                  <c:v>1.1367079474121962</c:v>
                </c:pt>
                <c:pt idx="40">
                  <c:v>1.6286026854976625</c:v>
                </c:pt>
                <c:pt idx="41">
                  <c:v>1.2477987224424161</c:v>
                </c:pt>
                <c:pt idx="42">
                  <c:v>0.66015248682988792</c:v>
                </c:pt>
                <c:pt idx="43">
                  <c:v>1.5314211561781623</c:v>
                </c:pt>
                <c:pt idx="44">
                  <c:v>1.4202490597579522</c:v>
                </c:pt>
                <c:pt idx="45">
                  <c:v>1.3811481052526726</c:v>
                </c:pt>
                <c:pt idx="46">
                  <c:v>1.3828393583235026</c:v>
                </c:pt>
                <c:pt idx="47">
                  <c:v>1.6236502259607728</c:v>
                </c:pt>
                <c:pt idx="48">
                  <c:v>0.81955534431895194</c:v>
                </c:pt>
                <c:pt idx="49">
                  <c:v>1.1719522971300755</c:v>
                </c:pt>
                <c:pt idx="50">
                  <c:v>1.4170786507739164</c:v>
                </c:pt>
                <c:pt idx="51">
                  <c:v>0.41998416316657244</c:v>
                </c:pt>
                <c:pt idx="52">
                  <c:v>1.2209068318527723</c:v>
                </c:pt>
                <c:pt idx="53">
                  <c:v>0.23891971497836331</c:v>
                </c:pt>
                <c:pt idx="54">
                  <c:v>-0.56922680182110341</c:v>
                </c:pt>
                <c:pt idx="55">
                  <c:v>-1.555569001658003</c:v>
                </c:pt>
                <c:pt idx="56">
                  <c:v>-0.34320956258124052</c:v>
                </c:pt>
                <c:pt idx="57">
                  <c:v>0.23190841476502799</c:v>
                </c:pt>
                <c:pt idx="58">
                  <c:v>0.66697229182688555</c:v>
                </c:pt>
                <c:pt idx="59">
                  <c:v>1.1382725226785966</c:v>
                </c:pt>
                <c:pt idx="60">
                  <c:v>0.68227528799601578</c:v>
                </c:pt>
                <c:pt idx="61">
                  <c:v>1.1117608695293812</c:v>
                </c:pt>
                <c:pt idx="62">
                  <c:v>1.0697622657137487</c:v>
                </c:pt>
                <c:pt idx="63">
                  <c:v>0.95045571321472289</c:v>
                </c:pt>
                <c:pt idx="64">
                  <c:v>0.57493524615549962</c:v>
                </c:pt>
                <c:pt idx="65">
                  <c:v>0.29824900678392252</c:v>
                </c:pt>
                <c:pt idx="66">
                  <c:v>0.76226411109722114</c:v>
                </c:pt>
                <c:pt idx="67">
                  <c:v>0.40006332324498839</c:v>
                </c:pt>
                <c:pt idx="68">
                  <c:v>0.89770991112838816</c:v>
                </c:pt>
                <c:pt idx="69">
                  <c:v>0.29907653615212371</c:v>
                </c:pt>
                <c:pt idx="70">
                  <c:v>0.43528033586960935</c:v>
                </c:pt>
                <c:pt idx="71">
                  <c:v>0.43635480610887828</c:v>
                </c:pt>
                <c:pt idx="72">
                  <c:v>1.0469857507324178</c:v>
                </c:pt>
                <c:pt idx="73">
                  <c:v>0.44836659012035274</c:v>
                </c:pt>
                <c:pt idx="74">
                  <c:v>1.275555663155056</c:v>
                </c:pt>
                <c:pt idx="75">
                  <c:v>-0.40346017964268782</c:v>
                </c:pt>
                <c:pt idx="76">
                  <c:v>0.17176771643778607</c:v>
                </c:pt>
                <c:pt idx="77">
                  <c:v>0.55572092429089803</c:v>
                </c:pt>
                <c:pt idx="78">
                  <c:v>1.0117645697987965</c:v>
                </c:pt>
                <c:pt idx="79">
                  <c:v>0.48223148217005857</c:v>
                </c:pt>
                <c:pt idx="80">
                  <c:v>-0.46570111681656262</c:v>
                </c:pt>
                <c:pt idx="81">
                  <c:v>0.10872874580703709</c:v>
                </c:pt>
                <c:pt idx="82">
                  <c:v>0.12955375095131547</c:v>
                </c:pt>
                <c:pt idx="83">
                  <c:v>-0.37234002279774114</c:v>
                </c:pt>
                <c:pt idx="84">
                  <c:v>0.77690543206499707</c:v>
                </c:pt>
                <c:pt idx="85">
                  <c:v>0.11095510616958822</c:v>
                </c:pt>
                <c:pt idx="86">
                  <c:v>-7.618146533487842E-2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Seasonal!$C$81:$CK$81</c:f>
              <c:numCache>
                <c:formatCode>#,##0.00</c:formatCode>
                <c:ptCount val="87"/>
                <c:pt idx="0">
                  <c:v>2.3436722980075344E-2</c:v>
                </c:pt>
                <c:pt idx="1">
                  <c:v>0.44733745132916031</c:v>
                </c:pt>
                <c:pt idx="2">
                  <c:v>0.33627267742218303</c:v>
                </c:pt>
                <c:pt idx="3">
                  <c:v>2.943533325924983</c:v>
                </c:pt>
                <c:pt idx="4">
                  <c:v>1.5576023509597119</c:v>
                </c:pt>
                <c:pt idx="5">
                  <c:v>1.3337725562975455</c:v>
                </c:pt>
                <c:pt idx="6">
                  <c:v>1.0666771046035626</c:v>
                </c:pt>
                <c:pt idx="7">
                  <c:v>-0.62620393183397949</c:v>
                </c:pt>
                <c:pt idx="8">
                  <c:v>0.6694509344476014</c:v>
                </c:pt>
                <c:pt idx="9">
                  <c:v>0.13436445022358112</c:v>
                </c:pt>
                <c:pt idx="10">
                  <c:v>-9.8989204875826173E-2</c:v>
                </c:pt>
                <c:pt idx="11">
                  <c:v>0.49994483623628666</c:v>
                </c:pt>
                <c:pt idx="12">
                  <c:v>4.9054637101419454E-2</c:v>
                </c:pt>
                <c:pt idx="13">
                  <c:v>-0.26812366529932108</c:v>
                </c:pt>
                <c:pt idx="14">
                  <c:v>0.15494050202375922</c:v>
                </c:pt>
                <c:pt idx="15">
                  <c:v>-1.424704023706282</c:v>
                </c:pt>
                <c:pt idx="16">
                  <c:v>0.8526354993077474</c:v>
                </c:pt>
                <c:pt idx="17">
                  <c:v>1.1480194868610165</c:v>
                </c:pt>
                <c:pt idx="18">
                  <c:v>1.1933261241619384</c:v>
                </c:pt>
                <c:pt idx="19">
                  <c:v>1.0183641788075302</c:v>
                </c:pt>
                <c:pt idx="20">
                  <c:v>1.0127101921351003</c:v>
                </c:pt>
                <c:pt idx="21">
                  <c:v>1.0691581604076734</c:v>
                </c:pt>
                <c:pt idx="22">
                  <c:v>0.80835427802412907</c:v>
                </c:pt>
                <c:pt idx="23">
                  <c:v>2.9391231003371132</c:v>
                </c:pt>
                <c:pt idx="24">
                  <c:v>0.3857707044789988</c:v>
                </c:pt>
                <c:pt idx="25">
                  <c:v>0.20141267073005173</c:v>
                </c:pt>
                <c:pt idx="26">
                  <c:v>0.76118403379157629</c:v>
                </c:pt>
                <c:pt idx="27">
                  <c:v>-0.40940497827380312</c:v>
                </c:pt>
                <c:pt idx="28">
                  <c:v>1.3183482731287017</c:v>
                </c:pt>
                <c:pt idx="29">
                  <c:v>0.91430433027380409</c:v>
                </c:pt>
                <c:pt idx="30">
                  <c:v>0.74897641007399718</c:v>
                </c:pt>
                <c:pt idx="31">
                  <c:v>0.76771702982072476</c:v>
                </c:pt>
                <c:pt idx="32">
                  <c:v>0.37210589102441011</c:v>
                </c:pt>
                <c:pt idx="33">
                  <c:v>0.38034892751898614</c:v>
                </c:pt>
                <c:pt idx="34">
                  <c:v>0.54790091132593277</c:v>
                </c:pt>
                <c:pt idx="35">
                  <c:v>1.3729552593312446</c:v>
                </c:pt>
                <c:pt idx="36">
                  <c:v>1.5097325499543908</c:v>
                </c:pt>
                <c:pt idx="37">
                  <c:v>1.6583051051554707</c:v>
                </c:pt>
                <c:pt idx="38">
                  <c:v>1.2745768577821655</c:v>
                </c:pt>
                <c:pt idx="39">
                  <c:v>1.0353316537402291</c:v>
                </c:pt>
                <c:pt idx="40">
                  <c:v>1.9104423634386074</c:v>
                </c:pt>
                <c:pt idx="41">
                  <c:v>1.4539293644933593</c:v>
                </c:pt>
                <c:pt idx="42">
                  <c:v>0.76270124169250486</c:v>
                </c:pt>
                <c:pt idx="43">
                  <c:v>1.5895492010945427</c:v>
                </c:pt>
                <c:pt idx="44">
                  <c:v>1.2246219573322379</c:v>
                </c:pt>
                <c:pt idx="45">
                  <c:v>1.295230089929253</c:v>
                </c:pt>
                <c:pt idx="46">
                  <c:v>1.3275727604088086</c:v>
                </c:pt>
                <c:pt idx="47">
                  <c:v>2.0413302486929088</c:v>
                </c:pt>
                <c:pt idx="48">
                  <c:v>1.2208003835208985</c:v>
                </c:pt>
                <c:pt idx="49">
                  <c:v>1.2525501104354693</c:v>
                </c:pt>
                <c:pt idx="50">
                  <c:v>1.734504468749382</c:v>
                </c:pt>
                <c:pt idx="51">
                  <c:v>0.59147694826528252</c:v>
                </c:pt>
                <c:pt idx="52">
                  <c:v>1.2872391888474186</c:v>
                </c:pt>
                <c:pt idx="53">
                  <c:v>0.42286445335849326</c:v>
                </c:pt>
                <c:pt idx="54">
                  <c:v>-0.75991358649756757</c:v>
                </c:pt>
                <c:pt idx="55">
                  <c:v>-1.0925187572758892</c:v>
                </c:pt>
                <c:pt idx="56">
                  <c:v>-0.74065888998515694</c:v>
                </c:pt>
                <c:pt idx="57">
                  <c:v>0.3489388972543363</c:v>
                </c:pt>
                <c:pt idx="58">
                  <c:v>0.63658487061721103</c:v>
                </c:pt>
                <c:pt idx="59">
                  <c:v>2.4963681191198694</c:v>
                </c:pt>
                <c:pt idx="60">
                  <c:v>1.2143022907972436</c:v>
                </c:pt>
                <c:pt idx="61">
                  <c:v>0.74092268714138232</c:v>
                </c:pt>
                <c:pt idx="62">
                  <c:v>0.95825845900562956</c:v>
                </c:pt>
                <c:pt idx="63">
                  <c:v>1.4662607015702565</c:v>
                </c:pt>
                <c:pt idx="64">
                  <c:v>0.53978534736603601</c:v>
                </c:pt>
                <c:pt idx="65">
                  <c:v>0.57485333578718767</c:v>
                </c:pt>
                <c:pt idx="66">
                  <c:v>0.83452393459361551</c:v>
                </c:pt>
                <c:pt idx="67">
                  <c:v>0.7058557807246828</c:v>
                </c:pt>
                <c:pt idx="68">
                  <c:v>0.58415519102679969</c:v>
                </c:pt>
                <c:pt idx="69">
                  <c:v>0.46272575200911892</c:v>
                </c:pt>
                <c:pt idx="70">
                  <c:v>0.62634175244677304</c:v>
                </c:pt>
                <c:pt idx="71">
                  <c:v>0.28053300573418694</c:v>
                </c:pt>
                <c:pt idx="72">
                  <c:v>1.2428332701277041</c:v>
                </c:pt>
                <c:pt idx="73">
                  <c:v>0.27859359818457025</c:v>
                </c:pt>
                <c:pt idx="74">
                  <c:v>1.2301786618490129</c:v>
                </c:pt>
                <c:pt idx="75">
                  <c:v>0.24412365507254244</c:v>
                </c:pt>
                <c:pt idx="76">
                  <c:v>0.2094104236710928</c:v>
                </c:pt>
                <c:pt idx="77">
                  <c:v>0.52962129160047344</c:v>
                </c:pt>
                <c:pt idx="78">
                  <c:v>0.91235605457459368</c:v>
                </c:pt>
                <c:pt idx="79">
                  <c:v>0.13132865358460416</c:v>
                </c:pt>
                <c:pt idx="80">
                  <c:v>-0.55570991654283741</c:v>
                </c:pt>
                <c:pt idx="81">
                  <c:v>0.21648106679479301</c:v>
                </c:pt>
                <c:pt idx="82">
                  <c:v>1.2812013624983711E-2</c:v>
                </c:pt>
                <c:pt idx="83">
                  <c:v>-0.11138772545980861</c:v>
                </c:pt>
                <c:pt idx="84">
                  <c:v>0.60943632979109641</c:v>
                </c:pt>
                <c:pt idx="85">
                  <c:v>1.714456496054088E-2</c:v>
                </c:pt>
                <c:pt idx="86">
                  <c:v>7.6477577254894333E-2</c:v>
                </c:pt>
              </c:numCache>
            </c:numRef>
          </c:val>
        </c:ser>
        <c:dLbls/>
        <c:marker val="1"/>
        <c:axId val="92095232"/>
        <c:axId val="92096768"/>
      </c:lineChart>
      <c:catAx>
        <c:axId val="920952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096768"/>
        <c:crosses val="autoZero"/>
        <c:auto val="1"/>
        <c:lblAlgn val="ctr"/>
        <c:lblOffset val="100"/>
        <c:tickLblSkip val="1"/>
      </c:catAx>
      <c:valAx>
        <c:axId val="9209676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095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3865304821"/>
          <c:y val="2.4074720785425389E-2"/>
          <c:w val="0.28231760808105388"/>
          <c:h val="0.114385178840092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20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Seasonal!$F$101:$CK$101</c:f>
              <c:numCache>
                <c:formatCode>#,##0.00</c:formatCode>
                <c:ptCount val="84"/>
                <c:pt idx="0">
                  <c:v>2.3954774049903262</c:v>
                </c:pt>
                <c:pt idx="1">
                  <c:v>3.4344681420178915</c:v>
                </c:pt>
                <c:pt idx="2">
                  <c:v>4.1230259721808586</c:v>
                </c:pt>
                <c:pt idx="3">
                  <c:v>4.9544793798655009</c:v>
                </c:pt>
                <c:pt idx="4">
                  <c:v>3.6959648587662834</c:v>
                </c:pt>
                <c:pt idx="5">
                  <c:v>3.1301319663811409</c:v>
                </c:pt>
                <c:pt idx="6">
                  <c:v>2.0664779431709857</c:v>
                </c:pt>
                <c:pt idx="7">
                  <c:v>0.88284694572248845</c:v>
                </c:pt>
                <c:pt idx="8">
                  <c:v>0.96581320342542187</c:v>
                </c:pt>
                <c:pt idx="9">
                  <c:v>0.40636920995788128</c:v>
                </c:pt>
                <c:pt idx="10">
                  <c:v>1.7246198966130315E-2</c:v>
                </c:pt>
                <c:pt idx="11">
                  <c:v>0.20862257965000705</c:v>
                </c:pt>
                <c:pt idx="12">
                  <c:v>0.72617491428079062</c:v>
                </c:pt>
                <c:pt idx="13">
                  <c:v>1.3528671464074609</c:v>
                </c:pt>
                <c:pt idx="14">
                  <c:v>2.6020406734970409</c:v>
                </c:pt>
                <c:pt idx="15">
                  <c:v>3.5628583771589781</c:v>
                </c:pt>
                <c:pt idx="16">
                  <c:v>3.708628836368443</c:v>
                </c:pt>
                <c:pt idx="17">
                  <c:v>3.8439995118284234</c:v>
                </c:pt>
                <c:pt idx="18">
                  <c:v>3.694383817593812</c:v>
                </c:pt>
                <c:pt idx="19">
                  <c:v>3.4386016792411214</c:v>
                </c:pt>
                <c:pt idx="20">
                  <c:v>3.0410982412015097</c:v>
                </c:pt>
                <c:pt idx="21">
                  <c:v>2.673921971978289</c:v>
                </c:pt>
                <c:pt idx="22">
                  <c:v>2.0134783070488416</c:v>
                </c:pt>
                <c:pt idx="23">
                  <c:v>1.8836783665887136</c:v>
                </c:pt>
                <c:pt idx="24">
                  <c:v>2.4939209867538144</c:v>
                </c:pt>
                <c:pt idx="25">
                  <c:v>3.2372744175656871</c:v>
                </c:pt>
                <c:pt idx="26">
                  <c:v>3.8754234711566582</c:v>
                </c:pt>
                <c:pt idx="27">
                  <c:v>3.9555736449760381</c:v>
                </c:pt>
                <c:pt idx="28">
                  <c:v>3.6774342796163531</c:v>
                </c:pt>
                <c:pt idx="29">
                  <c:v>3.0213300484419645</c:v>
                </c:pt>
                <c:pt idx="30">
                  <c:v>2.7953847521885287</c:v>
                </c:pt>
                <c:pt idx="31">
                  <c:v>2.6683641818428869</c:v>
                </c:pt>
                <c:pt idx="32">
                  <c:v>3.1738929100373436</c:v>
                </c:pt>
                <c:pt idx="33">
                  <c:v>3.9159282769379291</c:v>
                </c:pt>
                <c:pt idx="34">
                  <c:v>5.0295587673057573</c:v>
                </c:pt>
                <c:pt idx="35">
                  <c:v>5.4180986692702211</c:v>
                </c:pt>
                <c:pt idx="36">
                  <c:v>5.1242375759778538</c:v>
                </c:pt>
                <c:pt idx="37">
                  <c:v>5.5043598342070776</c:v>
                </c:pt>
                <c:pt idx="38">
                  <c:v>5.0648861089986807</c:v>
                </c:pt>
                <c:pt idx="39">
                  <c:v>4.7533549728562949</c:v>
                </c:pt>
                <c:pt idx="40">
                  <c:v>5.1621831195252152</c:v>
                </c:pt>
                <c:pt idx="41">
                  <c:v>4.9465851326920944</c:v>
                </c:pt>
                <c:pt idx="42">
                  <c:v>5.084806037561866</c:v>
                </c:pt>
                <c:pt idx="43">
                  <c:v>5.8392595908359395</c:v>
                </c:pt>
                <c:pt idx="44">
                  <c:v>5.9354018130897552</c:v>
                </c:pt>
                <c:pt idx="45">
                  <c:v>5.3079656679257461</c:v>
                </c:pt>
                <c:pt idx="46">
                  <c:v>5.0906670340931797</c:v>
                </c:pt>
                <c:pt idx="47">
                  <c:v>5.1261585443444551</c:v>
                </c:pt>
                <c:pt idx="48">
                  <c:v>3.881007547795968</c:v>
                </c:pt>
                <c:pt idx="49">
                  <c:v>4.2945463376014841</c:v>
                </c:pt>
                <c:pt idx="50">
                  <c:v>3.3327164266008036</c:v>
                </c:pt>
                <c:pt idx="51">
                  <c:v>1.3088922265724798</c:v>
                </c:pt>
                <c:pt idx="52">
                  <c:v>-0.68414834529098012</c:v>
                </c:pt>
                <c:pt idx="53">
                  <c:v>-2.2188268683589341</c:v>
                </c:pt>
                <c:pt idx="54">
                  <c:v>-2.2256662593059575</c:v>
                </c:pt>
                <c:pt idx="55">
                  <c:v>-1.0100612824506061</c:v>
                </c:pt>
                <c:pt idx="56">
                  <c:v>1.6987075600790535</c:v>
                </c:pt>
                <c:pt idx="57">
                  <c:v>2.7452040754533757</c:v>
                </c:pt>
                <c:pt idx="58">
                  <c:v>3.6471186598486907</c:v>
                </c:pt>
                <c:pt idx="59">
                  <c:v>4.0618328334052798</c:v>
                </c:pt>
                <c:pt idx="60">
                  <c:v>3.8685868846438889</c:v>
                </c:pt>
                <c:pt idx="61">
                  <c:v>3.757849831570534</c:v>
                </c:pt>
                <c:pt idx="62">
                  <c:v>2.9230484102021377</c:v>
                </c:pt>
                <c:pt idx="63">
                  <c:v>2.6099117534596394</c:v>
                </c:pt>
                <c:pt idx="64">
                  <c:v>2.0504718364669978</c:v>
                </c:pt>
                <c:pt idx="65">
                  <c:v>2.3779819340546564</c:v>
                </c:pt>
                <c:pt idx="66">
                  <c:v>2.3788266226463972</c:v>
                </c:pt>
                <c:pt idx="67">
                  <c:v>2.0465969379746012</c:v>
                </c:pt>
                <c:pt idx="68">
                  <c:v>2.0834835912446232</c:v>
                </c:pt>
                <c:pt idx="69">
                  <c:v>2.2345137557172312</c:v>
                </c:pt>
                <c:pt idx="70">
                  <c:v>2.3866846091597891</c:v>
                </c:pt>
                <c:pt idx="71">
                  <c:v>3.2432860407675581</c:v>
                </c:pt>
                <c:pt idx="72">
                  <c:v>2.3800004410197828</c:v>
                </c:pt>
                <c:pt idx="73">
                  <c:v>1.4932365056945431</c:v>
                </c:pt>
                <c:pt idx="74">
                  <c:v>1.6017075460683765</c:v>
                </c:pt>
                <c:pt idx="75">
                  <c:v>1.3370669292389494</c:v>
                </c:pt>
                <c:pt idx="76">
                  <c:v>2.2382367427051171</c:v>
                </c:pt>
                <c:pt idx="77">
                  <c:v>1.5876174017861753</c:v>
                </c:pt>
                <c:pt idx="78">
                  <c:v>1.1360382177077473</c:v>
                </c:pt>
                <c:pt idx="79">
                  <c:v>0.25274202472439361</c:v>
                </c:pt>
                <c:pt idx="80">
                  <c:v>-0.59987774063600707</c:v>
                </c:pt>
                <c:pt idx="81">
                  <c:v>0.64105371982542381</c:v>
                </c:pt>
                <c:pt idx="82">
                  <c:v>0.64329191878823488</c:v>
                </c:pt>
                <c:pt idx="83">
                  <c:v>0.43650112970544896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Seasonal!$F$121:$CK$121</c:f>
              <c:numCache>
                <c:formatCode>#,##0.00</c:formatCode>
                <c:ptCount val="84"/>
                <c:pt idx="0">
                  <c:v>3.7760738444517328</c:v>
                </c:pt>
                <c:pt idx="1">
                  <c:v>5.3677976515408021</c:v>
                </c:pt>
                <c:pt idx="2">
                  <c:v>6.2976551982058693</c:v>
                </c:pt>
                <c:pt idx="3">
                  <c:v>7.0714558974343564</c:v>
                </c:pt>
                <c:pt idx="4">
                  <c:v>3.3585760980840971</c:v>
                </c:pt>
                <c:pt idx="5">
                  <c:v>2.4546746308856577</c:v>
                </c:pt>
                <c:pt idx="6">
                  <c:v>1.2419992892152965</c:v>
                </c:pt>
                <c:pt idx="7">
                  <c:v>7.4310877399499542E-2</c:v>
                </c:pt>
                <c:pt idx="8">
                  <c:v>1.2083981958788907</c:v>
                </c:pt>
                <c:pt idx="9">
                  <c:v>0.58468052464665721</c:v>
                </c:pt>
                <c:pt idx="10">
                  <c:v>0.18038237248768774</c:v>
                </c:pt>
                <c:pt idx="11">
                  <c:v>0.43502218974743229</c:v>
                </c:pt>
                <c:pt idx="12">
                  <c:v>-1.4883833531191635</c:v>
                </c:pt>
                <c:pt idx="13">
                  <c:v>-0.6971509908587018</c:v>
                </c:pt>
                <c:pt idx="14">
                  <c:v>0.71290018618285234</c:v>
                </c:pt>
                <c:pt idx="15">
                  <c:v>1.7570706184448202</c:v>
                </c:pt>
                <c:pt idx="16">
                  <c:v>4.4904239260799423</c:v>
                </c:pt>
                <c:pt idx="17">
                  <c:v>4.6349189433793283</c:v>
                </c:pt>
                <c:pt idx="18">
                  <c:v>4.5340647407686845</c:v>
                </c:pt>
                <c:pt idx="19">
                  <c:v>4.1001383604954036</c:v>
                </c:pt>
                <c:pt idx="20">
                  <c:v>5.942852228276907</c:v>
                </c:pt>
                <c:pt idx="21">
                  <c:v>5.2853136138739698</c:v>
                </c:pt>
                <c:pt idx="22">
                  <c:v>4.3813696444116585</c:v>
                </c:pt>
                <c:pt idx="23">
                  <c:v>4.332527514860808</c:v>
                </c:pt>
                <c:pt idx="24">
                  <c:v>0.93867309514297292</c:v>
                </c:pt>
                <c:pt idx="25">
                  <c:v>1.8763870926268373</c:v>
                </c:pt>
                <c:pt idx="26">
                  <c:v>2.6011955032771148</c:v>
                </c:pt>
                <c:pt idx="27">
                  <c:v>2.5887649547510305</c:v>
                </c:pt>
                <c:pt idx="28">
                  <c:v>3.801324162627334</c:v>
                </c:pt>
                <c:pt idx="29">
                  <c:v>2.8318925254628136</c:v>
                </c:pt>
                <c:pt idx="30">
                  <c:v>2.2877908249767147</c:v>
                </c:pt>
                <c:pt idx="31">
                  <c:v>2.0836441498556235</c:v>
                </c:pt>
                <c:pt idx="32">
                  <c:v>2.6967861944348037</c:v>
                </c:pt>
                <c:pt idx="33">
                  <c:v>3.8607609932505853</c:v>
                </c:pt>
                <c:pt idx="34">
                  <c:v>5.1830267807623436</c:v>
                </c:pt>
                <c:pt idx="35">
                  <c:v>5.9432015317444602</c:v>
                </c:pt>
                <c:pt idx="36">
                  <c:v>5.5903566768470228</c:v>
                </c:pt>
                <c:pt idx="37">
                  <c:v>6.0071747598706322</c:v>
                </c:pt>
                <c:pt idx="38">
                  <c:v>5.7940559710551405</c:v>
                </c:pt>
                <c:pt idx="39">
                  <c:v>5.2593373944981199</c:v>
                </c:pt>
                <c:pt idx="40">
                  <c:v>5.8367252335052218</c:v>
                </c:pt>
                <c:pt idx="41">
                  <c:v>5.1244823642048001</c:v>
                </c:pt>
                <c:pt idx="42">
                  <c:v>4.9600414283570728</c:v>
                </c:pt>
                <c:pt idx="43">
                  <c:v>5.5484430618538756</c:v>
                </c:pt>
                <c:pt idx="44">
                  <c:v>6.0178297906449414</c:v>
                </c:pt>
                <c:pt idx="45">
                  <c:v>6.0138272569329976</c:v>
                </c:pt>
                <c:pt idx="46">
                  <c:v>5.9691591321914244</c:v>
                </c:pt>
                <c:pt idx="47">
                  <c:v>6.3947314594694102</c:v>
                </c:pt>
                <c:pt idx="48">
                  <c:v>4.8830228980593278</c:v>
                </c:pt>
                <c:pt idx="49">
                  <c:v>4.9518654947783673</c:v>
                </c:pt>
                <c:pt idx="50">
                  <c:v>4.0918668341074484</c:v>
                </c:pt>
                <c:pt idx="51">
                  <c:v>1.5396488487619051</c:v>
                </c:pt>
                <c:pt idx="52">
                  <c:v>-0.16022014402975926</c:v>
                </c:pt>
                <c:pt idx="53">
                  <c:v>-2.1591382642432917</c:v>
                </c:pt>
                <c:pt idx="54">
                  <c:v>-2.2311630979591741</c:v>
                </c:pt>
                <c:pt idx="55">
                  <c:v>-0.85536794479181588</c:v>
                </c:pt>
                <c:pt idx="56">
                  <c:v>2.7421240181753217</c:v>
                </c:pt>
                <c:pt idx="57">
                  <c:v>4.7656803086008512</c:v>
                </c:pt>
                <c:pt idx="58">
                  <c:v>5.1749168074492076</c:v>
                </c:pt>
                <c:pt idx="59">
                  <c:v>5.5110966663087009</c:v>
                </c:pt>
                <c:pt idx="60">
                  <c:v>4.4506906704255753</c:v>
                </c:pt>
                <c:pt idx="61">
                  <c:v>3.7546056407834758</c:v>
                </c:pt>
                <c:pt idx="62">
                  <c:v>3.5835682946963674</c:v>
                </c:pt>
                <c:pt idx="63">
                  <c:v>3.4566161883954463</c:v>
                </c:pt>
                <c:pt idx="64">
                  <c:v>2.6812952147067968</c:v>
                </c:pt>
                <c:pt idx="65">
                  <c:v>2.7266101415272628</c:v>
                </c:pt>
                <c:pt idx="66">
                  <c:v>2.6120836351208894</c:v>
                </c:pt>
                <c:pt idx="67">
                  <c:v>2.4002315168954862</c:v>
                </c:pt>
                <c:pt idx="68">
                  <c:v>1.9677526874293312</c:v>
                </c:pt>
                <c:pt idx="69">
                  <c:v>2.6354912924097684</c:v>
                </c:pt>
                <c:pt idx="70">
                  <c:v>2.4473768058770942</c:v>
                </c:pt>
                <c:pt idx="71">
                  <c:v>3.0621413527093191</c:v>
                </c:pt>
                <c:pt idx="72">
                  <c:v>3.0247220697041497</c:v>
                </c:pt>
                <c:pt idx="73">
                  <c:v>1.9731108287128434</c:v>
                </c:pt>
                <c:pt idx="74">
                  <c:v>2.2283804120134159</c:v>
                </c:pt>
                <c:pt idx="75">
                  <c:v>1.9074238471878311</c:v>
                </c:pt>
                <c:pt idx="76">
                  <c:v>1.7927572951211268</c:v>
                </c:pt>
                <c:pt idx="77">
                  <c:v>1.0155477619677447</c:v>
                </c:pt>
                <c:pt idx="78">
                  <c:v>0.70089392234670067</c:v>
                </c:pt>
                <c:pt idx="79">
                  <c:v>-0.19676512147897707</c:v>
                </c:pt>
                <c:pt idx="80">
                  <c:v>-0.43868620764012101</c:v>
                </c:pt>
                <c:pt idx="81">
                  <c:v>0.727831155477347</c:v>
                </c:pt>
                <c:pt idx="82">
                  <c:v>0.52747754810510794</c:v>
                </c:pt>
                <c:pt idx="83">
                  <c:v>0.59147073447328424</c:v>
                </c:pt>
              </c:numCache>
            </c:numRef>
          </c:val>
        </c:ser>
        <c:dLbls/>
        <c:marker val="1"/>
        <c:axId val="92165248"/>
        <c:axId val="92166784"/>
      </c:lineChart>
      <c:catAx>
        <c:axId val="921652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166784"/>
        <c:crosses val="autoZero"/>
        <c:auto val="1"/>
        <c:lblAlgn val="ctr"/>
        <c:lblOffset val="100"/>
      </c:catAx>
      <c:valAx>
        <c:axId val="9216678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1652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9427478726"/>
          <c:y val="2.4074576884785991E-2"/>
          <c:w val="0.29273982370700757"/>
          <c:h val="0.1223178568196213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099" l="0.70000000000000062" r="0.70000000000000062" t="0.7500000000000109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556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Durban'!$A$11:$A$66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Durban'!$O$11:$O$66</c:f>
              <c:numCache>
                <c:formatCode>0.00</c:formatCode>
                <c:ptCount val="56"/>
                <c:pt idx="0">
                  <c:v>3.6172540083990361</c:v>
                </c:pt>
                <c:pt idx="1">
                  <c:v>4.2374993149464082</c:v>
                </c:pt>
                <c:pt idx="2">
                  <c:v>3.5517258221447134</c:v>
                </c:pt>
                <c:pt idx="3">
                  <c:v>2.4444039209636599</c:v>
                </c:pt>
                <c:pt idx="4">
                  <c:v>3.4077011200211387</c:v>
                </c:pt>
                <c:pt idx="5">
                  <c:v>3.1644603487127743</c:v>
                </c:pt>
                <c:pt idx="6">
                  <c:v>5.0828120851301968</c:v>
                </c:pt>
                <c:pt idx="7">
                  <c:v>6.002644259783815</c:v>
                </c:pt>
                <c:pt idx="8">
                  <c:v>5.9294272328789113</c:v>
                </c:pt>
                <c:pt idx="9">
                  <c:v>5.029977103127524</c:v>
                </c:pt>
                <c:pt idx="10">
                  <c:v>6.0157307269508777</c:v>
                </c:pt>
                <c:pt idx="11">
                  <c:v>5.6776833707261485</c:v>
                </c:pt>
                <c:pt idx="12">
                  <c:v>5.1988196523945405</c:v>
                </c:pt>
                <c:pt idx="13">
                  <c:v>4.5478078554871697</c:v>
                </c:pt>
                <c:pt idx="14">
                  <c:v>5.0186773938389306</c:v>
                </c:pt>
                <c:pt idx="15">
                  <c:v>6.657605185582363</c:v>
                </c:pt>
                <c:pt idx="16">
                  <c:v>7.0454691271651368</c:v>
                </c:pt>
                <c:pt idx="17">
                  <c:v>6.2151135391615826</c:v>
                </c:pt>
                <c:pt idx="18">
                  <c:v>5.5830847382398874</c:v>
                </c:pt>
                <c:pt idx="19">
                  <c:v>5.637997100678791</c:v>
                </c:pt>
                <c:pt idx="20">
                  <c:v>7.0449338347896324</c:v>
                </c:pt>
                <c:pt idx="21">
                  <c:v>7.8494282286358148</c:v>
                </c:pt>
                <c:pt idx="22">
                  <c:v>5.5570857411968699</c:v>
                </c:pt>
                <c:pt idx="23">
                  <c:v>-0.37523675104637688</c:v>
                </c:pt>
                <c:pt idx="24">
                  <c:v>-4.1389606844006623</c:v>
                </c:pt>
                <c:pt idx="25">
                  <c:v>-6.203123395302228</c:v>
                </c:pt>
                <c:pt idx="26">
                  <c:v>-4.7844413975758862</c:v>
                </c:pt>
                <c:pt idx="27">
                  <c:v>-0.75160814453368252</c:v>
                </c:pt>
                <c:pt idx="28">
                  <c:v>4.1402415024794008</c:v>
                </c:pt>
                <c:pt idx="29">
                  <c:v>6.0133884026200581</c:v>
                </c:pt>
                <c:pt idx="30">
                  <c:v>5.383171345195227</c:v>
                </c:pt>
                <c:pt idx="31">
                  <c:v>4.8263474864015778</c:v>
                </c:pt>
                <c:pt idx="32">
                  <c:v>3.9733710294137849</c:v>
                </c:pt>
                <c:pt idx="33">
                  <c:v>3.4557021034395561</c:v>
                </c:pt>
                <c:pt idx="34">
                  <c:v>3.6659472191403446</c:v>
                </c:pt>
                <c:pt idx="35">
                  <c:v>3.3703078362439221</c:v>
                </c:pt>
                <c:pt idx="36">
                  <c:v>2.3442791468353525</c:v>
                </c:pt>
                <c:pt idx="37">
                  <c:v>2.4369129249908719</c:v>
                </c:pt>
                <c:pt idx="38">
                  <c:v>1.7104947476810586</c:v>
                </c:pt>
                <c:pt idx="39">
                  <c:v>2.2004333614940754</c:v>
                </c:pt>
                <c:pt idx="40">
                  <c:v>2.5991019328731242</c:v>
                </c:pt>
                <c:pt idx="41">
                  <c:v>3.5288828227410556</c:v>
                </c:pt>
                <c:pt idx="42">
                  <c:v>2.3922318751621519</c:v>
                </c:pt>
                <c:pt idx="43">
                  <c:v>2.8529188499169136</c:v>
                </c:pt>
                <c:pt idx="44">
                  <c:v>2.3261698410401763</c:v>
                </c:pt>
                <c:pt idx="45">
                  <c:v>2.0924366249581552</c:v>
                </c:pt>
                <c:pt idx="46">
                  <c:v>2.4545180101455633</c:v>
                </c:pt>
                <c:pt idx="47">
                  <c:v>2.0315043735918565</c:v>
                </c:pt>
                <c:pt idx="48">
                  <c:v>2.1234100854499491</c:v>
                </c:pt>
                <c:pt idx="49">
                  <c:v>0.33476802625096258</c:v>
                </c:pt>
                <c:pt idx="50">
                  <c:v>0.13633748476355678</c:v>
                </c:pt>
                <c:pt idx="51">
                  <c:v>0.34964882317534923</c:v>
                </c:pt>
                <c:pt idx="52">
                  <c:v>-0.15363673339096601</c:v>
                </c:pt>
                <c:pt idx="53">
                  <c:v>0.21472856379143049</c:v>
                </c:pt>
                <c:pt idx="54">
                  <c:v>0.53608801831721509</c:v>
                </c:pt>
                <c:pt idx="55">
                  <c:v>0.81594586097942368</c:v>
                </c:pt>
              </c:numCache>
            </c:numRef>
          </c:val>
        </c:ser>
        <c:dLbls/>
        <c:marker val="1"/>
        <c:axId val="92224512"/>
        <c:axId val="92250880"/>
      </c:lineChart>
      <c:catAx>
        <c:axId val="922245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92250880"/>
        <c:crosses val="autoZero"/>
        <c:auto val="1"/>
        <c:lblAlgn val="ctr"/>
        <c:lblOffset val="100"/>
      </c:catAx>
      <c:valAx>
        <c:axId val="922508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22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2993574254331413E-2"/>
          <c:y val="4.7842246172134291E-2"/>
          <c:w val="0.25198700114083478"/>
          <c:h val="0.1262825914295783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626E-2"/>
          <c:y val="3.8152988608382718E-2"/>
          <c:w val="0.91042422686294056"/>
          <c:h val="0.91461183562992165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PMB'!$A$11:$A$66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PMB'!$O$11:$O$66</c:f>
              <c:numCache>
                <c:formatCode>0.00</c:formatCode>
                <c:ptCount val="56"/>
                <c:pt idx="0">
                  <c:v>3.6172540083990437</c:v>
                </c:pt>
                <c:pt idx="1">
                  <c:v>4.2374993149464162</c:v>
                </c:pt>
                <c:pt idx="2">
                  <c:v>3.5517258221447046</c:v>
                </c:pt>
                <c:pt idx="3">
                  <c:v>2.4444039209636488</c:v>
                </c:pt>
                <c:pt idx="4">
                  <c:v>3.4077011200211249</c:v>
                </c:pt>
                <c:pt idx="5">
                  <c:v>3.1644603487127747</c:v>
                </c:pt>
                <c:pt idx="6">
                  <c:v>5.0828120851302057</c:v>
                </c:pt>
                <c:pt idx="7">
                  <c:v>6.0026442597838061</c:v>
                </c:pt>
                <c:pt idx="8">
                  <c:v>5.9294272328789104</c:v>
                </c:pt>
                <c:pt idx="9">
                  <c:v>5.0299771031275178</c:v>
                </c:pt>
                <c:pt idx="10">
                  <c:v>6.0157307269508662</c:v>
                </c:pt>
                <c:pt idx="11">
                  <c:v>5.6776833707261547</c:v>
                </c:pt>
                <c:pt idx="12">
                  <c:v>5.1988196523945369</c:v>
                </c:pt>
                <c:pt idx="13">
                  <c:v>4.5478078554871706</c:v>
                </c:pt>
                <c:pt idx="14">
                  <c:v>5.018677393838936</c:v>
                </c:pt>
                <c:pt idx="15">
                  <c:v>6.6576051855823675</c:v>
                </c:pt>
                <c:pt idx="16">
                  <c:v>7.0454691271651395</c:v>
                </c:pt>
                <c:pt idx="17">
                  <c:v>6.2151135391615782</c:v>
                </c:pt>
                <c:pt idx="18">
                  <c:v>5.5830847382398865</c:v>
                </c:pt>
                <c:pt idx="19">
                  <c:v>5.6379971006787937</c:v>
                </c:pt>
                <c:pt idx="20">
                  <c:v>6.9758539426814838</c:v>
                </c:pt>
                <c:pt idx="21">
                  <c:v>-0.57815672096194537</c:v>
                </c:pt>
                <c:pt idx="22">
                  <c:v>0.1092734427414874</c:v>
                </c:pt>
                <c:pt idx="23">
                  <c:v>2.8041724652658386</c:v>
                </c:pt>
                <c:pt idx="24">
                  <c:v>-2.9409715874432325</c:v>
                </c:pt>
                <c:pt idx="25">
                  <c:v>6.7357228107017679</c:v>
                </c:pt>
                <c:pt idx="26">
                  <c:v>4.6357324250043108</c:v>
                </c:pt>
                <c:pt idx="27">
                  <c:v>12.236436177797462</c:v>
                </c:pt>
                <c:pt idx="28">
                  <c:v>3.2987291614734642</c:v>
                </c:pt>
                <c:pt idx="29">
                  <c:v>-3.6279474437910077E-3</c:v>
                </c:pt>
                <c:pt idx="30">
                  <c:v>0.75017539035205105</c:v>
                </c:pt>
                <c:pt idx="31">
                  <c:v>-4.2693010870595609</c:v>
                </c:pt>
                <c:pt idx="32">
                  <c:v>4.0995501498593834</c:v>
                </c:pt>
                <c:pt idx="33">
                  <c:v>3.0905251107170848</c:v>
                </c:pt>
                <c:pt idx="34">
                  <c:v>3.5410733066284337</c:v>
                </c:pt>
                <c:pt idx="35">
                  <c:v>5.5319711449197468</c:v>
                </c:pt>
                <c:pt idx="36">
                  <c:v>2.5364173413400777</c:v>
                </c:pt>
                <c:pt idx="37">
                  <c:v>4.7152065145051347</c:v>
                </c:pt>
                <c:pt idx="38">
                  <c:v>3.3372504165000492</c:v>
                </c:pt>
                <c:pt idx="39">
                  <c:v>3.9590066572366722</c:v>
                </c:pt>
                <c:pt idx="40">
                  <c:v>2.4292726579802211</c:v>
                </c:pt>
                <c:pt idx="41">
                  <c:v>2.1440053089625577</c:v>
                </c:pt>
                <c:pt idx="42">
                  <c:v>1.3564282213346406</c:v>
                </c:pt>
                <c:pt idx="43">
                  <c:v>0.99949816718030382</c:v>
                </c:pt>
                <c:pt idx="44">
                  <c:v>2.3750580696718337</c:v>
                </c:pt>
                <c:pt idx="45">
                  <c:v>2.2623179568315912</c:v>
                </c:pt>
                <c:pt idx="46">
                  <c:v>2.6080148441863873</c:v>
                </c:pt>
                <c:pt idx="47">
                  <c:v>2.6934037499965338</c:v>
                </c:pt>
                <c:pt idx="48">
                  <c:v>2.1472005066646438</c:v>
                </c:pt>
                <c:pt idx="49">
                  <c:v>0.67527317354663563</c:v>
                </c:pt>
                <c:pt idx="50">
                  <c:v>0.37641168736911029</c:v>
                </c:pt>
                <c:pt idx="51">
                  <c:v>0.52780683784032734</c:v>
                </c:pt>
                <c:pt idx="52">
                  <c:v>-0.1850447919888302</c:v>
                </c:pt>
                <c:pt idx="53">
                  <c:v>-6.6672754320388355E-2</c:v>
                </c:pt>
                <c:pt idx="54">
                  <c:v>0.32568552960036079</c:v>
                </c:pt>
                <c:pt idx="55">
                  <c:v>0.48046126991564719</c:v>
                </c:pt>
              </c:numCache>
            </c:numRef>
          </c:val>
        </c:ser>
        <c:dLbls/>
        <c:marker val="1"/>
        <c:axId val="92013696"/>
        <c:axId val="92015232"/>
      </c:lineChart>
      <c:catAx>
        <c:axId val="920136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92015232"/>
        <c:crosses val="autoZero"/>
        <c:auto val="1"/>
        <c:lblAlgn val="ctr"/>
        <c:lblOffset val="100"/>
      </c:catAx>
      <c:valAx>
        <c:axId val="920152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0136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11315252260244E-2"/>
          <c:y val="5.2550032808399004E-2"/>
          <c:w val="0.28179370332331644"/>
          <c:h val="0.13368807414698175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695E-2"/>
          <c:y val="3.8152988608382718E-2"/>
          <c:w val="0.91042422686294056"/>
          <c:h val="0.91170257563959356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RBay'!$A$11:$A$67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RBay'!$O$11:$O$67</c:f>
              <c:numCache>
                <c:formatCode>0.00</c:formatCode>
                <c:ptCount val="57"/>
                <c:pt idx="0">
                  <c:v>3.6172540083990343</c:v>
                </c:pt>
                <c:pt idx="1">
                  <c:v>4.2374993149464224</c:v>
                </c:pt>
                <c:pt idx="2">
                  <c:v>3.5517258221447108</c:v>
                </c:pt>
                <c:pt idx="3">
                  <c:v>2.444403920963647</c:v>
                </c:pt>
                <c:pt idx="4">
                  <c:v>3.4077011200211289</c:v>
                </c:pt>
                <c:pt idx="5">
                  <c:v>3.1644603487127756</c:v>
                </c:pt>
                <c:pt idx="6">
                  <c:v>5.0828120851302074</c:v>
                </c:pt>
                <c:pt idx="7">
                  <c:v>6.0026442597838132</c:v>
                </c:pt>
                <c:pt idx="8">
                  <c:v>5.9294272328789086</c:v>
                </c:pt>
                <c:pt idx="9">
                  <c:v>5.0299771031275284</c:v>
                </c:pt>
                <c:pt idx="10">
                  <c:v>6.0157307269508697</c:v>
                </c:pt>
                <c:pt idx="11">
                  <c:v>5.6776833707261636</c:v>
                </c:pt>
                <c:pt idx="12">
                  <c:v>5.1988196523945369</c:v>
                </c:pt>
                <c:pt idx="13">
                  <c:v>4.5478078554871688</c:v>
                </c:pt>
                <c:pt idx="14">
                  <c:v>5.0186773938389191</c:v>
                </c:pt>
                <c:pt idx="15">
                  <c:v>6.6576051855823604</c:v>
                </c:pt>
                <c:pt idx="16">
                  <c:v>7.0454691271651289</c:v>
                </c:pt>
                <c:pt idx="17">
                  <c:v>6.2151135391615719</c:v>
                </c:pt>
                <c:pt idx="18">
                  <c:v>5.5830847382398989</c:v>
                </c:pt>
                <c:pt idx="19">
                  <c:v>5.6379971006787786</c:v>
                </c:pt>
                <c:pt idx="20">
                  <c:v>6.648990003695336</c:v>
                </c:pt>
                <c:pt idx="21">
                  <c:v>16.28876856985028</c:v>
                </c:pt>
                <c:pt idx="22">
                  <c:v>13.694202284062257</c:v>
                </c:pt>
                <c:pt idx="23">
                  <c:v>2.3812280940224353</c:v>
                </c:pt>
                <c:pt idx="24">
                  <c:v>-11.546155431943331</c:v>
                </c:pt>
                <c:pt idx="25">
                  <c:v>-19.58016374583044</c:v>
                </c:pt>
                <c:pt idx="26">
                  <c:v>-14.426679467993802</c:v>
                </c:pt>
                <c:pt idx="27">
                  <c:v>-5.438065267099109</c:v>
                </c:pt>
                <c:pt idx="28">
                  <c:v>10.138592276750071</c:v>
                </c:pt>
                <c:pt idx="29">
                  <c:v>14.889040250239519</c:v>
                </c:pt>
                <c:pt idx="30">
                  <c:v>10.561472113138679</c:v>
                </c:pt>
                <c:pt idx="31">
                  <c:v>7.3067214070679007</c:v>
                </c:pt>
                <c:pt idx="32">
                  <c:v>2.9884525687254584</c:v>
                </c:pt>
                <c:pt idx="33">
                  <c:v>3.5199368966698086</c:v>
                </c:pt>
                <c:pt idx="34">
                  <c:v>4.1960992561297639</c:v>
                </c:pt>
                <c:pt idx="35">
                  <c:v>3.4511444463527963</c:v>
                </c:pt>
                <c:pt idx="36">
                  <c:v>1.1392810692484023</c:v>
                </c:pt>
                <c:pt idx="37">
                  <c:v>-0.20995443429503852</c:v>
                </c:pt>
                <c:pt idx="38">
                  <c:v>-0.19753992518907426</c:v>
                </c:pt>
                <c:pt idx="39">
                  <c:v>1.3644880867913523</c:v>
                </c:pt>
                <c:pt idx="40">
                  <c:v>3.7468802521148361</c:v>
                </c:pt>
                <c:pt idx="41">
                  <c:v>5.3412049561383457</c:v>
                </c:pt>
                <c:pt idx="42">
                  <c:v>3.5221728875633183</c:v>
                </c:pt>
                <c:pt idx="43">
                  <c:v>3.3917975433502661</c:v>
                </c:pt>
                <c:pt idx="44">
                  <c:v>1.9745905954521099</c:v>
                </c:pt>
                <c:pt idx="45">
                  <c:v>1.8115235117846529</c:v>
                </c:pt>
                <c:pt idx="46">
                  <c:v>2.3564269692574769</c:v>
                </c:pt>
                <c:pt idx="47">
                  <c:v>1.9560946360352414</c:v>
                </c:pt>
                <c:pt idx="48">
                  <c:v>1.9809720949220979</c:v>
                </c:pt>
                <c:pt idx="49">
                  <c:v>-5.6312901391879833E-2</c:v>
                </c:pt>
                <c:pt idx="50">
                  <c:v>-0.16364060851885778</c:v>
                </c:pt>
                <c:pt idx="51">
                  <c:v>0.22480550188861129</c:v>
                </c:pt>
                <c:pt idx="52">
                  <c:v>5.4344404714000039E-2</c:v>
                </c:pt>
                <c:pt idx="53">
                  <c:v>0.56885643892399074</c:v>
                </c:pt>
                <c:pt idx="54">
                  <c:v>0.76977589243417699</c:v>
                </c:pt>
                <c:pt idx="55">
                  <c:v>0.92457966405640646</c:v>
                </c:pt>
              </c:numCache>
            </c:numRef>
          </c:val>
        </c:ser>
        <c:dLbls/>
        <c:marker val="1"/>
        <c:axId val="92053504"/>
        <c:axId val="92055040"/>
      </c:lineChart>
      <c:catAx>
        <c:axId val="920535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92055040"/>
        <c:crosses val="autoZero"/>
        <c:auto val="1"/>
        <c:lblAlgn val="ctr"/>
        <c:lblOffset val="100"/>
      </c:catAx>
      <c:valAx>
        <c:axId val="920550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2053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8209892525524247E-2"/>
          <c:y val="5.0260832780517795E-2"/>
          <c:w val="0.26754951085659723"/>
          <c:h val="0.1224606539567191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6.6578267510476796E-2"/>
          <c:y val="1.6134652893159001E-2"/>
          <c:w val="0.91042422686294056"/>
          <c:h val="0.92408716800308222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Port Shepstone'!$A$11:$A$66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Port Shepstone'!$O$11:$O$66</c:f>
              <c:numCache>
                <c:formatCode>0.00</c:formatCode>
                <c:ptCount val="56"/>
                <c:pt idx="0">
                  <c:v>3.6172540083990339</c:v>
                </c:pt>
                <c:pt idx="1">
                  <c:v>4.2374993149464242</c:v>
                </c:pt>
                <c:pt idx="2">
                  <c:v>3.5517258221447205</c:v>
                </c:pt>
                <c:pt idx="3">
                  <c:v>2.4444039209636426</c:v>
                </c:pt>
                <c:pt idx="4">
                  <c:v>3.4077011200211249</c:v>
                </c:pt>
                <c:pt idx="5">
                  <c:v>3.1644603487127636</c:v>
                </c:pt>
                <c:pt idx="6">
                  <c:v>5.0828120851301906</c:v>
                </c:pt>
                <c:pt idx="7">
                  <c:v>6.0026442597838123</c:v>
                </c:pt>
                <c:pt idx="8">
                  <c:v>5.9294272328789237</c:v>
                </c:pt>
                <c:pt idx="9">
                  <c:v>5.0299771031275258</c:v>
                </c:pt>
                <c:pt idx="10">
                  <c:v>6.0157307269508848</c:v>
                </c:pt>
                <c:pt idx="11">
                  <c:v>5.6776833707261574</c:v>
                </c:pt>
                <c:pt idx="12">
                  <c:v>5.1988196523945378</c:v>
                </c:pt>
                <c:pt idx="13">
                  <c:v>4.5478078554871706</c:v>
                </c:pt>
                <c:pt idx="14">
                  <c:v>5.01867739383892</c:v>
                </c:pt>
                <c:pt idx="15">
                  <c:v>6.6576051855823746</c:v>
                </c:pt>
                <c:pt idx="16">
                  <c:v>7.0454691271651315</c:v>
                </c:pt>
                <c:pt idx="17">
                  <c:v>6.2151135391615799</c:v>
                </c:pt>
                <c:pt idx="18">
                  <c:v>5.5830847382399025</c:v>
                </c:pt>
                <c:pt idx="19">
                  <c:v>5.637997100678775</c:v>
                </c:pt>
                <c:pt idx="20">
                  <c:v>0.86690035320396008</c:v>
                </c:pt>
                <c:pt idx="21">
                  <c:v>-2.5996003431657351</c:v>
                </c:pt>
                <c:pt idx="22">
                  <c:v>-3.4475475673502398</c:v>
                </c:pt>
                <c:pt idx="23">
                  <c:v>7.8738013072747641</c:v>
                </c:pt>
                <c:pt idx="24">
                  <c:v>8.2183761599898162</c:v>
                </c:pt>
                <c:pt idx="25">
                  <c:v>9.5648517720416599</c:v>
                </c:pt>
                <c:pt idx="26">
                  <c:v>8.9668189322971443</c:v>
                </c:pt>
                <c:pt idx="27">
                  <c:v>-4.3411131775646083</c:v>
                </c:pt>
                <c:pt idx="28">
                  <c:v>-1.9709545725186215</c:v>
                </c:pt>
                <c:pt idx="29">
                  <c:v>-1.0098884742449556</c:v>
                </c:pt>
                <c:pt idx="30">
                  <c:v>-0.68678621561520925</c:v>
                </c:pt>
                <c:pt idx="31">
                  <c:v>4.6530449210152209</c:v>
                </c:pt>
                <c:pt idx="32">
                  <c:v>4.0192683563746057</c:v>
                </c:pt>
                <c:pt idx="33">
                  <c:v>2.9340855123651841</c:v>
                </c:pt>
                <c:pt idx="34">
                  <c:v>3.1930944526210094</c:v>
                </c:pt>
                <c:pt idx="35">
                  <c:v>4.7808691144974764</c:v>
                </c:pt>
                <c:pt idx="36">
                  <c:v>4.417260617893672</c:v>
                </c:pt>
                <c:pt idx="37">
                  <c:v>5.1875367985389929</c:v>
                </c:pt>
                <c:pt idx="38">
                  <c:v>4.0810715320718876</c:v>
                </c:pt>
                <c:pt idx="39">
                  <c:v>1.3387694239804646</c:v>
                </c:pt>
                <c:pt idx="40">
                  <c:v>1.2239491983564124</c:v>
                </c:pt>
                <c:pt idx="41">
                  <c:v>1.8910215260974077</c:v>
                </c:pt>
                <c:pt idx="42">
                  <c:v>0.98797580201269686</c:v>
                </c:pt>
                <c:pt idx="43">
                  <c:v>2.9695625084598123</c:v>
                </c:pt>
                <c:pt idx="44">
                  <c:v>2.5645210764412556</c:v>
                </c:pt>
                <c:pt idx="45">
                  <c:v>2.2793475981540174</c:v>
                </c:pt>
                <c:pt idx="46">
                  <c:v>2.6136004497652405</c:v>
                </c:pt>
                <c:pt idx="47">
                  <c:v>2.2432582981096805</c:v>
                </c:pt>
                <c:pt idx="48">
                  <c:v>2.4256168536557738</c:v>
                </c:pt>
                <c:pt idx="49">
                  <c:v>0.74788772088947364</c:v>
                </c:pt>
                <c:pt idx="50">
                  <c:v>0.49534992951291651</c:v>
                </c:pt>
                <c:pt idx="51">
                  <c:v>0.17330453658774111</c:v>
                </c:pt>
                <c:pt idx="52">
                  <c:v>-0.42726977146603184</c:v>
                </c:pt>
                <c:pt idx="53">
                  <c:v>-0.12017705870620117</c:v>
                </c:pt>
                <c:pt idx="54">
                  <c:v>0.24476709500556243</c:v>
                </c:pt>
                <c:pt idx="55">
                  <c:v>0.86451204811780569</c:v>
                </c:pt>
              </c:numCache>
            </c:numRef>
          </c:val>
        </c:ser>
        <c:dLbls/>
        <c:marker val="1"/>
        <c:axId val="94386048"/>
        <c:axId val="94387584"/>
      </c:lineChart>
      <c:catAx>
        <c:axId val="943860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94387584"/>
        <c:crosses val="autoZero"/>
        <c:auto val="1"/>
        <c:lblAlgn val="ctr"/>
        <c:lblOffset val="100"/>
      </c:catAx>
      <c:valAx>
        <c:axId val="943875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3860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3437052252526433E-2"/>
          <c:y val="3.5501167858605256E-2"/>
          <c:w val="0.34362945211558715"/>
          <c:h val="0.11025047557128877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1121" l="0.70000000000000062" r="0.70000000000000062" t="0.7500000000000112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792E-2"/>
          <c:y val="3.8152988608382718E-2"/>
          <c:w val="0.91042422686294056"/>
          <c:h val="0.91280448452548668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strRef>
              <c:f>'GDP Newcastle'!$A$11:$A$66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Newcastle'!$O$11:$O$66</c:f>
              <c:numCache>
                <c:formatCode>0.00</c:formatCode>
                <c:ptCount val="56"/>
                <c:pt idx="0">
                  <c:v>3.6172540083990299</c:v>
                </c:pt>
                <c:pt idx="1">
                  <c:v>4.2374993149464153</c:v>
                </c:pt>
                <c:pt idx="2">
                  <c:v>3.5517258221447086</c:v>
                </c:pt>
                <c:pt idx="3">
                  <c:v>2.4444039209636537</c:v>
                </c:pt>
                <c:pt idx="4">
                  <c:v>3.4077011200211347</c:v>
                </c:pt>
                <c:pt idx="5">
                  <c:v>3.1644603487127783</c:v>
                </c:pt>
                <c:pt idx="6">
                  <c:v>5.0828120851301941</c:v>
                </c:pt>
                <c:pt idx="7">
                  <c:v>6.0026442597838221</c:v>
                </c:pt>
                <c:pt idx="8">
                  <c:v>5.9294272328789113</c:v>
                </c:pt>
                <c:pt idx="9">
                  <c:v>5.0299771031275178</c:v>
                </c:pt>
                <c:pt idx="10">
                  <c:v>6.0157307269508671</c:v>
                </c:pt>
                <c:pt idx="11">
                  <c:v>5.6776833707261467</c:v>
                </c:pt>
                <c:pt idx="12">
                  <c:v>5.1988196523945494</c:v>
                </c:pt>
                <c:pt idx="13">
                  <c:v>4.547807855487183</c:v>
                </c:pt>
                <c:pt idx="14">
                  <c:v>5.0186773938389386</c:v>
                </c:pt>
                <c:pt idx="15">
                  <c:v>6.6576051855823657</c:v>
                </c:pt>
                <c:pt idx="16">
                  <c:v>7.0454691271651244</c:v>
                </c:pt>
                <c:pt idx="17">
                  <c:v>6.2151135391615684</c:v>
                </c:pt>
                <c:pt idx="18">
                  <c:v>5.5830847382398936</c:v>
                </c:pt>
                <c:pt idx="19">
                  <c:v>5.6379971006787857</c:v>
                </c:pt>
                <c:pt idx="20">
                  <c:v>5.4464395598220472</c:v>
                </c:pt>
                <c:pt idx="21">
                  <c:v>2.5226208642905141</c:v>
                </c:pt>
                <c:pt idx="22">
                  <c:v>1.8752511219348653</c:v>
                </c:pt>
                <c:pt idx="23">
                  <c:v>4.1383518037220863</c:v>
                </c:pt>
                <c:pt idx="24">
                  <c:v>-3.4728805324656267</c:v>
                </c:pt>
                <c:pt idx="25">
                  <c:v>4.2899193643948035</c:v>
                </c:pt>
                <c:pt idx="26">
                  <c:v>-0.49505490410442593</c:v>
                </c:pt>
                <c:pt idx="27">
                  <c:v>-4.2948913384886485</c:v>
                </c:pt>
                <c:pt idx="28">
                  <c:v>4.1786063218406362</c:v>
                </c:pt>
                <c:pt idx="29">
                  <c:v>0.48727479829066445</c:v>
                </c:pt>
                <c:pt idx="30">
                  <c:v>3.5467360639563261</c:v>
                </c:pt>
                <c:pt idx="31">
                  <c:v>5.8353945215353935</c:v>
                </c:pt>
                <c:pt idx="32">
                  <c:v>3.7046157350765614</c:v>
                </c:pt>
                <c:pt idx="33">
                  <c:v>3.5194269113486514</c:v>
                </c:pt>
                <c:pt idx="34">
                  <c:v>3.3528585614730337</c:v>
                </c:pt>
                <c:pt idx="35">
                  <c:v>3.9798112472713312</c:v>
                </c:pt>
                <c:pt idx="36">
                  <c:v>2.5081237993658902</c:v>
                </c:pt>
                <c:pt idx="37">
                  <c:v>4.249117679970424</c:v>
                </c:pt>
                <c:pt idx="38">
                  <c:v>2.5124132302343454</c:v>
                </c:pt>
                <c:pt idx="39">
                  <c:v>1.47992923134424</c:v>
                </c:pt>
                <c:pt idx="40">
                  <c:v>2.578186029491373</c:v>
                </c:pt>
                <c:pt idx="41">
                  <c:v>2.3057973129255749</c:v>
                </c:pt>
                <c:pt idx="42">
                  <c:v>1.9601087307905454</c:v>
                </c:pt>
                <c:pt idx="43">
                  <c:v>3.137163110568121</c:v>
                </c:pt>
                <c:pt idx="44">
                  <c:v>2.2854011855345986</c:v>
                </c:pt>
                <c:pt idx="45">
                  <c:v>2.3055037474785394</c:v>
                </c:pt>
                <c:pt idx="46">
                  <c:v>2.4750305549582947</c:v>
                </c:pt>
                <c:pt idx="47">
                  <c:v>2.0848697189743595</c:v>
                </c:pt>
                <c:pt idx="48">
                  <c:v>2.1574623420796204</c:v>
                </c:pt>
                <c:pt idx="49">
                  <c:v>0.59354341557318957</c:v>
                </c:pt>
                <c:pt idx="50">
                  <c:v>0.2641258870032247</c:v>
                </c:pt>
                <c:pt idx="51">
                  <c:v>0.22261129966859367</c:v>
                </c:pt>
                <c:pt idx="52">
                  <c:v>-0.16256397230045211</c:v>
                </c:pt>
                <c:pt idx="53">
                  <c:v>-2.6648442185320184E-2</c:v>
                </c:pt>
                <c:pt idx="54">
                  <c:v>0.4439317443664913</c:v>
                </c:pt>
                <c:pt idx="55">
                  <c:v>0.88354955601450935</c:v>
                </c:pt>
              </c:numCache>
            </c:numRef>
          </c:val>
        </c:ser>
        <c:dLbls/>
        <c:marker val="1"/>
        <c:axId val="94416896"/>
        <c:axId val="94418432"/>
      </c:lineChart>
      <c:catAx>
        <c:axId val="94416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 sz="800"/>
            </a:pPr>
            <a:endParaRPr lang="en-US"/>
          </a:p>
        </c:txPr>
        <c:crossAx val="94418432"/>
        <c:crosses val="autoZero"/>
        <c:auto val="1"/>
        <c:lblAlgn val="ctr"/>
        <c:lblOffset val="100"/>
      </c:catAx>
      <c:valAx>
        <c:axId val="944184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4416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0833612014714349E-2"/>
          <c:y val="4.8327687528544015E-2"/>
          <c:w val="0.2741313754699588"/>
          <c:h val="0.110250472992979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spPr>
    <a:solidFill>
      <a:schemeClr val="accent2">
        <a:lumMod val="75000"/>
      </a:schemeClr>
    </a:solidFill>
  </c:spPr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256"/>
        </c:manualLayout>
      </c:layout>
      <c:lineChart>
        <c:grouping val="standard"/>
        <c:ser>
          <c:idx val="0"/>
          <c:order val="0"/>
          <c:tx>
            <c:strRef>
              <c:f>Quarterly!$A$107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Quarterly!$F$105:$CK$105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Quarterly!$F$107:$CK$107</c:f>
              <c:numCache>
                <c:formatCode>#,##0.00</c:formatCode>
                <c:ptCount val="84"/>
                <c:pt idx="0">
                  <c:v>3.0097462704188653</c:v>
                </c:pt>
                <c:pt idx="1">
                  <c:v>57.944654324614007</c:v>
                </c:pt>
                <c:pt idx="2">
                  <c:v>5.4742294383938139</c:v>
                </c:pt>
                <c:pt idx="3">
                  <c:v>-8.7511527299386369</c:v>
                </c:pt>
                <c:pt idx="4">
                  <c:v>9.0395946758465939</c:v>
                </c:pt>
                <c:pt idx="5">
                  <c:v>-3.201172187616399</c:v>
                </c:pt>
                <c:pt idx="6">
                  <c:v>-1.9492055215748545</c:v>
                </c:pt>
                <c:pt idx="7">
                  <c:v>-0.84749544759150186</c:v>
                </c:pt>
                <c:pt idx="8">
                  <c:v>3.1332263703292793</c:v>
                </c:pt>
                <c:pt idx="9">
                  <c:v>2.8856376949705544</c:v>
                </c:pt>
                <c:pt idx="10">
                  <c:v>2.8752873744447691</c:v>
                </c:pt>
                <c:pt idx="11">
                  <c:v>-8.3305052856125599</c:v>
                </c:pt>
                <c:pt idx="12">
                  <c:v>0.6066444076627785</c:v>
                </c:pt>
                <c:pt idx="13">
                  <c:v>1.3375113780650889</c:v>
                </c:pt>
                <c:pt idx="14">
                  <c:v>-2.2722102421308752</c:v>
                </c:pt>
                <c:pt idx="15">
                  <c:v>-16.050182894680685</c:v>
                </c:pt>
                <c:pt idx="16">
                  <c:v>-15.815728015913422</c:v>
                </c:pt>
                <c:pt idx="17">
                  <c:v>-15.084170905649014</c:v>
                </c:pt>
                <c:pt idx="18">
                  <c:v>35.349249123864034</c:v>
                </c:pt>
                <c:pt idx="19">
                  <c:v>21.938356923642814</c:v>
                </c:pt>
                <c:pt idx="20">
                  <c:v>14.508742428363522</c:v>
                </c:pt>
                <c:pt idx="21">
                  <c:v>19.113505172730353</c:v>
                </c:pt>
                <c:pt idx="22">
                  <c:v>-18.102882550397901</c:v>
                </c:pt>
                <c:pt idx="23">
                  <c:v>-14.000616740303407</c:v>
                </c:pt>
                <c:pt idx="24">
                  <c:v>7.4787346234871617</c:v>
                </c:pt>
                <c:pt idx="25">
                  <c:v>7.9364479065233402</c:v>
                </c:pt>
                <c:pt idx="26">
                  <c:v>-7.4800222777310825</c:v>
                </c:pt>
                <c:pt idx="27">
                  <c:v>17.067821477525047</c:v>
                </c:pt>
                <c:pt idx="28">
                  <c:v>-4.0507065531908415</c:v>
                </c:pt>
                <c:pt idx="29">
                  <c:v>15.552444304105645</c:v>
                </c:pt>
                <c:pt idx="30">
                  <c:v>9.7848259528807233</c:v>
                </c:pt>
                <c:pt idx="31">
                  <c:v>-16.877763316922227</c:v>
                </c:pt>
                <c:pt idx="32">
                  <c:v>2.4610275687036248E-2</c:v>
                </c:pt>
                <c:pt idx="33">
                  <c:v>-9.7719480867154491</c:v>
                </c:pt>
                <c:pt idx="34">
                  <c:v>9.2755053666234328</c:v>
                </c:pt>
                <c:pt idx="35">
                  <c:v>15.928917161387712</c:v>
                </c:pt>
                <c:pt idx="36">
                  <c:v>5.5384894407496095</c:v>
                </c:pt>
                <c:pt idx="37">
                  <c:v>-15.009356131625756</c:v>
                </c:pt>
                <c:pt idx="38">
                  <c:v>0.34137733771343304</c:v>
                </c:pt>
                <c:pt idx="39">
                  <c:v>-7.1575557288779112</c:v>
                </c:pt>
                <c:pt idx="40">
                  <c:v>8.7204657957361817</c:v>
                </c:pt>
                <c:pt idx="41">
                  <c:v>-4.0703198699510805</c:v>
                </c:pt>
                <c:pt idx="42">
                  <c:v>-6.6785721697042346</c:v>
                </c:pt>
                <c:pt idx="43">
                  <c:v>16.487736538735444</c:v>
                </c:pt>
                <c:pt idx="44">
                  <c:v>5.11734776427281</c:v>
                </c:pt>
                <c:pt idx="45">
                  <c:v>4.8970014596354021</c:v>
                </c:pt>
                <c:pt idx="46">
                  <c:v>3.9715313005858537</c:v>
                </c:pt>
                <c:pt idx="47">
                  <c:v>3.9963464631140382</c:v>
                </c:pt>
                <c:pt idx="48">
                  <c:v>20.563761164425557</c:v>
                </c:pt>
                <c:pt idx="49">
                  <c:v>17.016537110372091</c:v>
                </c:pt>
                <c:pt idx="50">
                  <c:v>15.877353879862909</c:v>
                </c:pt>
                <c:pt idx="51">
                  <c:v>12.00150905104068</c:v>
                </c:pt>
                <c:pt idx="52">
                  <c:v>-3.5492004858003448</c:v>
                </c:pt>
                <c:pt idx="53">
                  <c:v>-5.0656705777340223</c:v>
                </c:pt>
                <c:pt idx="54">
                  <c:v>-4.227040044881579</c:v>
                </c:pt>
                <c:pt idx="55">
                  <c:v>3.145639401099253</c:v>
                </c:pt>
                <c:pt idx="56">
                  <c:v>3.5142114924343812</c:v>
                </c:pt>
                <c:pt idx="57">
                  <c:v>4.5445858377084667</c:v>
                </c:pt>
                <c:pt idx="58">
                  <c:v>0.42211130044737932</c:v>
                </c:pt>
                <c:pt idx="59">
                  <c:v>-2.3128953916743918E-2</c:v>
                </c:pt>
                <c:pt idx="60">
                  <c:v>7.3860147953257016</c:v>
                </c:pt>
                <c:pt idx="61">
                  <c:v>8.124387396167922</c:v>
                </c:pt>
                <c:pt idx="62">
                  <c:v>11.904087473836951</c:v>
                </c:pt>
                <c:pt idx="63">
                  <c:v>13.504439795053145</c:v>
                </c:pt>
                <c:pt idx="64">
                  <c:v>5.3929677209705362</c:v>
                </c:pt>
                <c:pt idx="65">
                  <c:v>6.6656211694023009</c:v>
                </c:pt>
                <c:pt idx="66">
                  <c:v>-2.8052447012604405</c:v>
                </c:pt>
                <c:pt idx="67">
                  <c:v>-1.4481663219926186</c:v>
                </c:pt>
                <c:pt idx="68">
                  <c:v>7.4170920183619042</c:v>
                </c:pt>
                <c:pt idx="69">
                  <c:v>9.2932995746088132</c:v>
                </c:pt>
                <c:pt idx="70">
                  <c:v>-0.30632033748936965</c:v>
                </c:pt>
                <c:pt idx="71">
                  <c:v>1.5028080091225748</c:v>
                </c:pt>
                <c:pt idx="72">
                  <c:v>0.79820505920759655</c:v>
                </c:pt>
                <c:pt idx="73">
                  <c:v>9.3137278280839464</c:v>
                </c:pt>
                <c:pt idx="74">
                  <c:v>14.546577932334504</c:v>
                </c:pt>
                <c:pt idx="75">
                  <c:v>6.7330341012896557</c:v>
                </c:pt>
                <c:pt idx="76">
                  <c:v>10.071373459328129</c:v>
                </c:pt>
                <c:pt idx="77">
                  <c:v>-8.109972954022485</c:v>
                </c:pt>
                <c:pt idx="78">
                  <c:v>-19.896198046730269</c:v>
                </c:pt>
                <c:pt idx="79">
                  <c:v>-6.4708667286276791</c:v>
                </c:pt>
                <c:pt idx="80">
                  <c:v>-6.0279687061264973</c:v>
                </c:pt>
                <c:pt idx="81">
                  <c:v>-17.083164855444988</c:v>
                </c:pt>
                <c:pt idx="82">
                  <c:v>-6.4350335715905223</c:v>
                </c:pt>
                <c:pt idx="83">
                  <c:v>1.0641171291328422</c:v>
                </c:pt>
              </c:numCache>
            </c:numRef>
          </c:val>
        </c:ser>
        <c:ser>
          <c:idx val="1"/>
          <c:order val="1"/>
          <c:tx>
            <c:strRef>
              <c:f>Seasonal!$A$107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Quarterly!$F$105:$CK$105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Seasonal!$F$107:$CK$107</c:f>
              <c:numCache>
                <c:formatCode>#,##0.00</c:formatCode>
                <c:ptCount val="84"/>
                <c:pt idx="0">
                  <c:v>-15.240077531612597</c:v>
                </c:pt>
                <c:pt idx="1">
                  <c:v>16.323205778134419</c:v>
                </c:pt>
                <c:pt idx="2">
                  <c:v>36.231203102792939</c:v>
                </c:pt>
                <c:pt idx="3">
                  <c:v>37.721669379215065</c:v>
                </c:pt>
                <c:pt idx="4">
                  <c:v>15.52447350186317</c:v>
                </c:pt>
                <c:pt idx="5">
                  <c:v>-0.12582156057442667</c:v>
                </c:pt>
                <c:pt idx="6">
                  <c:v>-5.9581527930980327</c:v>
                </c:pt>
                <c:pt idx="7">
                  <c:v>-7.8120748070598269</c:v>
                </c:pt>
                <c:pt idx="8">
                  <c:v>2.19511863498925</c:v>
                </c:pt>
                <c:pt idx="9">
                  <c:v>-0.52112923967118685</c:v>
                </c:pt>
                <c:pt idx="10">
                  <c:v>-0.54302441251055522</c:v>
                </c:pt>
                <c:pt idx="11">
                  <c:v>2.5142321187549599</c:v>
                </c:pt>
                <c:pt idx="12">
                  <c:v>-6.3373722996311406</c:v>
                </c:pt>
                <c:pt idx="13">
                  <c:v>-2.8205479005211851</c:v>
                </c:pt>
                <c:pt idx="14">
                  <c:v>-0.83634365877360461</c:v>
                </c:pt>
                <c:pt idx="15">
                  <c:v>-0.47206832780550806</c:v>
                </c:pt>
                <c:pt idx="16">
                  <c:v>6.1367941826816974</c:v>
                </c:pt>
                <c:pt idx="17">
                  <c:v>5.5011440039015449</c:v>
                </c:pt>
                <c:pt idx="18">
                  <c:v>3.8251074419645552</c:v>
                </c:pt>
                <c:pt idx="19">
                  <c:v>-0.24184009585691513</c:v>
                </c:pt>
                <c:pt idx="20">
                  <c:v>0.48942945745785821</c:v>
                </c:pt>
                <c:pt idx="21">
                  <c:v>-0.83050959887293019</c:v>
                </c:pt>
                <c:pt idx="22">
                  <c:v>-1.226209306618375</c:v>
                </c:pt>
                <c:pt idx="23">
                  <c:v>0.16078147758392516</c:v>
                </c:pt>
                <c:pt idx="24">
                  <c:v>9.7895566057448799E-2</c:v>
                </c:pt>
                <c:pt idx="25">
                  <c:v>4.0500021753617741</c:v>
                </c:pt>
                <c:pt idx="26">
                  <c:v>6.5289229329960685</c:v>
                </c:pt>
                <c:pt idx="27">
                  <c:v>7.9780210214093081</c:v>
                </c:pt>
                <c:pt idx="28">
                  <c:v>11.777190295248923</c:v>
                </c:pt>
                <c:pt idx="29">
                  <c:v>7.2544435067078004</c:v>
                </c:pt>
                <c:pt idx="30">
                  <c:v>2.0549874996876656</c:v>
                </c:pt>
                <c:pt idx="31">
                  <c:v>9.8501013485068151E-2</c:v>
                </c:pt>
                <c:pt idx="32">
                  <c:v>-4.3021596803318518</c:v>
                </c:pt>
                <c:pt idx="33">
                  <c:v>-2.5562256561699597</c:v>
                </c:pt>
                <c:pt idx="34">
                  <c:v>2.48808664865774</c:v>
                </c:pt>
                <c:pt idx="35">
                  <c:v>5.8653324505791877</c:v>
                </c:pt>
                <c:pt idx="36">
                  <c:v>-3.5619476359991147</c:v>
                </c:pt>
                <c:pt idx="37">
                  <c:v>-4.6310025160743091</c:v>
                </c:pt>
                <c:pt idx="38">
                  <c:v>-6.4502507335597912</c:v>
                </c:pt>
                <c:pt idx="39">
                  <c:v>-8.5360621714734783</c:v>
                </c:pt>
                <c:pt idx="40">
                  <c:v>9.2831907506326701</c:v>
                </c:pt>
                <c:pt idx="41">
                  <c:v>0.51632675501522995</c:v>
                </c:pt>
                <c:pt idx="42">
                  <c:v>-3.2158525983840098</c:v>
                </c:pt>
                <c:pt idx="43">
                  <c:v>-4.4450387885031315</c:v>
                </c:pt>
                <c:pt idx="44">
                  <c:v>-8.0422619145092877</c:v>
                </c:pt>
                <c:pt idx="45">
                  <c:v>3.7336636699217709</c:v>
                </c:pt>
                <c:pt idx="46">
                  <c:v>9.1239511612326982</c:v>
                </c:pt>
                <c:pt idx="47">
                  <c:v>15.01539821037467</c:v>
                </c:pt>
                <c:pt idx="48">
                  <c:v>13.698846804078373</c:v>
                </c:pt>
                <c:pt idx="49">
                  <c:v>14.219864883446304</c:v>
                </c:pt>
                <c:pt idx="50">
                  <c:v>20.209191637719709</c:v>
                </c:pt>
                <c:pt idx="51">
                  <c:v>17.998865009282923</c:v>
                </c:pt>
                <c:pt idx="52">
                  <c:v>10.322342705478919</c:v>
                </c:pt>
                <c:pt idx="53">
                  <c:v>1.1196571888839328</c:v>
                </c:pt>
                <c:pt idx="54">
                  <c:v>-8.8351328481350997</c:v>
                </c:pt>
                <c:pt idx="55">
                  <c:v>-13.457292412091023</c:v>
                </c:pt>
                <c:pt idx="56">
                  <c:v>-7.4244086059058105</c:v>
                </c:pt>
                <c:pt idx="57">
                  <c:v>-0.49550685845841208</c:v>
                </c:pt>
                <c:pt idx="58">
                  <c:v>6.7043909441418155</c:v>
                </c:pt>
                <c:pt idx="59">
                  <c:v>11.947056884425496</c:v>
                </c:pt>
                <c:pt idx="60">
                  <c:v>16.344206643107821</c:v>
                </c:pt>
                <c:pt idx="61">
                  <c:v>11.502217300114584</c:v>
                </c:pt>
                <c:pt idx="62">
                  <c:v>7.3187126149483941</c:v>
                </c:pt>
                <c:pt idx="63">
                  <c:v>5.0005444456269226</c:v>
                </c:pt>
                <c:pt idx="64">
                  <c:v>-1.4246330393719262</c:v>
                </c:pt>
                <c:pt idx="65">
                  <c:v>1.8607676712372982</c:v>
                </c:pt>
                <c:pt idx="66">
                  <c:v>3.5146392326764504</c:v>
                </c:pt>
                <c:pt idx="67">
                  <c:v>5.3874138245354999</c:v>
                </c:pt>
                <c:pt idx="68">
                  <c:v>4.8042846312255874</c:v>
                </c:pt>
                <c:pt idx="69">
                  <c:v>3.831546574461417</c:v>
                </c:pt>
                <c:pt idx="70">
                  <c:v>5.186900122987578</c:v>
                </c:pt>
                <c:pt idx="71">
                  <c:v>6.1649980737435062</c:v>
                </c:pt>
                <c:pt idx="72">
                  <c:v>8.1322392759148077</c:v>
                </c:pt>
                <c:pt idx="73">
                  <c:v>8.7529667700322875</c:v>
                </c:pt>
                <c:pt idx="74">
                  <c:v>8.6458717814096868</c:v>
                </c:pt>
                <c:pt idx="75">
                  <c:v>7.8337559804311674</c:v>
                </c:pt>
                <c:pt idx="76">
                  <c:v>1.0284788904577569</c:v>
                </c:pt>
                <c:pt idx="77">
                  <c:v>-5.578793033994665</c:v>
                </c:pt>
                <c:pt idx="78">
                  <c:v>-10.477740568781071</c:v>
                </c:pt>
                <c:pt idx="79">
                  <c:v>-13.593399859284009</c:v>
                </c:pt>
                <c:pt idx="80">
                  <c:v>-13.025386334905562</c:v>
                </c:pt>
                <c:pt idx="81">
                  <c:v>-9.8484750886228358</c:v>
                </c:pt>
                <c:pt idx="82">
                  <c:v>-7.0768586003217671</c:v>
                </c:pt>
                <c:pt idx="83">
                  <c:v>-5.5277352399175017</c:v>
                </c:pt>
              </c:numCache>
            </c:numRef>
          </c:val>
        </c:ser>
        <c:dLbls/>
        <c:marker val="1"/>
        <c:axId val="99713408"/>
        <c:axId val="99714944"/>
      </c:lineChart>
      <c:catAx>
        <c:axId val="9971340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99714944"/>
        <c:crosses val="autoZero"/>
        <c:auto val="1"/>
        <c:lblAlgn val="ctr"/>
        <c:lblOffset val="100"/>
        <c:tickMarkSkip val="4"/>
      </c:catAx>
      <c:valAx>
        <c:axId val="9971494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713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356"/>
          <c:y val="3.1718216197453276E-2"/>
          <c:w val="0.23210151655834088"/>
          <c:h val="0.12685873662543934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888" l="0.70000000000000062" r="0.70000000000000062" t="0.75000000000000888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311"/>
        </c:manualLayout>
      </c:layout>
      <c:lineChart>
        <c:grouping val="standard"/>
        <c:ser>
          <c:idx val="0"/>
          <c:order val="0"/>
          <c:tx>
            <c:strRef>
              <c:f>Quarterly!$A$108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Quarterly!$F$105:$CK$105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Quarterly!$F$108:$CK$108</c:f>
              <c:numCache>
                <c:formatCode>#,##0.00</c:formatCode>
                <c:ptCount val="84"/>
                <c:pt idx="0">
                  <c:v>38.799909788985005</c:v>
                </c:pt>
                <c:pt idx="1">
                  <c:v>38.816233852412495</c:v>
                </c:pt>
                <c:pt idx="2">
                  <c:v>39.171509136230306</c:v>
                </c:pt>
                <c:pt idx="3">
                  <c:v>40.375402138400155</c:v>
                </c:pt>
                <c:pt idx="4">
                  <c:v>-0.9768308357521871</c:v>
                </c:pt>
                <c:pt idx="5">
                  <c:v>1.7013831950291092</c:v>
                </c:pt>
                <c:pt idx="6">
                  <c:v>2.0084869362677304</c:v>
                </c:pt>
                <c:pt idx="7">
                  <c:v>1.6738792899926271</c:v>
                </c:pt>
                <c:pt idx="8">
                  <c:v>1.0648658519535847</c:v>
                </c:pt>
                <c:pt idx="9">
                  <c:v>-0.91260390918493572</c:v>
                </c:pt>
                <c:pt idx="10">
                  <c:v>-2.6627222606895069</c:v>
                </c:pt>
                <c:pt idx="11">
                  <c:v>-2.794561459681876</c:v>
                </c:pt>
                <c:pt idx="12">
                  <c:v>-28.171714776367406</c:v>
                </c:pt>
                <c:pt idx="13">
                  <c:v>-27.812455291230609</c:v>
                </c:pt>
                <c:pt idx="14">
                  <c:v>-27.320696066507161</c:v>
                </c:pt>
                <c:pt idx="15">
                  <c:v>-26.872402340017381</c:v>
                </c:pt>
                <c:pt idx="16">
                  <c:v>-2.583323396129976</c:v>
                </c:pt>
                <c:pt idx="17">
                  <c:v>-1.8951539501179246</c:v>
                </c:pt>
                <c:pt idx="18">
                  <c:v>-2.9040756960091905</c:v>
                </c:pt>
                <c:pt idx="19">
                  <c:v>-2.9299420578642446</c:v>
                </c:pt>
                <c:pt idx="20">
                  <c:v>-5.6005914166130104</c:v>
                </c:pt>
                <c:pt idx="21">
                  <c:v>-4.6145447377771038</c:v>
                </c:pt>
                <c:pt idx="22">
                  <c:v>-4.5033825696367797</c:v>
                </c:pt>
                <c:pt idx="23">
                  <c:v>-5.7307473332740706</c:v>
                </c:pt>
                <c:pt idx="24">
                  <c:v>-11.990560067733051</c:v>
                </c:pt>
                <c:pt idx="25">
                  <c:v>-11.583481737177371</c:v>
                </c:pt>
                <c:pt idx="26">
                  <c:v>-10.343357443443482</c:v>
                </c:pt>
                <c:pt idx="27">
                  <c:v>-8.7472066177443644</c:v>
                </c:pt>
                <c:pt idx="28">
                  <c:v>5.366501228937592</c:v>
                </c:pt>
                <c:pt idx="29">
                  <c:v>6.0064887080770024</c:v>
                </c:pt>
                <c:pt idx="30">
                  <c:v>6.5896894314640937</c:v>
                </c:pt>
                <c:pt idx="31">
                  <c:v>5.5084107291956377</c:v>
                </c:pt>
                <c:pt idx="32">
                  <c:v>5.4802679510407604</c:v>
                </c:pt>
                <c:pt idx="33">
                  <c:v>1.76628632043765</c:v>
                </c:pt>
                <c:pt idx="34">
                  <c:v>2.7747244863033687</c:v>
                </c:pt>
                <c:pt idx="35">
                  <c:v>-1.8519802620846699</c:v>
                </c:pt>
                <c:pt idx="36">
                  <c:v>-3.3303021747200541</c:v>
                </c:pt>
                <c:pt idx="37">
                  <c:v>-4.9667674807267659</c:v>
                </c:pt>
                <c:pt idx="38">
                  <c:v>-8.949880759372892</c:v>
                </c:pt>
                <c:pt idx="39">
                  <c:v>-7.7397728804964734</c:v>
                </c:pt>
                <c:pt idx="40">
                  <c:v>-8.0276686577039893</c:v>
                </c:pt>
                <c:pt idx="41">
                  <c:v>-5.0619545420835337</c:v>
                </c:pt>
                <c:pt idx="42">
                  <c:v>-3.1713741543335185</c:v>
                </c:pt>
                <c:pt idx="43">
                  <c:v>3.3155032481502129</c:v>
                </c:pt>
                <c:pt idx="44">
                  <c:v>2.9971798542663142</c:v>
                </c:pt>
                <c:pt idx="45">
                  <c:v>0.88555732153857203</c:v>
                </c:pt>
                <c:pt idx="46">
                  <c:v>0.73522583995475199</c:v>
                </c:pt>
                <c:pt idx="47">
                  <c:v>-2.9218094515933872</c:v>
                </c:pt>
                <c:pt idx="48">
                  <c:v>-9.8071750786249474</c:v>
                </c:pt>
                <c:pt idx="49">
                  <c:v>-4.634971567129524</c:v>
                </c:pt>
                <c:pt idx="50">
                  <c:v>-6.6074272023925813</c:v>
                </c:pt>
                <c:pt idx="51">
                  <c:v>-5.1550003018830077</c:v>
                </c:pt>
                <c:pt idx="52">
                  <c:v>-5.6888489529256674</c:v>
                </c:pt>
                <c:pt idx="53">
                  <c:v>-5.9334961412168994</c:v>
                </c:pt>
                <c:pt idx="54">
                  <c:v>-3.5638965408433485</c:v>
                </c:pt>
                <c:pt idx="55">
                  <c:v>-2.9007676223536492</c:v>
                </c:pt>
                <c:pt idx="56">
                  <c:v>14.095731796802266</c:v>
                </c:pt>
                <c:pt idx="57">
                  <c:v>4.1017161523325045</c:v>
                </c:pt>
                <c:pt idx="58">
                  <c:v>10.711160151232111</c:v>
                </c:pt>
                <c:pt idx="59">
                  <c:v>11.214119898016792</c:v>
                </c:pt>
                <c:pt idx="60">
                  <c:v>0.25331437478329122</c:v>
                </c:pt>
                <c:pt idx="61">
                  <c:v>6.464830857897379</c:v>
                </c:pt>
                <c:pt idx="62">
                  <c:v>-4.3524097473002978</c:v>
                </c:pt>
                <c:pt idx="63">
                  <c:v>-5.2811610566111877</c:v>
                </c:pt>
                <c:pt idx="64">
                  <c:v>-4.0928937644149093</c:v>
                </c:pt>
                <c:pt idx="65">
                  <c:v>4.9320306417008473</c:v>
                </c:pt>
                <c:pt idx="66">
                  <c:v>4.7718593463915298</c:v>
                </c:pt>
                <c:pt idx="67">
                  <c:v>2.8412558953560532</c:v>
                </c:pt>
                <c:pt idx="68">
                  <c:v>4.4663098116444919</c:v>
                </c:pt>
                <c:pt idx="69">
                  <c:v>-1.1362317695666027</c:v>
                </c:pt>
                <c:pt idx="70">
                  <c:v>3.7059348444461913</c:v>
                </c:pt>
                <c:pt idx="71">
                  <c:v>10.42814117107133</c:v>
                </c:pt>
                <c:pt idx="72">
                  <c:v>8.6644042519690192</c:v>
                </c:pt>
                <c:pt idx="73">
                  <c:v>9.0858756249717327</c:v>
                </c:pt>
                <c:pt idx="74">
                  <c:v>7.1936766207432514</c:v>
                </c:pt>
                <c:pt idx="75">
                  <c:v>8.3061321056160118</c:v>
                </c:pt>
                <c:pt idx="76">
                  <c:v>-0.36181211576098288</c:v>
                </c:pt>
                <c:pt idx="77">
                  <c:v>-1.8559270945433328</c:v>
                </c:pt>
                <c:pt idx="78">
                  <c:v>-5.3203579294685337</c:v>
                </c:pt>
                <c:pt idx="79">
                  <c:v>-7.6425772601994</c:v>
                </c:pt>
                <c:pt idx="80">
                  <c:v>-18.492986359678802</c:v>
                </c:pt>
                <c:pt idx="81">
                  <c:v>-12.203268634671431</c:v>
                </c:pt>
                <c:pt idx="82">
                  <c:v>-8.2438591346640013</c:v>
                </c:pt>
                <c:pt idx="83">
                  <c:v>-10.955613801796394</c:v>
                </c:pt>
              </c:numCache>
            </c:numRef>
          </c:val>
        </c:ser>
        <c:ser>
          <c:idx val="1"/>
          <c:order val="1"/>
          <c:tx>
            <c:strRef>
              <c:f>Seasonal!$A$108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Quarterly!$F$105:$CK$105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Seasonal!$F$108:$CK$108</c:f>
              <c:numCache>
                <c:formatCode>#,##0.00</c:formatCode>
                <c:ptCount val="84"/>
                <c:pt idx="0">
                  <c:v>38.746639180429746</c:v>
                </c:pt>
                <c:pt idx="1">
                  <c:v>38.736062857316625</c:v>
                </c:pt>
                <c:pt idx="2">
                  <c:v>39.231146501603227</c:v>
                </c:pt>
                <c:pt idx="3">
                  <c:v>40.467724261560278</c:v>
                </c:pt>
                <c:pt idx="4">
                  <c:v>-1.1155527758069417</c:v>
                </c:pt>
                <c:pt idx="5">
                  <c:v>1.4721508281609303</c:v>
                </c:pt>
                <c:pt idx="6">
                  <c:v>2.1087204957270007</c:v>
                </c:pt>
                <c:pt idx="7">
                  <c:v>1.9785929900486516</c:v>
                </c:pt>
                <c:pt idx="8">
                  <c:v>1.2279872489640529</c:v>
                </c:pt>
                <c:pt idx="9">
                  <c:v>-0.9743174125070303</c:v>
                </c:pt>
                <c:pt idx="10">
                  <c:v>-2.6077530365283392</c:v>
                </c:pt>
                <c:pt idx="11">
                  <c:v>-2.9945696495937137</c:v>
                </c:pt>
                <c:pt idx="12">
                  <c:v>-28.116928397794005</c:v>
                </c:pt>
                <c:pt idx="13">
                  <c:v>-27.946477582547324</c:v>
                </c:pt>
                <c:pt idx="14">
                  <c:v>-27.267488103793696</c:v>
                </c:pt>
                <c:pt idx="15">
                  <c:v>-26.830802805786526</c:v>
                </c:pt>
                <c:pt idx="16">
                  <c:v>-2.4592031504493921</c:v>
                </c:pt>
                <c:pt idx="17">
                  <c:v>-2.0645391670750461</c:v>
                </c:pt>
                <c:pt idx="18">
                  <c:v>-2.9293005826502503</c:v>
                </c:pt>
                <c:pt idx="19">
                  <c:v>-2.8660947242119339</c:v>
                </c:pt>
                <c:pt idx="20">
                  <c:v>-5.4837999688950232</c:v>
                </c:pt>
                <c:pt idx="21">
                  <c:v>-4.7264533690833854</c:v>
                </c:pt>
                <c:pt idx="22">
                  <c:v>-4.5648459852887786</c:v>
                </c:pt>
                <c:pt idx="23">
                  <c:v>-5.6654927917507871</c:v>
                </c:pt>
                <c:pt idx="24">
                  <c:v>-11.878184613217709</c:v>
                </c:pt>
                <c:pt idx="25">
                  <c:v>-11.647306027355301</c:v>
                </c:pt>
                <c:pt idx="26">
                  <c:v>-10.228374491579025</c:v>
                </c:pt>
                <c:pt idx="27">
                  <c:v>-8.8803587081443478</c:v>
                </c:pt>
                <c:pt idx="28">
                  <c:v>5.4727069028158981</c:v>
                </c:pt>
                <c:pt idx="29">
                  <c:v>5.8603490520374271</c:v>
                </c:pt>
                <c:pt idx="30">
                  <c:v>6.2130025072068333</c:v>
                </c:pt>
                <c:pt idx="31">
                  <c:v>5.9345440808215386</c:v>
                </c:pt>
                <c:pt idx="32">
                  <c:v>3.8846042860422649</c:v>
                </c:pt>
                <c:pt idx="33">
                  <c:v>1.4811036517584435</c:v>
                </c:pt>
                <c:pt idx="34">
                  <c:v>2.8964887429438138</c:v>
                </c:pt>
                <c:pt idx="35">
                  <c:v>-0.20275449956204711</c:v>
                </c:pt>
                <c:pt idx="36">
                  <c:v>-5.4491406019770858</c:v>
                </c:pt>
                <c:pt idx="37">
                  <c:v>-5.0362320576969291</c:v>
                </c:pt>
                <c:pt idx="38">
                  <c:v>-8.1950214995015447</c:v>
                </c:pt>
                <c:pt idx="39">
                  <c:v>-6.3077652499302115</c:v>
                </c:pt>
                <c:pt idx="40">
                  <c:v>-6.6550818448229547</c:v>
                </c:pt>
                <c:pt idx="41">
                  <c:v>-4.3631643738534329</c:v>
                </c:pt>
                <c:pt idx="42">
                  <c:v>-2.2463847215217525</c:v>
                </c:pt>
                <c:pt idx="43">
                  <c:v>-2.6453707632471169E-2</c:v>
                </c:pt>
                <c:pt idx="44">
                  <c:v>5.8519524420959383</c:v>
                </c:pt>
                <c:pt idx="45">
                  <c:v>1.0161707488458229</c:v>
                </c:pt>
                <c:pt idx="46">
                  <c:v>-0.90065924155225741</c:v>
                </c:pt>
                <c:pt idx="47">
                  <c:v>-4.1632990198409985</c:v>
                </c:pt>
                <c:pt idx="48">
                  <c:v>-9.9092395916780749</c:v>
                </c:pt>
                <c:pt idx="49">
                  <c:v>-4.7227117357421129</c:v>
                </c:pt>
                <c:pt idx="50">
                  <c:v>-6.4529401151479941</c:v>
                </c:pt>
                <c:pt idx="51">
                  <c:v>-5.0177560619846195</c:v>
                </c:pt>
                <c:pt idx="52">
                  <c:v>-5.6968428777011821</c:v>
                </c:pt>
                <c:pt idx="53">
                  <c:v>-5.240032599948643</c:v>
                </c:pt>
                <c:pt idx="54">
                  <c:v>-4.2800389488939601</c:v>
                </c:pt>
                <c:pt idx="55">
                  <c:v>-2.8308503225312207</c:v>
                </c:pt>
                <c:pt idx="56">
                  <c:v>12.556150597636012</c:v>
                </c:pt>
                <c:pt idx="57">
                  <c:v>2.783487235257494</c:v>
                </c:pt>
                <c:pt idx="58">
                  <c:v>11.276305191002436</c:v>
                </c:pt>
                <c:pt idx="59">
                  <c:v>13.451599840074527</c:v>
                </c:pt>
                <c:pt idx="60">
                  <c:v>1.9223278200307532</c:v>
                </c:pt>
                <c:pt idx="61">
                  <c:v>7.4874288811469691</c:v>
                </c:pt>
                <c:pt idx="62">
                  <c:v>-4.3160146298356397</c:v>
                </c:pt>
                <c:pt idx="63">
                  <c:v>-7.8242753925741662</c:v>
                </c:pt>
                <c:pt idx="64">
                  <c:v>-3.8023128059420994</c:v>
                </c:pt>
                <c:pt idx="65">
                  <c:v>2.6586907533741559</c:v>
                </c:pt>
                <c:pt idx="66">
                  <c:v>5.6397276157088747</c:v>
                </c:pt>
                <c:pt idx="67">
                  <c:v>4.2477382627032672</c:v>
                </c:pt>
                <c:pt idx="68">
                  <c:v>5.6469656333789127</c:v>
                </c:pt>
                <c:pt idx="69">
                  <c:v>-1.447351608744279</c:v>
                </c:pt>
                <c:pt idx="70">
                  <c:v>3.5844671349336679</c:v>
                </c:pt>
                <c:pt idx="71">
                  <c:v>9.6551793470293781</c:v>
                </c:pt>
                <c:pt idx="72">
                  <c:v>9.0229994667404405</c:v>
                </c:pt>
                <c:pt idx="73">
                  <c:v>9.5894312504153802</c:v>
                </c:pt>
                <c:pt idx="74">
                  <c:v>7.6064813338209056</c:v>
                </c:pt>
                <c:pt idx="75">
                  <c:v>7.099651070792742</c:v>
                </c:pt>
                <c:pt idx="76">
                  <c:v>-0.92932107316086554</c:v>
                </c:pt>
                <c:pt idx="77">
                  <c:v>-1.8141284612738249</c:v>
                </c:pt>
                <c:pt idx="78">
                  <c:v>-5.0548792178634248</c:v>
                </c:pt>
                <c:pt idx="79">
                  <c:v>-7.5948092868360462</c:v>
                </c:pt>
                <c:pt idx="80">
                  <c:v>-16.289101585921017</c:v>
                </c:pt>
                <c:pt idx="81">
                  <c:v>-12.019056223262764</c:v>
                </c:pt>
                <c:pt idx="82">
                  <c:v>-9.0191084918056852</c:v>
                </c:pt>
                <c:pt idx="83">
                  <c:v>-12.400536822177335</c:v>
                </c:pt>
              </c:numCache>
            </c:numRef>
          </c:val>
        </c:ser>
        <c:dLbls/>
        <c:marker val="1"/>
        <c:axId val="99754368"/>
        <c:axId val="99755904"/>
      </c:lineChart>
      <c:catAx>
        <c:axId val="9975436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99755904"/>
        <c:crosses val="autoZero"/>
        <c:auto val="1"/>
        <c:lblAlgn val="ctr"/>
        <c:lblOffset val="100"/>
        <c:tickMarkSkip val="4"/>
      </c:catAx>
      <c:valAx>
        <c:axId val="9975590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7543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356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91" l="0.70000000000000062" r="0.70000000000000062" t="0.7500000000000091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356"/>
        </c:manualLayout>
      </c:layout>
      <c:lineChart>
        <c:grouping val="standard"/>
        <c:ser>
          <c:idx val="0"/>
          <c:order val="0"/>
          <c:tx>
            <c:strRef>
              <c:f>Quarterly!$A$110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Quarterly!$F$110:$BX$110</c:f>
              <c:numCache>
                <c:formatCode>#,##0.00</c:formatCode>
                <c:ptCount val="71"/>
                <c:pt idx="0">
                  <c:v>2.627013846426161</c:v>
                </c:pt>
                <c:pt idx="1">
                  <c:v>1.522305258282139</c:v>
                </c:pt>
                <c:pt idx="2">
                  <c:v>0.78570474046432348</c:v>
                </c:pt>
                <c:pt idx="3">
                  <c:v>2.1198529589965243</c:v>
                </c:pt>
                <c:pt idx="4">
                  <c:v>1.6220022826322871</c:v>
                </c:pt>
                <c:pt idx="5">
                  <c:v>4.2578668172383471</c:v>
                </c:pt>
                <c:pt idx="6">
                  <c:v>2.832749824869309</c:v>
                </c:pt>
                <c:pt idx="7">
                  <c:v>1.9187036927767898</c:v>
                </c:pt>
                <c:pt idx="8">
                  <c:v>1.6955304072273278</c:v>
                </c:pt>
                <c:pt idx="9">
                  <c:v>3.8157395647603291E-3</c:v>
                </c:pt>
                <c:pt idx="10">
                  <c:v>-1.7107281338347748</c:v>
                </c:pt>
                <c:pt idx="11">
                  <c:v>-1.6098832794421845</c:v>
                </c:pt>
                <c:pt idx="12">
                  <c:v>-1.1344517263956615</c:v>
                </c:pt>
                <c:pt idx="13">
                  <c:v>-0.25590486325920153</c:v>
                </c:pt>
                <c:pt idx="14">
                  <c:v>2.3119014988317939</c:v>
                </c:pt>
                <c:pt idx="15">
                  <c:v>5.3347592408473128</c:v>
                </c:pt>
                <c:pt idx="16">
                  <c:v>7.5525862053209476</c:v>
                </c:pt>
                <c:pt idx="17">
                  <c:v>8.5330808843911754</c:v>
                </c:pt>
                <c:pt idx="18">
                  <c:v>8.96330952121275</c:v>
                </c:pt>
                <c:pt idx="19">
                  <c:v>9.2125375680953159</c:v>
                </c:pt>
                <c:pt idx="20">
                  <c:v>6.1896053145398602</c:v>
                </c:pt>
                <c:pt idx="21">
                  <c:v>4.6083446203853224</c:v>
                </c:pt>
                <c:pt idx="22">
                  <c:v>1.3788470148276357</c:v>
                </c:pt>
                <c:pt idx="23">
                  <c:v>0.18150947859893279</c:v>
                </c:pt>
                <c:pt idx="24">
                  <c:v>0.31299540968953821</c:v>
                </c:pt>
                <c:pt idx="25">
                  <c:v>2.113606116952095</c:v>
                </c:pt>
                <c:pt idx="26">
                  <c:v>4.5829092884880254</c:v>
                </c:pt>
                <c:pt idx="27">
                  <c:v>3.3997519361043089</c:v>
                </c:pt>
                <c:pt idx="28">
                  <c:v>2.4920004056813796</c:v>
                </c:pt>
                <c:pt idx="29">
                  <c:v>-0.97079018340841206</c:v>
                </c:pt>
                <c:pt idx="30">
                  <c:v>-1.893334950463784</c:v>
                </c:pt>
                <c:pt idx="31">
                  <c:v>-2.9992485449929998</c:v>
                </c:pt>
                <c:pt idx="32">
                  <c:v>1.7177630759223086</c:v>
                </c:pt>
                <c:pt idx="33">
                  <c:v>4.1676786552050711</c:v>
                </c:pt>
                <c:pt idx="34">
                  <c:v>5.9900927050415795</c:v>
                </c:pt>
                <c:pt idx="35">
                  <c:v>6.7893234274327527</c:v>
                </c:pt>
                <c:pt idx="36">
                  <c:v>3.5743853988489276</c:v>
                </c:pt>
                <c:pt idx="37">
                  <c:v>7.1491186205457167</c:v>
                </c:pt>
                <c:pt idx="38">
                  <c:v>7.0033350839019324</c:v>
                </c:pt>
                <c:pt idx="39">
                  <c:v>6.7904044014611991</c:v>
                </c:pt>
                <c:pt idx="40">
                  <c:v>6.5558288868416286</c:v>
                </c:pt>
                <c:pt idx="41">
                  <c:v>5.068055585876353</c:v>
                </c:pt>
                <c:pt idx="42">
                  <c:v>5.1797435810279424</c:v>
                </c:pt>
                <c:pt idx="43">
                  <c:v>7.3500158560910061</c:v>
                </c:pt>
                <c:pt idx="44">
                  <c:v>7.2074766181585401</c:v>
                </c:pt>
                <c:pt idx="45">
                  <c:v>5.7988399897265808</c:v>
                </c:pt>
                <c:pt idx="46">
                  <c:v>3.7767976194814779</c:v>
                </c:pt>
                <c:pt idx="47">
                  <c:v>5.1199459906468183</c:v>
                </c:pt>
                <c:pt idx="48">
                  <c:v>2.5977878098448048</c:v>
                </c:pt>
                <c:pt idx="49">
                  <c:v>6.36146930965156</c:v>
                </c:pt>
                <c:pt idx="50">
                  <c:v>4.2638579644349459</c:v>
                </c:pt>
                <c:pt idx="51">
                  <c:v>-3.902789767892942</c:v>
                </c:pt>
                <c:pt idx="52">
                  <c:v>-10.321022153239683</c:v>
                </c:pt>
                <c:pt idx="53">
                  <c:v>-15.02905990924887</c:v>
                </c:pt>
                <c:pt idx="54">
                  <c:v>-11.193568537280902</c:v>
                </c:pt>
                <c:pt idx="55">
                  <c:v>-4.8851323631496433</c:v>
                </c:pt>
                <c:pt idx="56">
                  <c:v>4.5769312053695232</c:v>
                </c:pt>
                <c:pt idx="57">
                  <c:v>9.6800157318174005</c:v>
                </c:pt>
                <c:pt idx="58">
                  <c:v>6.3408258952114469</c:v>
                </c:pt>
                <c:pt idx="59">
                  <c:v>4.76179975436541</c:v>
                </c:pt>
                <c:pt idx="60">
                  <c:v>5.6216432148954079</c:v>
                </c:pt>
                <c:pt idx="61">
                  <c:v>1.6071477549514577</c:v>
                </c:pt>
                <c:pt idx="62">
                  <c:v>1.9590375175558912</c:v>
                </c:pt>
                <c:pt idx="63">
                  <c:v>2.7748830403630396</c:v>
                </c:pt>
                <c:pt idx="64">
                  <c:v>0.64398616830726219</c:v>
                </c:pt>
                <c:pt idx="65">
                  <c:v>1.9547476113407716</c:v>
                </c:pt>
                <c:pt idx="66">
                  <c:v>2.280109755803422</c:v>
                </c:pt>
                <c:pt idx="67">
                  <c:v>3.4903911129215341</c:v>
                </c:pt>
                <c:pt idx="68">
                  <c:v>0.35333250573989067</c:v>
                </c:pt>
                <c:pt idx="69">
                  <c:v>3.0036440227826757</c:v>
                </c:pt>
                <c:pt idx="70">
                  <c:v>8.3537509921604927E-2</c:v>
                </c:pt>
              </c:numCache>
            </c:numRef>
          </c:val>
        </c:ser>
        <c:ser>
          <c:idx val="1"/>
          <c:order val="1"/>
          <c:tx>
            <c:strRef>
              <c:f>Seasonal!$A$110</c:f>
              <c:strCache>
                <c:ptCount val="1"/>
                <c:pt idx="0">
                  <c:v>Manufacturing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Seasonal!$F$110:$BX$110</c:f>
              <c:numCache>
                <c:formatCode>#,##0.00</c:formatCode>
                <c:ptCount val="71"/>
                <c:pt idx="0">
                  <c:v>2.6338646542196034</c:v>
                </c:pt>
                <c:pt idx="1">
                  <c:v>1.1091429237183321</c:v>
                </c:pt>
                <c:pt idx="2">
                  <c:v>0.89480796285481001</c:v>
                </c:pt>
                <c:pt idx="3">
                  <c:v>2.3716946484584556</c:v>
                </c:pt>
                <c:pt idx="4">
                  <c:v>1.6910619819485939</c:v>
                </c:pt>
                <c:pt idx="5">
                  <c:v>3.8311273960003565</c:v>
                </c:pt>
                <c:pt idx="6">
                  <c:v>3.0420426869268855</c:v>
                </c:pt>
                <c:pt idx="7">
                  <c:v>2.0476538334383769</c:v>
                </c:pt>
                <c:pt idx="8">
                  <c:v>1.6446947106213392</c:v>
                </c:pt>
                <c:pt idx="9">
                  <c:v>-0.29519779025042614</c:v>
                </c:pt>
                <c:pt idx="10">
                  <c:v>-1.4158352222429786</c:v>
                </c:pt>
                <c:pt idx="11">
                  <c:v>-1.7024265013844397</c:v>
                </c:pt>
                <c:pt idx="12">
                  <c:v>-1.0984720439806475</c:v>
                </c:pt>
                <c:pt idx="13">
                  <c:v>-0.29797754843881991</c:v>
                </c:pt>
                <c:pt idx="14">
                  <c:v>2.6114742564442488</c:v>
                </c:pt>
                <c:pt idx="15">
                  <c:v>5.279146795870445</c:v>
                </c:pt>
                <c:pt idx="16">
                  <c:v>7.6122309688090137</c:v>
                </c:pt>
                <c:pt idx="17">
                  <c:v>8.5791752148734499</c:v>
                </c:pt>
                <c:pt idx="18">
                  <c:v>9.101778685943092</c:v>
                </c:pt>
                <c:pt idx="19">
                  <c:v>9.0349042892536513</c:v>
                </c:pt>
                <c:pt idx="20">
                  <c:v>6.2132623259374959</c:v>
                </c:pt>
                <c:pt idx="21">
                  <c:v>4.5041983109803674</c:v>
                </c:pt>
                <c:pt idx="22">
                  <c:v>1.2699261238524351</c:v>
                </c:pt>
                <c:pt idx="23">
                  <c:v>0.12257689823375209</c:v>
                </c:pt>
                <c:pt idx="24">
                  <c:v>0.40406171585507411</c:v>
                </c:pt>
                <c:pt idx="25">
                  <c:v>2.1578177907475791</c:v>
                </c:pt>
                <c:pt idx="26">
                  <c:v>4.4209591494267899</c:v>
                </c:pt>
                <c:pt idx="27">
                  <c:v>3.5809336939240857</c:v>
                </c:pt>
                <c:pt idx="28">
                  <c:v>2.5651018260941063</c:v>
                </c:pt>
                <c:pt idx="29">
                  <c:v>-0.46850061748964111</c:v>
                </c:pt>
                <c:pt idx="30">
                  <c:v>-2.5431320561909474</c:v>
                </c:pt>
                <c:pt idx="31">
                  <c:v>-3.1143883278196749</c:v>
                </c:pt>
                <c:pt idx="32">
                  <c:v>-8.5491424560896645E-2</c:v>
                </c:pt>
                <c:pt idx="33">
                  <c:v>3.6498056175325164</c:v>
                </c:pt>
                <c:pt idx="34">
                  <c:v>7.1811867232890734</c:v>
                </c:pt>
                <c:pt idx="35">
                  <c:v>8.1946368569897619</c:v>
                </c:pt>
                <c:pt idx="36">
                  <c:v>5.2197679130628645</c:v>
                </c:pt>
                <c:pt idx="37">
                  <c:v>6.7051872369087748</c:v>
                </c:pt>
                <c:pt idx="38">
                  <c:v>6.6043656016532521</c:v>
                </c:pt>
                <c:pt idx="39">
                  <c:v>6.1144509467434203</c:v>
                </c:pt>
                <c:pt idx="40">
                  <c:v>7.2294605871869688</c:v>
                </c:pt>
                <c:pt idx="41">
                  <c:v>5.200236339701755</c:v>
                </c:pt>
                <c:pt idx="42">
                  <c:v>4.8678937596215732</c:v>
                </c:pt>
                <c:pt idx="43">
                  <c:v>6.8993158709470244</c:v>
                </c:pt>
                <c:pt idx="44">
                  <c:v>7.5058819029725932</c:v>
                </c:pt>
                <c:pt idx="45">
                  <c:v>5.9764278081615254</c:v>
                </c:pt>
                <c:pt idx="46">
                  <c:v>3.9431194888041485</c:v>
                </c:pt>
                <c:pt idx="47">
                  <c:v>4.3790963034582937</c:v>
                </c:pt>
                <c:pt idx="48">
                  <c:v>2.4746880798785771</c:v>
                </c:pt>
                <c:pt idx="49">
                  <c:v>5.9963327325584359</c:v>
                </c:pt>
                <c:pt idx="50">
                  <c:v>4.0285987137148682</c:v>
                </c:pt>
                <c:pt idx="51">
                  <c:v>-3.4189079059116603</c:v>
                </c:pt>
                <c:pt idx="52">
                  <c:v>-9.4121114526252931</c:v>
                </c:pt>
                <c:pt idx="53">
                  <c:v>-15.188213967657466</c:v>
                </c:pt>
                <c:pt idx="54">
                  <c:v>-11.861139682619426</c:v>
                </c:pt>
                <c:pt idx="55">
                  <c:v>-4.7698928378996648</c:v>
                </c:pt>
                <c:pt idx="56">
                  <c:v>4.113151776048908</c:v>
                </c:pt>
                <c:pt idx="57">
                  <c:v>9.3259247373670711</c:v>
                </c:pt>
                <c:pt idx="58">
                  <c:v>6.6876792605073412</c:v>
                </c:pt>
                <c:pt idx="59">
                  <c:v>5.2354396747225325</c:v>
                </c:pt>
                <c:pt idx="60">
                  <c:v>5.5088166712330073</c:v>
                </c:pt>
                <c:pt idx="61">
                  <c:v>1.99302934910935</c:v>
                </c:pt>
                <c:pt idx="62">
                  <c:v>2.2507329519258223</c:v>
                </c:pt>
                <c:pt idx="63">
                  <c:v>2.0635761977115554</c:v>
                </c:pt>
                <c:pt idx="64">
                  <c:v>1.0857477140217171</c:v>
                </c:pt>
                <c:pt idx="65">
                  <c:v>2.2373473660606429</c:v>
                </c:pt>
                <c:pt idx="66">
                  <c:v>2.5791726134799164</c:v>
                </c:pt>
                <c:pt idx="67">
                  <c:v>2.5842015266172478</c:v>
                </c:pt>
                <c:pt idx="68">
                  <c:v>-0.6399310948563377</c:v>
                </c:pt>
                <c:pt idx="69">
                  <c:v>2.4418079239357318</c:v>
                </c:pt>
                <c:pt idx="70">
                  <c:v>0.53964039082392556</c:v>
                </c:pt>
              </c:numCache>
            </c:numRef>
          </c:val>
        </c:ser>
        <c:dLbls/>
        <c:marker val="1"/>
        <c:axId val="99801728"/>
        <c:axId val="99807616"/>
      </c:lineChart>
      <c:catAx>
        <c:axId val="9980172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99807616"/>
        <c:crosses val="autoZero"/>
        <c:auto val="1"/>
        <c:lblAlgn val="ctr"/>
        <c:lblOffset val="100"/>
        <c:tickMarkSkip val="4"/>
      </c:catAx>
      <c:valAx>
        <c:axId val="9980761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80172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356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411"/>
        </c:manualLayout>
      </c:layout>
      <c:lineChart>
        <c:grouping val="standard"/>
        <c:ser>
          <c:idx val="0"/>
          <c:order val="0"/>
          <c:tx>
            <c:strRef>
              <c:f>Quarterly!$A$111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Quarterly!$F$111:$BX$111</c:f>
              <c:numCache>
                <c:formatCode>#,##0.00</c:formatCode>
                <c:ptCount val="71"/>
                <c:pt idx="0">
                  <c:v>2.1722611422610134</c:v>
                </c:pt>
                <c:pt idx="1">
                  <c:v>6.7687661224742515</c:v>
                </c:pt>
                <c:pt idx="2">
                  <c:v>13.795096872774316</c:v>
                </c:pt>
                <c:pt idx="3">
                  <c:v>21.751016318219698</c:v>
                </c:pt>
                <c:pt idx="4">
                  <c:v>10.423419335074989</c:v>
                </c:pt>
                <c:pt idx="5">
                  <c:v>7.4805951949261793</c:v>
                </c:pt>
                <c:pt idx="6">
                  <c:v>0.50506926641163985</c:v>
                </c:pt>
                <c:pt idx="7">
                  <c:v>-3.3080596802600537</c:v>
                </c:pt>
                <c:pt idx="8">
                  <c:v>-5.1508764263704316</c:v>
                </c:pt>
                <c:pt idx="9">
                  <c:v>-6.3309812342672744</c:v>
                </c:pt>
                <c:pt idx="10">
                  <c:v>-6.8427468218739023</c:v>
                </c:pt>
                <c:pt idx="11">
                  <c:v>-6.0775183233888281</c:v>
                </c:pt>
                <c:pt idx="12">
                  <c:v>-3.5129460856555883</c:v>
                </c:pt>
                <c:pt idx="13">
                  <c:v>-0.78779154691223652</c:v>
                </c:pt>
                <c:pt idx="14">
                  <c:v>1.4062799287131718</c:v>
                </c:pt>
                <c:pt idx="15">
                  <c:v>3.0679644071367917</c:v>
                </c:pt>
                <c:pt idx="16">
                  <c:v>6.8358513136017622</c:v>
                </c:pt>
                <c:pt idx="17">
                  <c:v>6.5262371845641738</c:v>
                </c:pt>
                <c:pt idx="18">
                  <c:v>6.9491477833095532</c:v>
                </c:pt>
                <c:pt idx="19">
                  <c:v>3.2469337188464391</c:v>
                </c:pt>
                <c:pt idx="20">
                  <c:v>1.4739956022332921</c:v>
                </c:pt>
                <c:pt idx="21">
                  <c:v>-0.73123963413049131</c:v>
                </c:pt>
                <c:pt idx="22">
                  <c:v>-0.98220820026428868</c:v>
                </c:pt>
                <c:pt idx="23">
                  <c:v>-0.2759356829494371</c:v>
                </c:pt>
                <c:pt idx="24">
                  <c:v>7.6407471833806184</c:v>
                </c:pt>
                <c:pt idx="25">
                  <c:v>9.8230949429646568</c:v>
                </c:pt>
                <c:pt idx="26">
                  <c:v>10.139628845185779</c:v>
                </c:pt>
                <c:pt idx="27">
                  <c:v>11.142712407362563</c:v>
                </c:pt>
                <c:pt idx="28">
                  <c:v>-10.960917686206939</c:v>
                </c:pt>
                <c:pt idx="29">
                  <c:v>-11.698258889345427</c:v>
                </c:pt>
                <c:pt idx="30">
                  <c:v>-11.752051615550366</c:v>
                </c:pt>
                <c:pt idx="31">
                  <c:v>-11.594040527521138</c:v>
                </c:pt>
                <c:pt idx="32">
                  <c:v>6.5848498994451079</c:v>
                </c:pt>
                <c:pt idx="33">
                  <c:v>7.2772842009632104</c:v>
                </c:pt>
                <c:pt idx="34">
                  <c:v>8.0074027978081777</c:v>
                </c:pt>
                <c:pt idx="35">
                  <c:v>7.3529766958773832</c:v>
                </c:pt>
                <c:pt idx="36">
                  <c:v>6.4369500843339269</c:v>
                </c:pt>
                <c:pt idx="37">
                  <c:v>6.3910177448619629</c:v>
                </c:pt>
                <c:pt idx="38">
                  <c:v>5.0489857047156077</c:v>
                </c:pt>
                <c:pt idx="39">
                  <c:v>8.1982171313610195</c:v>
                </c:pt>
                <c:pt idx="40">
                  <c:v>2.7211273688470738</c:v>
                </c:pt>
                <c:pt idx="41">
                  <c:v>3.1734846085761568</c:v>
                </c:pt>
                <c:pt idx="42">
                  <c:v>3.7818978012113398</c:v>
                </c:pt>
                <c:pt idx="43">
                  <c:v>3.4864998144623938</c:v>
                </c:pt>
                <c:pt idx="44">
                  <c:v>3.1519309096849004</c:v>
                </c:pt>
                <c:pt idx="45">
                  <c:v>2.4622138724159095</c:v>
                </c:pt>
                <c:pt idx="46">
                  <c:v>3.5308588581337195</c:v>
                </c:pt>
                <c:pt idx="47">
                  <c:v>2.6790827862180033</c:v>
                </c:pt>
                <c:pt idx="48">
                  <c:v>-4.1147222215922277</c:v>
                </c:pt>
                <c:pt idx="49">
                  <c:v>-5.2776053408110339</c:v>
                </c:pt>
                <c:pt idx="50">
                  <c:v>-2.3800878130384526</c:v>
                </c:pt>
                <c:pt idx="51">
                  <c:v>-6.2570465182516468</c:v>
                </c:pt>
                <c:pt idx="52">
                  <c:v>-5.1295803920259369</c:v>
                </c:pt>
                <c:pt idx="53">
                  <c:v>-4.1210190635043764</c:v>
                </c:pt>
                <c:pt idx="54">
                  <c:v>-6.1175872853842597</c:v>
                </c:pt>
                <c:pt idx="55">
                  <c:v>-2.4080756656166793</c:v>
                </c:pt>
                <c:pt idx="56">
                  <c:v>2.525147387444727</c:v>
                </c:pt>
                <c:pt idx="57">
                  <c:v>2.2908450014731225</c:v>
                </c:pt>
                <c:pt idx="58">
                  <c:v>1.3990921499840947</c:v>
                </c:pt>
                <c:pt idx="59">
                  <c:v>2.0266421769825111</c:v>
                </c:pt>
                <c:pt idx="60">
                  <c:v>1.817269726607176</c:v>
                </c:pt>
                <c:pt idx="61">
                  <c:v>1.8347818051177189</c:v>
                </c:pt>
                <c:pt idx="62">
                  <c:v>0.72496161439334417</c:v>
                </c:pt>
                <c:pt idx="63">
                  <c:v>0.11064660068530548</c:v>
                </c:pt>
                <c:pt idx="64">
                  <c:v>0.21633518066149676</c:v>
                </c:pt>
                <c:pt idx="65">
                  <c:v>-8.9228898166090226E-2</c:v>
                </c:pt>
                <c:pt idx="66">
                  <c:v>2.1471865116928439E-2</c:v>
                </c:pt>
                <c:pt idx="67">
                  <c:v>-0.24562582764773108</c:v>
                </c:pt>
                <c:pt idx="68">
                  <c:v>-2.3546915248633602</c:v>
                </c:pt>
                <c:pt idx="69">
                  <c:v>0.31136854443772083</c:v>
                </c:pt>
                <c:pt idx="70">
                  <c:v>0.80050842413222267</c:v>
                </c:pt>
              </c:numCache>
            </c:numRef>
          </c:val>
        </c:ser>
        <c:ser>
          <c:idx val="1"/>
          <c:order val="1"/>
          <c:tx>
            <c:strRef>
              <c:f>Seasonal!$A$111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Seasonal!$F$111:$BX$111</c:f>
              <c:numCache>
                <c:formatCode>#,##0.00</c:formatCode>
                <c:ptCount val="71"/>
                <c:pt idx="0">
                  <c:v>2.5712734734000748</c:v>
                </c:pt>
                <c:pt idx="1">
                  <c:v>6.8303437492196295</c:v>
                </c:pt>
                <c:pt idx="2">
                  <c:v>13.963229680636505</c:v>
                </c:pt>
                <c:pt idx="3">
                  <c:v>21.132228164379796</c:v>
                </c:pt>
                <c:pt idx="4">
                  <c:v>12.95464153802715</c:v>
                </c:pt>
                <c:pt idx="5">
                  <c:v>8.693076188202193</c:v>
                </c:pt>
                <c:pt idx="6">
                  <c:v>0.44259231945605032</c:v>
                </c:pt>
                <c:pt idx="7">
                  <c:v>-6.6191475640237858</c:v>
                </c:pt>
                <c:pt idx="8">
                  <c:v>-5.8006401571799522</c:v>
                </c:pt>
                <c:pt idx="9">
                  <c:v>-7.3076388528749678</c:v>
                </c:pt>
                <c:pt idx="10">
                  <c:v>-6.7753460123941025</c:v>
                </c:pt>
                <c:pt idx="11">
                  <c:v>-4.5040510178020892</c:v>
                </c:pt>
                <c:pt idx="12">
                  <c:v>-3.061946905943286</c:v>
                </c:pt>
                <c:pt idx="13">
                  <c:v>-0.7520148087611751</c:v>
                </c:pt>
                <c:pt idx="14">
                  <c:v>1.2127688813560031</c:v>
                </c:pt>
                <c:pt idx="15">
                  <c:v>2.9396586064422148</c:v>
                </c:pt>
                <c:pt idx="16">
                  <c:v>7.004261475292278</c:v>
                </c:pt>
                <c:pt idx="17">
                  <c:v>6.7048931419762843</c:v>
                </c:pt>
                <c:pt idx="18">
                  <c:v>6.5933593084658737</c:v>
                </c:pt>
                <c:pt idx="19">
                  <c:v>3.2302244142858774</c:v>
                </c:pt>
                <c:pt idx="20">
                  <c:v>1.4866355776125562</c:v>
                </c:pt>
                <c:pt idx="21">
                  <c:v>-0.65707106821372252</c:v>
                </c:pt>
                <c:pt idx="22">
                  <c:v>-1.2149636837537163</c:v>
                </c:pt>
                <c:pt idx="23">
                  <c:v>-0.21973719193505861</c:v>
                </c:pt>
                <c:pt idx="24">
                  <c:v>5.3261602921868247</c:v>
                </c:pt>
                <c:pt idx="25">
                  <c:v>9.307843149008157</c:v>
                </c:pt>
                <c:pt idx="26">
                  <c:v>10.870268024566869</c:v>
                </c:pt>
                <c:pt idx="27">
                  <c:v>13.403406314445586</c:v>
                </c:pt>
                <c:pt idx="28">
                  <c:v>-9.4919071702715296</c:v>
                </c:pt>
                <c:pt idx="29">
                  <c:v>-11.522698851614976</c:v>
                </c:pt>
                <c:pt idx="30">
                  <c:v>-12.224310528667861</c:v>
                </c:pt>
                <c:pt idx="31">
                  <c:v>-12.710518150532277</c:v>
                </c:pt>
                <c:pt idx="32">
                  <c:v>4.0388517281189005</c:v>
                </c:pt>
                <c:pt idx="33">
                  <c:v>6.0237265881246813</c:v>
                </c:pt>
                <c:pt idx="34">
                  <c:v>9.1346031828523984</c:v>
                </c:pt>
                <c:pt idx="35">
                  <c:v>10.02489954371776</c:v>
                </c:pt>
                <c:pt idx="36">
                  <c:v>8.6756446781241578</c:v>
                </c:pt>
                <c:pt idx="37">
                  <c:v>7.6060505900990343</c:v>
                </c:pt>
                <c:pt idx="38">
                  <c:v>4.8848865445732166</c:v>
                </c:pt>
                <c:pt idx="39">
                  <c:v>5.0524952206318616</c:v>
                </c:pt>
                <c:pt idx="40">
                  <c:v>4.4884952922719981</c:v>
                </c:pt>
                <c:pt idx="41">
                  <c:v>3.8069772242923907</c:v>
                </c:pt>
                <c:pt idx="42">
                  <c:v>3.2180708905039568</c:v>
                </c:pt>
                <c:pt idx="43">
                  <c:v>1.7504579775206777</c:v>
                </c:pt>
                <c:pt idx="44">
                  <c:v>2.2304991200513626</c:v>
                </c:pt>
                <c:pt idx="45">
                  <c:v>2.8508482269903541</c:v>
                </c:pt>
                <c:pt idx="46">
                  <c:v>3.6499345304486717</c:v>
                </c:pt>
                <c:pt idx="47">
                  <c:v>3.0883349236878268</c:v>
                </c:pt>
                <c:pt idx="48">
                  <c:v>-3.5293344191210343</c:v>
                </c:pt>
                <c:pt idx="49">
                  <c:v>-4.9576164781504186</c:v>
                </c:pt>
                <c:pt idx="50">
                  <c:v>-2.9422098571396065</c:v>
                </c:pt>
                <c:pt idx="51">
                  <c:v>-6.5718937565756876</c:v>
                </c:pt>
                <c:pt idx="52">
                  <c:v>-5.0672935210923118</c:v>
                </c:pt>
                <c:pt idx="53">
                  <c:v>-4.0709787409527589</c:v>
                </c:pt>
                <c:pt idx="54">
                  <c:v>-6.2124635515491065</c:v>
                </c:pt>
                <c:pt idx="55">
                  <c:v>-2.4065306216598685</c:v>
                </c:pt>
                <c:pt idx="56">
                  <c:v>2.6933349916042304</c:v>
                </c:pt>
                <c:pt idx="57">
                  <c:v>2.195211410762874</c:v>
                </c:pt>
                <c:pt idx="58">
                  <c:v>1.0760053439304544</c:v>
                </c:pt>
                <c:pt idx="59">
                  <c:v>2.2306593102475523</c:v>
                </c:pt>
                <c:pt idx="60">
                  <c:v>1.2731641770128821</c:v>
                </c:pt>
                <c:pt idx="61">
                  <c:v>1.5781300096898809</c:v>
                </c:pt>
                <c:pt idx="62">
                  <c:v>1.3951844700084122</c:v>
                </c:pt>
                <c:pt idx="63">
                  <c:v>0.16702103370822391</c:v>
                </c:pt>
                <c:pt idx="64">
                  <c:v>0.50421306724178827</c:v>
                </c:pt>
                <c:pt idx="65">
                  <c:v>-0.74985578978367839</c:v>
                </c:pt>
                <c:pt idx="66">
                  <c:v>0.14891600278015826</c:v>
                </c:pt>
                <c:pt idx="67">
                  <c:v>-1.0762352838712644E-2</c:v>
                </c:pt>
                <c:pt idx="68">
                  <c:v>-1.2104417687756137</c:v>
                </c:pt>
                <c:pt idx="69">
                  <c:v>0.56574353260611276</c:v>
                </c:pt>
                <c:pt idx="70">
                  <c:v>0.65730340383097097</c:v>
                </c:pt>
              </c:numCache>
            </c:numRef>
          </c:val>
        </c:ser>
        <c:dLbls/>
        <c:marker val="1"/>
        <c:axId val="99841152"/>
        <c:axId val="99842688"/>
      </c:lineChart>
      <c:catAx>
        <c:axId val="9984115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99842688"/>
        <c:crosses val="autoZero"/>
        <c:auto val="1"/>
        <c:lblAlgn val="ctr"/>
        <c:lblOffset val="100"/>
        <c:tickMarkSkip val="4"/>
      </c:catAx>
      <c:valAx>
        <c:axId val="9984268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8411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356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955" l="0.70000000000000062" r="0.70000000000000062" t="0.75000000000000955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456"/>
        </c:manualLayout>
      </c:layout>
      <c:lineChart>
        <c:grouping val="standard"/>
        <c:ser>
          <c:idx val="0"/>
          <c:order val="0"/>
          <c:tx>
            <c:strRef>
              <c:f>Quarterly!$A$112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Quarterly!$F$112:$BX$112</c:f>
              <c:numCache>
                <c:formatCode>#,##0.00</c:formatCode>
                <c:ptCount val="71"/>
                <c:pt idx="0">
                  <c:v>-1.8053689172484664</c:v>
                </c:pt>
                <c:pt idx="1">
                  <c:v>-1.9717752979855765</c:v>
                </c:pt>
                <c:pt idx="2">
                  <c:v>-1.7114933457383654</c:v>
                </c:pt>
                <c:pt idx="3">
                  <c:v>-1.4167621109707751</c:v>
                </c:pt>
                <c:pt idx="4">
                  <c:v>4.1947995684550339</c:v>
                </c:pt>
                <c:pt idx="5">
                  <c:v>3.5982690627489973</c:v>
                </c:pt>
                <c:pt idx="6">
                  <c:v>3.2590148410532498</c:v>
                </c:pt>
                <c:pt idx="7">
                  <c:v>12.105647636700606</c:v>
                </c:pt>
                <c:pt idx="8">
                  <c:v>-8.4404978782795759</c:v>
                </c:pt>
                <c:pt idx="9">
                  <c:v>-11.27661235979533</c:v>
                </c:pt>
                <c:pt idx="10">
                  <c:v>-12.704839487711356</c:v>
                </c:pt>
                <c:pt idx="11">
                  <c:v>-12.559768658121866</c:v>
                </c:pt>
                <c:pt idx="12">
                  <c:v>-8.1447757435249279</c:v>
                </c:pt>
                <c:pt idx="13">
                  <c:v>-5.8944019801306879</c:v>
                </c:pt>
                <c:pt idx="14">
                  <c:v>-4.7294564352359805</c:v>
                </c:pt>
                <c:pt idx="15">
                  <c:v>-3.9509984515410315</c:v>
                </c:pt>
                <c:pt idx="16">
                  <c:v>6.3343308040496635E-2</c:v>
                </c:pt>
                <c:pt idx="17">
                  <c:v>2.4801309249511658</c:v>
                </c:pt>
                <c:pt idx="18">
                  <c:v>5.3177989163860344</c:v>
                </c:pt>
                <c:pt idx="19">
                  <c:v>7.7983881008478155</c:v>
                </c:pt>
                <c:pt idx="20">
                  <c:v>37.962066760823404</c:v>
                </c:pt>
                <c:pt idx="21">
                  <c:v>35.981882812639412</c:v>
                </c:pt>
                <c:pt idx="22">
                  <c:v>32.448510771730589</c:v>
                </c:pt>
                <c:pt idx="23">
                  <c:v>30.4689354314105</c:v>
                </c:pt>
                <c:pt idx="24">
                  <c:v>-22.079489181612889</c:v>
                </c:pt>
                <c:pt idx="25">
                  <c:v>-22.639903277556787</c:v>
                </c:pt>
                <c:pt idx="26">
                  <c:v>-19.913181937303786</c:v>
                </c:pt>
                <c:pt idx="27">
                  <c:v>-19.464392754950872</c:v>
                </c:pt>
                <c:pt idx="28">
                  <c:v>5.220272892732349</c:v>
                </c:pt>
                <c:pt idx="29">
                  <c:v>5.1312138440354653</c:v>
                </c:pt>
                <c:pt idx="30">
                  <c:v>4.949482586452433</c:v>
                </c:pt>
                <c:pt idx="31">
                  <c:v>3.7782529218846941</c:v>
                </c:pt>
                <c:pt idx="32">
                  <c:v>6.5712701796581481</c:v>
                </c:pt>
                <c:pt idx="33">
                  <c:v>8.9986851859330219</c:v>
                </c:pt>
                <c:pt idx="34">
                  <c:v>11.102277429762703</c:v>
                </c:pt>
                <c:pt idx="35">
                  <c:v>10.808261000401426</c:v>
                </c:pt>
                <c:pt idx="36">
                  <c:v>13.40193942067455</c:v>
                </c:pt>
                <c:pt idx="37">
                  <c:v>13.983145996439339</c:v>
                </c:pt>
                <c:pt idx="38">
                  <c:v>13.640535481454549</c:v>
                </c:pt>
                <c:pt idx="39">
                  <c:v>13.202206258007307</c:v>
                </c:pt>
                <c:pt idx="40">
                  <c:v>7.8425674033531427</c:v>
                </c:pt>
                <c:pt idx="41">
                  <c:v>7.5129189580348408</c:v>
                </c:pt>
                <c:pt idx="42">
                  <c:v>7.564697596220114</c:v>
                </c:pt>
                <c:pt idx="43">
                  <c:v>7.48085597576154</c:v>
                </c:pt>
                <c:pt idx="44">
                  <c:v>13.95510385729869</c:v>
                </c:pt>
                <c:pt idx="45">
                  <c:v>13.898233479664782</c:v>
                </c:pt>
                <c:pt idx="46">
                  <c:v>13.728300844032448</c:v>
                </c:pt>
                <c:pt idx="47">
                  <c:v>18.694755873428573</c:v>
                </c:pt>
                <c:pt idx="48">
                  <c:v>11.914186835900638</c:v>
                </c:pt>
                <c:pt idx="49">
                  <c:v>11.106879149784568</c:v>
                </c:pt>
                <c:pt idx="50">
                  <c:v>10.696563985306765</c:v>
                </c:pt>
                <c:pt idx="51">
                  <c:v>7.2402333797305305</c:v>
                </c:pt>
                <c:pt idx="52">
                  <c:v>11.134566276896656</c:v>
                </c:pt>
                <c:pt idx="53">
                  <c:v>9.4401874159689001</c:v>
                </c:pt>
                <c:pt idx="54">
                  <c:v>8.8739894212421575</c:v>
                </c:pt>
                <c:pt idx="55">
                  <c:v>8.6688062481585373</c:v>
                </c:pt>
                <c:pt idx="56">
                  <c:v>4.0273288312254385</c:v>
                </c:pt>
                <c:pt idx="57">
                  <c:v>3.3233313367889981</c:v>
                </c:pt>
                <c:pt idx="58">
                  <c:v>0.23683944976592078</c:v>
                </c:pt>
                <c:pt idx="59">
                  <c:v>-0.69763819742080013</c:v>
                </c:pt>
                <c:pt idx="60">
                  <c:v>-1.2894662834838244</c:v>
                </c:pt>
                <c:pt idx="61">
                  <c:v>0.1544043968586743</c:v>
                </c:pt>
                <c:pt idx="62">
                  <c:v>1.5291906473130314</c:v>
                </c:pt>
                <c:pt idx="63">
                  <c:v>1.722297481946472</c:v>
                </c:pt>
                <c:pt idx="64">
                  <c:v>4.157388169978911</c:v>
                </c:pt>
                <c:pt idx="65">
                  <c:v>2.448554083357267</c:v>
                </c:pt>
                <c:pt idx="66">
                  <c:v>2.0022191417328035</c:v>
                </c:pt>
                <c:pt idx="67">
                  <c:v>2.4824324448219142</c:v>
                </c:pt>
                <c:pt idx="68">
                  <c:v>5.0783938190349742</c:v>
                </c:pt>
                <c:pt idx="69">
                  <c:v>6.1045779522994046</c:v>
                </c:pt>
                <c:pt idx="70">
                  <c:v>5.8462865989682147</c:v>
                </c:pt>
              </c:numCache>
            </c:numRef>
          </c:val>
        </c:ser>
        <c:ser>
          <c:idx val="1"/>
          <c:order val="1"/>
          <c:tx>
            <c:strRef>
              <c:f>Seasonal!$A$112</c:f>
              <c:strCache>
                <c:ptCount val="1"/>
                <c:pt idx="0">
                  <c:v>Construction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Seasonal!$F$112:$BX$112</c:f>
              <c:numCache>
                <c:formatCode>#,##0.00</c:formatCode>
                <c:ptCount val="71"/>
                <c:pt idx="0">
                  <c:v>-2.3175488598259899</c:v>
                </c:pt>
                <c:pt idx="1">
                  <c:v>-1.3968445028478296</c:v>
                </c:pt>
                <c:pt idx="2">
                  <c:v>-1.5287957224634952</c:v>
                </c:pt>
                <c:pt idx="3">
                  <c:v>-1.6813411921818793</c:v>
                </c:pt>
                <c:pt idx="4">
                  <c:v>5.3099485676245513</c:v>
                </c:pt>
                <c:pt idx="5">
                  <c:v>5.5277642012474111</c:v>
                </c:pt>
                <c:pt idx="6">
                  <c:v>5.8345409581443279</c:v>
                </c:pt>
                <c:pt idx="7">
                  <c:v>6.1957458915284764</c:v>
                </c:pt>
                <c:pt idx="8">
                  <c:v>-8.0526274519752903</c:v>
                </c:pt>
                <c:pt idx="9">
                  <c:v>-11.298645947182493</c:v>
                </c:pt>
                <c:pt idx="10">
                  <c:v>-12.877057499599056</c:v>
                </c:pt>
                <c:pt idx="11">
                  <c:v>-12.7142234028546</c:v>
                </c:pt>
                <c:pt idx="12">
                  <c:v>-7.7851740380529666</c:v>
                </c:pt>
                <c:pt idx="13">
                  <c:v>-5.6712104196885234</c:v>
                </c:pt>
                <c:pt idx="14">
                  <c:v>-4.5044411256177854</c:v>
                </c:pt>
                <c:pt idx="15">
                  <c:v>-4.763969324633849</c:v>
                </c:pt>
                <c:pt idx="16">
                  <c:v>0.25506900203914085</c:v>
                </c:pt>
                <c:pt idx="17">
                  <c:v>2.6178967586542705</c:v>
                </c:pt>
                <c:pt idx="18">
                  <c:v>5.3928072880213218</c:v>
                </c:pt>
                <c:pt idx="19">
                  <c:v>7.468317741958451</c:v>
                </c:pt>
                <c:pt idx="20">
                  <c:v>37.925300403292198</c:v>
                </c:pt>
                <c:pt idx="21">
                  <c:v>36.005906673893456</c:v>
                </c:pt>
                <c:pt idx="22">
                  <c:v>32.41821825442436</c:v>
                </c:pt>
                <c:pt idx="23">
                  <c:v>30.428902344678932</c:v>
                </c:pt>
                <c:pt idx="24">
                  <c:v>-22.614925320448645</c:v>
                </c:pt>
                <c:pt idx="25">
                  <c:v>-22.096401458746694</c:v>
                </c:pt>
                <c:pt idx="26">
                  <c:v>-20.44580471766519</c:v>
                </c:pt>
                <c:pt idx="27">
                  <c:v>-18.921394697497696</c:v>
                </c:pt>
                <c:pt idx="28">
                  <c:v>5.7741467255235124</c:v>
                </c:pt>
                <c:pt idx="29">
                  <c:v>5.5757040319090612</c:v>
                </c:pt>
                <c:pt idx="30">
                  <c:v>4.361862696129486</c:v>
                </c:pt>
                <c:pt idx="31">
                  <c:v>3.3853911021623038</c:v>
                </c:pt>
                <c:pt idx="32">
                  <c:v>7.1695597099898496</c:v>
                </c:pt>
                <c:pt idx="33">
                  <c:v>8.7131140190077883</c:v>
                </c:pt>
                <c:pt idx="34">
                  <c:v>10.308726538731831</c:v>
                </c:pt>
                <c:pt idx="35">
                  <c:v>11.320112001845906</c:v>
                </c:pt>
                <c:pt idx="36">
                  <c:v>13.20489669328736</c:v>
                </c:pt>
                <c:pt idx="37">
                  <c:v>13.366474335054354</c:v>
                </c:pt>
                <c:pt idx="38">
                  <c:v>13.830142581225955</c:v>
                </c:pt>
                <c:pt idx="39">
                  <c:v>13.772010661520421</c:v>
                </c:pt>
                <c:pt idx="40">
                  <c:v>8.1173371689342844</c:v>
                </c:pt>
                <c:pt idx="41">
                  <c:v>7.8819297306849663</c:v>
                </c:pt>
                <c:pt idx="42">
                  <c:v>7.4181688365475713</c:v>
                </c:pt>
                <c:pt idx="43">
                  <c:v>7.0214935222334516</c:v>
                </c:pt>
                <c:pt idx="44">
                  <c:v>13.240550029376074</c:v>
                </c:pt>
                <c:pt idx="45">
                  <c:v>15.08845087313064</c:v>
                </c:pt>
                <c:pt idx="46">
                  <c:v>14.546400970908092</c:v>
                </c:pt>
                <c:pt idx="47">
                  <c:v>17.515490520988305</c:v>
                </c:pt>
                <c:pt idx="48">
                  <c:v>12.748495681599289</c:v>
                </c:pt>
                <c:pt idx="49">
                  <c:v>10.235037704545318</c:v>
                </c:pt>
                <c:pt idx="50">
                  <c:v>11.305646782875712</c:v>
                </c:pt>
                <c:pt idx="51">
                  <c:v>6.6188155138383653</c:v>
                </c:pt>
                <c:pt idx="52">
                  <c:v>11.20857242141394</c:v>
                </c:pt>
                <c:pt idx="53">
                  <c:v>9.6127383245068625</c:v>
                </c:pt>
                <c:pt idx="54">
                  <c:v>8.4395933376684695</c:v>
                </c:pt>
                <c:pt idx="55">
                  <c:v>8.8315408108944489</c:v>
                </c:pt>
                <c:pt idx="56">
                  <c:v>3.7758842038236171</c:v>
                </c:pt>
                <c:pt idx="57">
                  <c:v>2.643671922963243</c:v>
                </c:pt>
                <c:pt idx="58">
                  <c:v>0.83104302732327273</c:v>
                </c:pt>
                <c:pt idx="59">
                  <c:v>-0.49146939196210437</c:v>
                </c:pt>
                <c:pt idx="60">
                  <c:v>-1.3445148568045528</c:v>
                </c:pt>
                <c:pt idx="61">
                  <c:v>0.19943104161893466</c:v>
                </c:pt>
                <c:pt idx="62">
                  <c:v>0.97856340715932122</c:v>
                </c:pt>
                <c:pt idx="63">
                  <c:v>2.3190519386783746</c:v>
                </c:pt>
                <c:pt idx="64">
                  <c:v>3.060562937709101</c:v>
                </c:pt>
                <c:pt idx="65">
                  <c:v>2.4766156352758149</c:v>
                </c:pt>
                <c:pt idx="66">
                  <c:v>2.4755568501091827</c:v>
                </c:pt>
                <c:pt idx="67">
                  <c:v>3.0462954936942177</c:v>
                </c:pt>
                <c:pt idx="68">
                  <c:v>4.1381295302800547</c:v>
                </c:pt>
                <c:pt idx="69">
                  <c:v>5.8670909143615804</c:v>
                </c:pt>
                <c:pt idx="70">
                  <c:v>5.556434458502105</c:v>
                </c:pt>
              </c:numCache>
            </c:numRef>
          </c:val>
        </c:ser>
        <c:dLbls/>
        <c:marker val="1"/>
        <c:axId val="99876224"/>
        <c:axId val="99894400"/>
      </c:lineChart>
      <c:catAx>
        <c:axId val="9987622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99894400"/>
        <c:crosses val="autoZero"/>
        <c:auto val="1"/>
        <c:lblAlgn val="ctr"/>
        <c:lblOffset val="100"/>
        <c:tickMarkSkip val="4"/>
      </c:catAx>
      <c:valAx>
        <c:axId val="998944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87622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4730935791801356"/>
          <c:y val="3.1718216197453276E-2"/>
          <c:w val="0.2362697002707527"/>
          <c:h val="0.12685873662543939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977" l="0.70000000000000062" r="0.70000000000000062" t="0.75000000000000977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511"/>
        </c:manualLayout>
      </c:layout>
      <c:lineChart>
        <c:grouping val="standard"/>
        <c:ser>
          <c:idx val="0"/>
          <c:order val="0"/>
          <c:tx>
            <c:strRef>
              <c:f>Quarterly!$A$114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Quarterly!$F$114:$BX$114</c:f>
              <c:numCache>
                <c:formatCode>#,##0.00</c:formatCode>
                <c:ptCount val="71"/>
                <c:pt idx="0">
                  <c:v>4.1858668429652903</c:v>
                </c:pt>
                <c:pt idx="1">
                  <c:v>3.1978800052117196</c:v>
                </c:pt>
                <c:pt idx="2">
                  <c:v>1.4486093284359114</c:v>
                </c:pt>
                <c:pt idx="3">
                  <c:v>0.62445461132781199</c:v>
                </c:pt>
                <c:pt idx="4">
                  <c:v>2.2730278888855078</c:v>
                </c:pt>
                <c:pt idx="5">
                  <c:v>1.3039439855786823</c:v>
                </c:pt>
                <c:pt idx="6">
                  <c:v>0.33073344313389758</c:v>
                </c:pt>
                <c:pt idx="7">
                  <c:v>-1.2919780989431195</c:v>
                </c:pt>
                <c:pt idx="8">
                  <c:v>-0.36613885970271398</c:v>
                </c:pt>
                <c:pt idx="9">
                  <c:v>1.1661235402600174</c:v>
                </c:pt>
                <c:pt idx="10">
                  <c:v>1.0225552316475068</c:v>
                </c:pt>
                <c:pt idx="11">
                  <c:v>1.5735501278517459</c:v>
                </c:pt>
                <c:pt idx="12">
                  <c:v>3.9853508975495902</c:v>
                </c:pt>
                <c:pt idx="13">
                  <c:v>5.6779167089928313</c:v>
                </c:pt>
                <c:pt idx="14">
                  <c:v>7.7795247684906172</c:v>
                </c:pt>
                <c:pt idx="15">
                  <c:v>10.510814538408184</c:v>
                </c:pt>
                <c:pt idx="16">
                  <c:v>9.648258201443312</c:v>
                </c:pt>
                <c:pt idx="17">
                  <c:v>9.5274727008699927</c:v>
                </c:pt>
                <c:pt idx="18">
                  <c:v>7.9461802896100444</c:v>
                </c:pt>
                <c:pt idx="19">
                  <c:v>6.3472963509441316</c:v>
                </c:pt>
                <c:pt idx="20">
                  <c:v>10.09694695398859</c:v>
                </c:pt>
                <c:pt idx="21">
                  <c:v>8.2989596431645989</c:v>
                </c:pt>
                <c:pt idx="22">
                  <c:v>6.7662647440188755</c:v>
                </c:pt>
                <c:pt idx="23">
                  <c:v>6.4636991413583571</c:v>
                </c:pt>
                <c:pt idx="24">
                  <c:v>1.4021587426390576</c:v>
                </c:pt>
                <c:pt idx="25">
                  <c:v>1.8163790559198436</c:v>
                </c:pt>
                <c:pt idx="26">
                  <c:v>2.8743067779657734</c:v>
                </c:pt>
                <c:pt idx="27">
                  <c:v>3.4964880490734074</c:v>
                </c:pt>
                <c:pt idx="28">
                  <c:v>2.4450854990028956</c:v>
                </c:pt>
                <c:pt idx="29">
                  <c:v>2.6464110583799521</c:v>
                </c:pt>
                <c:pt idx="30">
                  <c:v>4.2875712921815072</c:v>
                </c:pt>
                <c:pt idx="31">
                  <c:v>4.2879877783053004</c:v>
                </c:pt>
                <c:pt idx="32">
                  <c:v>4.5684848422521469</c:v>
                </c:pt>
                <c:pt idx="33">
                  <c:v>4.8696620990161588</c:v>
                </c:pt>
                <c:pt idx="34">
                  <c:v>3.9450598457956372</c:v>
                </c:pt>
                <c:pt idx="35">
                  <c:v>7.9145004683665725</c:v>
                </c:pt>
                <c:pt idx="36">
                  <c:v>7.0093781862187159</c:v>
                </c:pt>
                <c:pt idx="37">
                  <c:v>6.313046703455294</c:v>
                </c:pt>
                <c:pt idx="38">
                  <c:v>6.4803161503356579</c:v>
                </c:pt>
                <c:pt idx="39">
                  <c:v>6.1597055713312843</c:v>
                </c:pt>
                <c:pt idx="40">
                  <c:v>5.8583292635606048</c:v>
                </c:pt>
                <c:pt idx="41">
                  <c:v>6.4460669814004818</c:v>
                </c:pt>
                <c:pt idx="42">
                  <c:v>6.6884546743393587</c:v>
                </c:pt>
                <c:pt idx="43">
                  <c:v>6.54908087959498</c:v>
                </c:pt>
                <c:pt idx="44">
                  <c:v>6.809033064760456</c:v>
                </c:pt>
                <c:pt idx="45">
                  <c:v>6.5098558504533024</c:v>
                </c:pt>
                <c:pt idx="46">
                  <c:v>6.2784290256947388</c:v>
                </c:pt>
                <c:pt idx="47">
                  <c:v>5.0299275058134825</c:v>
                </c:pt>
                <c:pt idx="48">
                  <c:v>4.8672331340552271</c:v>
                </c:pt>
                <c:pt idx="49">
                  <c:v>3.1571228943508882</c:v>
                </c:pt>
                <c:pt idx="50">
                  <c:v>-1.026619307101569</c:v>
                </c:pt>
                <c:pt idx="51">
                  <c:v>-0.50503619847613834</c:v>
                </c:pt>
                <c:pt idx="52">
                  <c:v>0.20496070769751695</c:v>
                </c:pt>
                <c:pt idx="53">
                  <c:v>-0.72853060253414803</c:v>
                </c:pt>
                <c:pt idx="54">
                  <c:v>1.2733078871263066</c:v>
                </c:pt>
                <c:pt idx="55">
                  <c:v>9.7878023736754194E-2</c:v>
                </c:pt>
                <c:pt idx="56">
                  <c:v>2.2802387475640042</c:v>
                </c:pt>
                <c:pt idx="57">
                  <c:v>4.4885826331837633</c:v>
                </c:pt>
                <c:pt idx="58">
                  <c:v>4.9963441228786358</c:v>
                </c:pt>
                <c:pt idx="59">
                  <c:v>5.9697743713695015</c:v>
                </c:pt>
                <c:pt idx="60">
                  <c:v>4.7654373088768036</c:v>
                </c:pt>
                <c:pt idx="61">
                  <c:v>4.3552646044118424</c:v>
                </c:pt>
                <c:pt idx="62">
                  <c:v>4.894247491163803</c:v>
                </c:pt>
                <c:pt idx="63">
                  <c:v>5.5360698253541178</c:v>
                </c:pt>
                <c:pt idx="64">
                  <c:v>4.6963719870378773</c:v>
                </c:pt>
                <c:pt idx="65">
                  <c:v>4.1940106210594701</c:v>
                </c:pt>
                <c:pt idx="66">
                  <c:v>3.4507398090174677</c:v>
                </c:pt>
                <c:pt idx="67">
                  <c:v>2.7002474982981037</c:v>
                </c:pt>
                <c:pt idx="68">
                  <c:v>1.5936389511156934</c:v>
                </c:pt>
                <c:pt idx="69">
                  <c:v>1.6974885850212322</c:v>
                </c:pt>
                <c:pt idx="70">
                  <c:v>1.3975510092477488</c:v>
                </c:pt>
              </c:numCache>
            </c:numRef>
          </c:val>
        </c:ser>
        <c:ser>
          <c:idx val="1"/>
          <c:order val="1"/>
          <c:tx>
            <c:strRef>
              <c:f>Seasonal!$A$114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Seasonal!$F$114:$BX$114</c:f>
              <c:numCache>
                <c:formatCode>#,##0.00</c:formatCode>
                <c:ptCount val="71"/>
                <c:pt idx="0">
                  <c:v>4.0136420970160165</c:v>
                </c:pt>
                <c:pt idx="1">
                  <c:v>2.6855203053303427</c:v>
                </c:pt>
                <c:pt idx="2">
                  <c:v>1.4196426689304831</c:v>
                </c:pt>
                <c:pt idx="3">
                  <c:v>0.96696419938332823</c:v>
                </c:pt>
                <c:pt idx="4">
                  <c:v>3.0153910516372093</c:v>
                </c:pt>
                <c:pt idx="5">
                  <c:v>1.7069144012431976</c:v>
                </c:pt>
                <c:pt idx="6">
                  <c:v>0.26191906800395892</c:v>
                </c:pt>
                <c:pt idx="7">
                  <c:v>-2.6871472608706446</c:v>
                </c:pt>
                <c:pt idx="8">
                  <c:v>-1.2127571478852601</c:v>
                </c:pt>
                <c:pt idx="9">
                  <c:v>0.28662099213857567</c:v>
                </c:pt>
                <c:pt idx="10">
                  <c:v>1.2730802823987961</c:v>
                </c:pt>
                <c:pt idx="11">
                  <c:v>3.2515716926859466</c:v>
                </c:pt>
                <c:pt idx="12">
                  <c:v>4.2131160203339313</c:v>
                </c:pt>
                <c:pt idx="13">
                  <c:v>5.7284114799257946</c:v>
                </c:pt>
                <c:pt idx="14">
                  <c:v>8.0563146838060362</c:v>
                </c:pt>
                <c:pt idx="15">
                  <c:v>10.573637514085755</c:v>
                </c:pt>
                <c:pt idx="16">
                  <c:v>9.7718955965195047</c:v>
                </c:pt>
                <c:pt idx="17">
                  <c:v>9.3166391137203384</c:v>
                </c:pt>
                <c:pt idx="18">
                  <c:v>7.9382820470445186</c:v>
                </c:pt>
                <c:pt idx="19">
                  <c:v>6.100126470829812</c:v>
                </c:pt>
                <c:pt idx="20">
                  <c:v>10.082671588931696</c:v>
                </c:pt>
                <c:pt idx="21">
                  <c:v>8.1460527770439466</c:v>
                </c:pt>
                <c:pt idx="22">
                  <c:v>6.7496744060782117</c:v>
                </c:pt>
                <c:pt idx="23">
                  <c:v>6.3521507898913576</c:v>
                </c:pt>
                <c:pt idx="24">
                  <c:v>1.2351551150067774</c:v>
                </c:pt>
                <c:pt idx="25">
                  <c:v>1.9659536623850067</c:v>
                </c:pt>
                <c:pt idx="26">
                  <c:v>2.5876044296048097</c:v>
                </c:pt>
                <c:pt idx="27">
                  <c:v>4.0037729582409485</c:v>
                </c:pt>
                <c:pt idx="28">
                  <c:v>4.021603036846952</c:v>
                </c:pt>
                <c:pt idx="29">
                  <c:v>3.6000548532503069</c:v>
                </c:pt>
                <c:pt idx="30">
                  <c:v>3.6699833443938372</c:v>
                </c:pt>
                <c:pt idx="31">
                  <c:v>2.6067351465140849</c:v>
                </c:pt>
                <c:pt idx="32">
                  <c:v>3.0852579120297436</c:v>
                </c:pt>
                <c:pt idx="33">
                  <c:v>4.5858866175047375</c:v>
                </c:pt>
                <c:pt idx="34">
                  <c:v>6.058605574961903</c:v>
                </c:pt>
                <c:pt idx="35">
                  <c:v>7.9723680661814216</c:v>
                </c:pt>
                <c:pt idx="36">
                  <c:v>7.2245182313042848</c:v>
                </c:pt>
                <c:pt idx="37">
                  <c:v>6.8403221365551756</c:v>
                </c:pt>
                <c:pt idx="38">
                  <c:v>6.1566876419279764</c:v>
                </c:pt>
                <c:pt idx="39">
                  <c:v>5.7065949965366771</c:v>
                </c:pt>
                <c:pt idx="40">
                  <c:v>6.5552472438032359</c:v>
                </c:pt>
                <c:pt idx="41">
                  <c:v>6.5222665025861879</c:v>
                </c:pt>
                <c:pt idx="42">
                  <c:v>6.558555791433597</c:v>
                </c:pt>
                <c:pt idx="43">
                  <c:v>5.9814010329106546</c:v>
                </c:pt>
                <c:pt idx="44">
                  <c:v>6.4252113904853205</c:v>
                </c:pt>
                <c:pt idx="45">
                  <c:v>6.2319846797187903</c:v>
                </c:pt>
                <c:pt idx="46">
                  <c:v>6.0137109433960063</c:v>
                </c:pt>
                <c:pt idx="47">
                  <c:v>5.7082481057464625</c:v>
                </c:pt>
                <c:pt idx="48">
                  <c:v>4.4136604939315696</c:v>
                </c:pt>
                <c:pt idx="49">
                  <c:v>2.5016915179691774</c:v>
                </c:pt>
                <c:pt idx="50">
                  <c:v>9.8341598036247396E-2</c:v>
                </c:pt>
                <c:pt idx="51">
                  <c:v>-1.0474807506620516</c:v>
                </c:pt>
                <c:pt idx="52">
                  <c:v>-0.61206241251628257</c:v>
                </c:pt>
                <c:pt idx="53">
                  <c:v>-0.61387847085766534</c:v>
                </c:pt>
                <c:pt idx="54">
                  <c:v>0.85525129826562718</c:v>
                </c:pt>
                <c:pt idx="55">
                  <c:v>1.2272491195698028</c:v>
                </c:pt>
                <c:pt idx="56">
                  <c:v>1.6822553811669996</c:v>
                </c:pt>
                <c:pt idx="57">
                  <c:v>4.2160945590540031</c:v>
                </c:pt>
                <c:pt idx="58">
                  <c:v>5.3658903300920286</c:v>
                </c:pt>
                <c:pt idx="59">
                  <c:v>6.7560190661469992</c:v>
                </c:pt>
                <c:pt idx="60">
                  <c:v>6.3058480785149555</c:v>
                </c:pt>
                <c:pt idx="61">
                  <c:v>5.1686589823348141</c:v>
                </c:pt>
                <c:pt idx="62">
                  <c:v>4.5798161356655731</c:v>
                </c:pt>
                <c:pt idx="63">
                  <c:v>3.6966969607594815</c:v>
                </c:pt>
                <c:pt idx="64">
                  <c:v>3.6156849310705006</c:v>
                </c:pt>
                <c:pt idx="65">
                  <c:v>3.8443078232334207</c:v>
                </c:pt>
                <c:pt idx="66">
                  <c:v>3.7318160370262059</c:v>
                </c:pt>
                <c:pt idx="67">
                  <c:v>3.6053890306994685</c:v>
                </c:pt>
                <c:pt idx="68">
                  <c:v>2.3132059890606742</c:v>
                </c:pt>
                <c:pt idx="69">
                  <c:v>1.8346449658109438</c:v>
                </c:pt>
                <c:pt idx="70">
                  <c:v>1.1204319964923091</c:v>
                </c:pt>
              </c:numCache>
            </c:numRef>
          </c:val>
        </c:ser>
        <c:dLbls/>
        <c:marker val="1"/>
        <c:axId val="99923840"/>
        <c:axId val="99925376"/>
      </c:lineChart>
      <c:catAx>
        <c:axId val="99923840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99925376"/>
        <c:crosses val="autoZero"/>
        <c:auto val="1"/>
        <c:lblAlgn val="ctr"/>
        <c:lblOffset val="100"/>
        <c:tickMarkSkip val="4"/>
      </c:catAx>
      <c:valAx>
        <c:axId val="999253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923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502"/>
          <c:y val="3.1718216197453276E-2"/>
          <c:w val="0.25112578197920943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0999" l="0.70000000000000062" r="0.70000000000000062" t="0.75000000000000999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556"/>
        </c:manualLayout>
      </c:layout>
      <c:lineChart>
        <c:grouping val="standard"/>
        <c:ser>
          <c:idx val="0"/>
          <c:order val="0"/>
          <c:tx>
            <c:strRef>
              <c:f>Quarterly!$A$115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Quarterly!$F$115:$BX$115</c:f>
              <c:numCache>
                <c:formatCode>#,##0.00</c:formatCode>
                <c:ptCount val="71"/>
                <c:pt idx="0">
                  <c:v>6.136516754061681</c:v>
                </c:pt>
                <c:pt idx="1">
                  <c:v>5.4093075323032691</c:v>
                </c:pt>
                <c:pt idx="2">
                  <c:v>4.0594500650855201</c:v>
                </c:pt>
                <c:pt idx="3">
                  <c:v>2.505977912920152</c:v>
                </c:pt>
                <c:pt idx="4">
                  <c:v>3.908349030202829</c:v>
                </c:pt>
                <c:pt idx="5">
                  <c:v>5.3596158754496868</c:v>
                </c:pt>
                <c:pt idx="6">
                  <c:v>5.4370829830638367</c:v>
                </c:pt>
                <c:pt idx="7">
                  <c:v>7.4129801914088338</c:v>
                </c:pt>
                <c:pt idx="8">
                  <c:v>7.0549530211095499</c:v>
                </c:pt>
                <c:pt idx="9">
                  <c:v>6.4882499373953362</c:v>
                </c:pt>
                <c:pt idx="10">
                  <c:v>3.1200201908793033</c:v>
                </c:pt>
                <c:pt idx="11">
                  <c:v>1.8288024724181677</c:v>
                </c:pt>
                <c:pt idx="12">
                  <c:v>0.63908191616605015</c:v>
                </c:pt>
                <c:pt idx="13">
                  <c:v>2.5170489048348594</c:v>
                </c:pt>
                <c:pt idx="14">
                  <c:v>4.8428491373945919</c:v>
                </c:pt>
                <c:pt idx="15">
                  <c:v>6.0328698652258828</c:v>
                </c:pt>
                <c:pt idx="16">
                  <c:v>6.9897061813911048</c:v>
                </c:pt>
                <c:pt idx="17">
                  <c:v>7.2820305005034864</c:v>
                </c:pt>
                <c:pt idx="18">
                  <c:v>6.3454973827285004</c:v>
                </c:pt>
                <c:pt idx="19">
                  <c:v>5.3136548896571334</c:v>
                </c:pt>
                <c:pt idx="20">
                  <c:v>4.0498190240242007</c:v>
                </c:pt>
                <c:pt idx="21">
                  <c:v>3.3844911643861852</c:v>
                </c:pt>
                <c:pt idx="22">
                  <c:v>3.9328680032056771</c:v>
                </c:pt>
                <c:pt idx="23">
                  <c:v>5.8059823149873875</c:v>
                </c:pt>
                <c:pt idx="24">
                  <c:v>9.2199367045866811</c:v>
                </c:pt>
                <c:pt idx="25">
                  <c:v>10.059104650921267</c:v>
                </c:pt>
                <c:pt idx="26">
                  <c:v>9.5332749085513324</c:v>
                </c:pt>
                <c:pt idx="27">
                  <c:v>8.6573917675113261</c:v>
                </c:pt>
                <c:pt idx="28">
                  <c:v>7.9525725925057671</c:v>
                </c:pt>
                <c:pt idx="29">
                  <c:v>7.1855115331696373</c:v>
                </c:pt>
                <c:pt idx="30">
                  <c:v>6.0752229681467709</c:v>
                </c:pt>
                <c:pt idx="31">
                  <c:v>6.8335055372849212</c:v>
                </c:pt>
                <c:pt idx="32">
                  <c:v>3.7424551683161176</c:v>
                </c:pt>
                <c:pt idx="33">
                  <c:v>3.9052166307751968</c:v>
                </c:pt>
                <c:pt idx="34">
                  <c:v>5.4574998914793973</c:v>
                </c:pt>
                <c:pt idx="35">
                  <c:v>4.7395992962035365</c:v>
                </c:pt>
                <c:pt idx="36">
                  <c:v>6.2960580852537831</c:v>
                </c:pt>
                <c:pt idx="37">
                  <c:v>6.312188453007443</c:v>
                </c:pt>
                <c:pt idx="38">
                  <c:v>5.6960864250163059</c:v>
                </c:pt>
                <c:pt idx="39">
                  <c:v>5.41737264142263</c:v>
                </c:pt>
                <c:pt idx="40">
                  <c:v>4.7119292236027697</c:v>
                </c:pt>
                <c:pt idx="41">
                  <c:v>4.9763840758284621</c:v>
                </c:pt>
                <c:pt idx="42">
                  <c:v>5.9947295625288364</c:v>
                </c:pt>
                <c:pt idx="43">
                  <c:v>5.077709657397655</c:v>
                </c:pt>
                <c:pt idx="44">
                  <c:v>8.9829151287016789</c:v>
                </c:pt>
                <c:pt idx="45">
                  <c:v>8.538540630001787</c:v>
                </c:pt>
                <c:pt idx="46">
                  <c:v>7.6003953810396592</c:v>
                </c:pt>
                <c:pt idx="47">
                  <c:v>8.1577953335721585</c:v>
                </c:pt>
                <c:pt idx="48">
                  <c:v>4.2462175768293102</c:v>
                </c:pt>
                <c:pt idx="49">
                  <c:v>4.1000427839123104</c:v>
                </c:pt>
                <c:pt idx="50">
                  <c:v>3.8660785388693713</c:v>
                </c:pt>
                <c:pt idx="51">
                  <c:v>2.7486774183803342</c:v>
                </c:pt>
                <c:pt idx="52">
                  <c:v>0.64995310168387355</c:v>
                </c:pt>
                <c:pt idx="53">
                  <c:v>4.9655111096718468E-2</c:v>
                </c:pt>
                <c:pt idx="54">
                  <c:v>-0.1378988658390996</c:v>
                </c:pt>
                <c:pt idx="55">
                  <c:v>-0.10240613781624899</c:v>
                </c:pt>
                <c:pt idx="56">
                  <c:v>0.88349226584204543</c:v>
                </c:pt>
                <c:pt idx="57">
                  <c:v>2.0992423832088334</c:v>
                </c:pt>
                <c:pt idx="58">
                  <c:v>2.7625279751648111</c:v>
                </c:pt>
                <c:pt idx="59">
                  <c:v>2.9818731886033119</c:v>
                </c:pt>
                <c:pt idx="60">
                  <c:v>3.1839006603685003</c:v>
                </c:pt>
                <c:pt idx="61">
                  <c:v>3.463929514780506</c:v>
                </c:pt>
                <c:pt idx="62">
                  <c:v>3.0941891150391818</c:v>
                </c:pt>
                <c:pt idx="63">
                  <c:v>3.4889032808784886</c:v>
                </c:pt>
                <c:pt idx="64">
                  <c:v>3.1776067398999177</c:v>
                </c:pt>
                <c:pt idx="65">
                  <c:v>2.9470042936562963</c:v>
                </c:pt>
                <c:pt idx="66">
                  <c:v>2.4746931127490313</c:v>
                </c:pt>
                <c:pt idx="67">
                  <c:v>2.2085517257865326</c:v>
                </c:pt>
                <c:pt idx="68">
                  <c:v>2.7314538974729436</c:v>
                </c:pt>
                <c:pt idx="69">
                  <c:v>2.6457349173013136</c:v>
                </c:pt>
                <c:pt idx="70">
                  <c:v>3.3381724291616961</c:v>
                </c:pt>
              </c:numCache>
            </c:numRef>
          </c:val>
        </c:ser>
        <c:ser>
          <c:idx val="1"/>
          <c:order val="1"/>
          <c:tx>
            <c:strRef>
              <c:f>Seasonal!$A$115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Seasonal!$F$115:$BX$115</c:f>
              <c:numCache>
                <c:formatCode>#,##0.00</c:formatCode>
                <c:ptCount val="71"/>
                <c:pt idx="0">
                  <c:v>6.4226933786106919</c:v>
                </c:pt>
                <c:pt idx="1">
                  <c:v>5.0032108411928666</c:v>
                </c:pt>
                <c:pt idx="2">
                  <c:v>4.0650422339725072</c:v>
                </c:pt>
                <c:pt idx="3">
                  <c:v>2.5300567073849431</c:v>
                </c:pt>
                <c:pt idx="4">
                  <c:v>4.1697344131498433</c:v>
                </c:pt>
                <c:pt idx="5">
                  <c:v>4.9432222409855955</c:v>
                </c:pt>
                <c:pt idx="6">
                  <c:v>5.6351000752411906</c:v>
                </c:pt>
                <c:pt idx="7">
                  <c:v>7.4305457255782441</c:v>
                </c:pt>
                <c:pt idx="8">
                  <c:v>7.3450960648329398</c:v>
                </c:pt>
                <c:pt idx="9">
                  <c:v>6.0270761020216748</c:v>
                </c:pt>
                <c:pt idx="10">
                  <c:v>3.1993070243544306</c:v>
                </c:pt>
                <c:pt idx="11">
                  <c:v>1.7591280937841958</c:v>
                </c:pt>
                <c:pt idx="12">
                  <c:v>0.85957928668970607</c:v>
                </c:pt>
                <c:pt idx="13">
                  <c:v>2.2848333341154179</c:v>
                </c:pt>
                <c:pt idx="14">
                  <c:v>4.9849755483042557</c:v>
                </c:pt>
                <c:pt idx="15">
                  <c:v>6.0505614449828053</c:v>
                </c:pt>
                <c:pt idx="16">
                  <c:v>7.1337443515159169</c:v>
                </c:pt>
                <c:pt idx="17">
                  <c:v>7.1020641285487489</c:v>
                </c:pt>
                <c:pt idx="18">
                  <c:v>6.3854929702743295</c:v>
                </c:pt>
                <c:pt idx="19">
                  <c:v>5.2621610187397136</c:v>
                </c:pt>
                <c:pt idx="20">
                  <c:v>4.0943865061156348</c:v>
                </c:pt>
                <c:pt idx="21">
                  <c:v>3.3589718440367409</c:v>
                </c:pt>
                <c:pt idx="22">
                  <c:v>4.0177237373764481</c:v>
                </c:pt>
                <c:pt idx="23">
                  <c:v>5.7501374333341824</c:v>
                </c:pt>
                <c:pt idx="24">
                  <c:v>9.2161967505283311</c:v>
                </c:pt>
                <c:pt idx="25">
                  <c:v>10.052761303528596</c:v>
                </c:pt>
                <c:pt idx="26">
                  <c:v>9.6128183781196856</c:v>
                </c:pt>
                <c:pt idx="27">
                  <c:v>8.5682839775900987</c:v>
                </c:pt>
                <c:pt idx="28">
                  <c:v>8.199094330239399</c:v>
                </c:pt>
                <c:pt idx="29">
                  <c:v>7.006772936071008</c:v>
                </c:pt>
                <c:pt idx="30">
                  <c:v>6.3205291550184217</c:v>
                </c:pt>
                <c:pt idx="31">
                  <c:v>6.4926190764688698</c:v>
                </c:pt>
                <c:pt idx="32">
                  <c:v>4.5500570669268257</c:v>
                </c:pt>
                <c:pt idx="33">
                  <c:v>4.3586304746224629</c:v>
                </c:pt>
                <c:pt idx="34">
                  <c:v>4.7151436517591812</c:v>
                </c:pt>
                <c:pt idx="35">
                  <c:v>4.2952317624871572</c:v>
                </c:pt>
                <c:pt idx="36">
                  <c:v>5.5536134663690317</c:v>
                </c:pt>
                <c:pt idx="37">
                  <c:v>6.0790905333392331</c:v>
                </c:pt>
                <c:pt idx="38">
                  <c:v>6.025460097481532</c:v>
                </c:pt>
                <c:pt idx="39">
                  <c:v>5.9968997489760838</c:v>
                </c:pt>
                <c:pt idx="40">
                  <c:v>5.7160917514997109</c:v>
                </c:pt>
                <c:pt idx="41">
                  <c:v>5.4738322514602613</c:v>
                </c:pt>
                <c:pt idx="42">
                  <c:v>5.0949400599920036</c:v>
                </c:pt>
                <c:pt idx="43">
                  <c:v>4.5424009634031002</c:v>
                </c:pt>
                <c:pt idx="44">
                  <c:v>6.3926337603054426</c:v>
                </c:pt>
                <c:pt idx="45">
                  <c:v>7.9174764993674929</c:v>
                </c:pt>
                <c:pt idx="46">
                  <c:v>9.0865915502572445</c:v>
                </c:pt>
                <c:pt idx="47">
                  <c:v>9.7589263309823906</c:v>
                </c:pt>
                <c:pt idx="48">
                  <c:v>6.7097688272576823</c:v>
                </c:pt>
                <c:pt idx="49">
                  <c:v>4.2579196733789351</c:v>
                </c:pt>
                <c:pt idx="50">
                  <c:v>2.7002769935242701</c:v>
                </c:pt>
                <c:pt idx="51">
                  <c:v>1.4045608932007041</c:v>
                </c:pt>
                <c:pt idx="52">
                  <c:v>0.67968346883420461</c:v>
                </c:pt>
                <c:pt idx="53">
                  <c:v>7.6983927012535106E-2</c:v>
                </c:pt>
                <c:pt idx="54">
                  <c:v>-0.28729080686517544</c:v>
                </c:pt>
                <c:pt idx="55">
                  <c:v>-3.7569250241638749E-2</c:v>
                </c:pt>
                <c:pt idx="56">
                  <c:v>1.0818994503812298</c:v>
                </c:pt>
                <c:pt idx="57">
                  <c:v>2.1372965483007325</c:v>
                </c:pt>
                <c:pt idx="58">
                  <c:v>2.5868258022059312</c:v>
                </c:pt>
                <c:pt idx="59">
                  <c:v>3.002730949742864</c:v>
                </c:pt>
                <c:pt idx="60">
                  <c:v>3.0171824070005888</c:v>
                </c:pt>
                <c:pt idx="61">
                  <c:v>3.4306724690744335</c:v>
                </c:pt>
                <c:pt idx="62">
                  <c:v>3.3630771302262747</c:v>
                </c:pt>
                <c:pt idx="63">
                  <c:v>3.4170822385280699</c:v>
                </c:pt>
                <c:pt idx="64">
                  <c:v>3.4295986161833674</c:v>
                </c:pt>
                <c:pt idx="65">
                  <c:v>2.7977725733735115</c:v>
                </c:pt>
                <c:pt idx="66">
                  <c:v>2.4957726392363857</c:v>
                </c:pt>
                <c:pt idx="67">
                  <c:v>2.0511428711283668</c:v>
                </c:pt>
                <c:pt idx="68">
                  <c:v>2.2480188286203151</c:v>
                </c:pt>
                <c:pt idx="69">
                  <c:v>2.4650876761011853</c:v>
                </c:pt>
                <c:pt idx="70">
                  <c:v>3.341912312228247</c:v>
                </c:pt>
              </c:numCache>
            </c:numRef>
          </c:val>
        </c:ser>
        <c:dLbls/>
        <c:marker val="1"/>
        <c:axId val="99963264"/>
        <c:axId val="99964800"/>
      </c:lineChart>
      <c:catAx>
        <c:axId val="99963264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99964800"/>
        <c:crosses val="autoZero"/>
        <c:auto val="1"/>
        <c:lblAlgn val="ctr"/>
        <c:lblOffset val="100"/>
        <c:tickMarkSkip val="4"/>
      </c:catAx>
      <c:valAx>
        <c:axId val="9996480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996326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502"/>
          <c:y val="3.1718216197453276E-2"/>
          <c:w val="0.25112578197920943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611"/>
        </c:manualLayout>
      </c:layout>
      <c:lineChart>
        <c:grouping val="standard"/>
        <c:ser>
          <c:idx val="0"/>
          <c:order val="0"/>
          <c:tx>
            <c:strRef>
              <c:f>Quarterly!$A$116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Quarterly!$F$116:$BX$116</c:f>
              <c:numCache>
                <c:formatCode>#,##0.00</c:formatCode>
                <c:ptCount val="71"/>
                <c:pt idx="0">
                  <c:v>4.5848157490087225</c:v>
                </c:pt>
                <c:pt idx="1">
                  <c:v>6.8527926379879132</c:v>
                </c:pt>
                <c:pt idx="2">
                  <c:v>7.5668947303369416</c:v>
                </c:pt>
                <c:pt idx="3">
                  <c:v>8.8010346408501636</c:v>
                </c:pt>
                <c:pt idx="4">
                  <c:v>7.8851882641234656</c:v>
                </c:pt>
                <c:pt idx="5">
                  <c:v>6.2489490886248351</c:v>
                </c:pt>
                <c:pt idx="6">
                  <c:v>3.117461346603132</c:v>
                </c:pt>
                <c:pt idx="7">
                  <c:v>0.3586336581329056</c:v>
                </c:pt>
                <c:pt idx="8">
                  <c:v>0.20384438553451395</c:v>
                </c:pt>
                <c:pt idx="9">
                  <c:v>1.4371225945428445</c:v>
                </c:pt>
                <c:pt idx="10">
                  <c:v>2.290041808631107</c:v>
                </c:pt>
                <c:pt idx="11">
                  <c:v>2.5174610590934394</c:v>
                </c:pt>
                <c:pt idx="12">
                  <c:v>6.0809651635013662</c:v>
                </c:pt>
                <c:pt idx="13">
                  <c:v>5.6386450672162978</c:v>
                </c:pt>
                <c:pt idx="14">
                  <c:v>5.9107752175670276</c:v>
                </c:pt>
                <c:pt idx="15">
                  <c:v>6.3805783354211467</c:v>
                </c:pt>
                <c:pt idx="16">
                  <c:v>1.1735412948383772</c:v>
                </c:pt>
                <c:pt idx="17">
                  <c:v>0.29253408132169006</c:v>
                </c:pt>
                <c:pt idx="18">
                  <c:v>0.32034864015192005</c:v>
                </c:pt>
                <c:pt idx="19">
                  <c:v>1.3040564926931792</c:v>
                </c:pt>
                <c:pt idx="20">
                  <c:v>7.9859081756322778</c:v>
                </c:pt>
                <c:pt idx="21">
                  <c:v>9.891290083628979</c:v>
                </c:pt>
                <c:pt idx="22">
                  <c:v>10.591967819081063</c:v>
                </c:pt>
                <c:pt idx="23">
                  <c:v>10.994280119969098</c:v>
                </c:pt>
                <c:pt idx="24">
                  <c:v>9.6894339674666057</c:v>
                </c:pt>
                <c:pt idx="25">
                  <c:v>5.889777136631805</c:v>
                </c:pt>
                <c:pt idx="26">
                  <c:v>2.9430766700851194</c:v>
                </c:pt>
                <c:pt idx="27">
                  <c:v>2.0309679727273622</c:v>
                </c:pt>
                <c:pt idx="28">
                  <c:v>5.292537517697399</c:v>
                </c:pt>
                <c:pt idx="29">
                  <c:v>4.9624804409566847</c:v>
                </c:pt>
                <c:pt idx="30">
                  <c:v>5.9541740529280798</c:v>
                </c:pt>
                <c:pt idx="31">
                  <c:v>6.1480366929929477</c:v>
                </c:pt>
                <c:pt idx="32">
                  <c:v>6.4092246562099859</c:v>
                </c:pt>
                <c:pt idx="33">
                  <c:v>7.1585569473739064</c:v>
                </c:pt>
                <c:pt idx="34">
                  <c:v>7.2343356376444428</c:v>
                </c:pt>
                <c:pt idx="35">
                  <c:v>8.087354123085726</c:v>
                </c:pt>
                <c:pt idx="36">
                  <c:v>10.505463865456086</c:v>
                </c:pt>
                <c:pt idx="37">
                  <c:v>10.537164781253155</c:v>
                </c:pt>
                <c:pt idx="38">
                  <c:v>10.957679774073627</c:v>
                </c:pt>
                <c:pt idx="39">
                  <c:v>10.307899647541648</c:v>
                </c:pt>
                <c:pt idx="40">
                  <c:v>4.1973765848916482</c:v>
                </c:pt>
                <c:pt idx="41">
                  <c:v>7.6133310002193557</c:v>
                </c:pt>
                <c:pt idx="42">
                  <c:v>9.4360182146980769</c:v>
                </c:pt>
                <c:pt idx="43">
                  <c:v>9.4672116771351664</c:v>
                </c:pt>
                <c:pt idx="44">
                  <c:v>9.7850943733314537</c:v>
                </c:pt>
                <c:pt idx="45">
                  <c:v>6.8708485200563549</c:v>
                </c:pt>
                <c:pt idx="46">
                  <c:v>6.1910965734130707</c:v>
                </c:pt>
                <c:pt idx="47">
                  <c:v>6.5750773325141871</c:v>
                </c:pt>
                <c:pt idx="48">
                  <c:v>7.1890918070558874</c:v>
                </c:pt>
                <c:pt idx="49">
                  <c:v>6.7862729420456969</c:v>
                </c:pt>
                <c:pt idx="50">
                  <c:v>5.3778255298587938</c:v>
                </c:pt>
                <c:pt idx="51">
                  <c:v>4.0823635859621348</c:v>
                </c:pt>
                <c:pt idx="52">
                  <c:v>2.6057881217492822</c:v>
                </c:pt>
                <c:pt idx="53">
                  <c:v>1.9575078902612366</c:v>
                </c:pt>
                <c:pt idx="54">
                  <c:v>1.1393773875575197</c:v>
                </c:pt>
                <c:pt idx="55">
                  <c:v>0.89634576634788932</c:v>
                </c:pt>
                <c:pt idx="56">
                  <c:v>1.0977653073849858</c:v>
                </c:pt>
                <c:pt idx="57">
                  <c:v>1.5084541747877271</c:v>
                </c:pt>
                <c:pt idx="58">
                  <c:v>1.4011042106066602</c:v>
                </c:pt>
                <c:pt idx="59">
                  <c:v>0.93633627595950453</c:v>
                </c:pt>
                <c:pt idx="60">
                  <c:v>2.8098989542355799</c:v>
                </c:pt>
                <c:pt idx="61">
                  <c:v>3.3835373692838981</c:v>
                </c:pt>
                <c:pt idx="62">
                  <c:v>5.4635881061299729</c:v>
                </c:pt>
                <c:pt idx="63">
                  <c:v>5.6180273442669941</c:v>
                </c:pt>
                <c:pt idx="64">
                  <c:v>3.6107245311879401</c:v>
                </c:pt>
                <c:pt idx="65">
                  <c:v>2.4672909592400711</c:v>
                </c:pt>
                <c:pt idx="66">
                  <c:v>1.2152199504860204</c:v>
                </c:pt>
                <c:pt idx="67">
                  <c:v>1.0100609471027506</c:v>
                </c:pt>
                <c:pt idx="68">
                  <c:v>1.6650123233051279</c:v>
                </c:pt>
                <c:pt idx="69">
                  <c:v>2.3651291450732432</c:v>
                </c:pt>
                <c:pt idx="70">
                  <c:v>2.4004579791414891</c:v>
                </c:pt>
              </c:numCache>
            </c:numRef>
          </c:val>
        </c:ser>
        <c:ser>
          <c:idx val="1"/>
          <c:order val="1"/>
          <c:tx>
            <c:strRef>
              <c:f>Seasonal!$A$116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Seasonal!$F$116:$BX$116</c:f>
              <c:numCache>
                <c:formatCode>#,##0.00</c:formatCode>
                <c:ptCount val="71"/>
                <c:pt idx="0">
                  <c:v>4.3105431834172663</c:v>
                </c:pt>
                <c:pt idx="1">
                  <c:v>6.1280327991700618</c:v>
                </c:pt>
                <c:pt idx="2">
                  <c:v>7.7761359063793192</c:v>
                </c:pt>
                <c:pt idx="3">
                  <c:v>9.6553232927155594</c:v>
                </c:pt>
                <c:pt idx="4">
                  <c:v>7.3450999331162681</c:v>
                </c:pt>
                <c:pt idx="5">
                  <c:v>5.4287221188619563</c:v>
                </c:pt>
                <c:pt idx="6">
                  <c:v>3.2895995984736479</c:v>
                </c:pt>
                <c:pt idx="7">
                  <c:v>1.3707495842769775</c:v>
                </c:pt>
                <c:pt idx="8">
                  <c:v>0.8431024171797965</c:v>
                </c:pt>
                <c:pt idx="9">
                  <c:v>1.7144020273611857</c:v>
                </c:pt>
                <c:pt idx="10">
                  <c:v>2.1441002169845218</c:v>
                </c:pt>
                <c:pt idx="11">
                  <c:v>1.7716724303625215</c:v>
                </c:pt>
                <c:pt idx="12">
                  <c:v>5.8844530769748218</c:v>
                </c:pt>
                <c:pt idx="13">
                  <c:v>5.5659475745122506</c:v>
                </c:pt>
                <c:pt idx="14">
                  <c:v>5.9590670529523733</c:v>
                </c:pt>
                <c:pt idx="15">
                  <c:v>6.59841218227771</c:v>
                </c:pt>
                <c:pt idx="16">
                  <c:v>0.99925304311162877</c:v>
                </c:pt>
                <c:pt idx="17">
                  <c:v>0.27095082463949305</c:v>
                </c:pt>
                <c:pt idx="18">
                  <c:v>0.37113225215774637</c:v>
                </c:pt>
                <c:pt idx="19">
                  <c:v>1.4398911470454345</c:v>
                </c:pt>
                <c:pt idx="20">
                  <c:v>7.8764586827791181</c:v>
                </c:pt>
                <c:pt idx="21">
                  <c:v>9.8926306159830393</c:v>
                </c:pt>
                <c:pt idx="22">
                  <c:v>10.716565178143618</c:v>
                </c:pt>
                <c:pt idx="23">
                  <c:v>11.006042858831698</c:v>
                </c:pt>
                <c:pt idx="24">
                  <c:v>7.4935075636455943</c:v>
                </c:pt>
                <c:pt idx="25">
                  <c:v>6.5031300915969066</c:v>
                </c:pt>
                <c:pt idx="26">
                  <c:v>4.0689369608747663</c:v>
                </c:pt>
                <c:pt idx="27">
                  <c:v>2.3351798013573961</c:v>
                </c:pt>
                <c:pt idx="28">
                  <c:v>4.4128535251619532</c:v>
                </c:pt>
                <c:pt idx="29">
                  <c:v>4.462438414763426</c:v>
                </c:pt>
                <c:pt idx="30">
                  <c:v>6.4240545076326043</c:v>
                </c:pt>
                <c:pt idx="31">
                  <c:v>7.0480391128349806</c:v>
                </c:pt>
                <c:pt idx="32">
                  <c:v>6.8827894430467582</c:v>
                </c:pt>
                <c:pt idx="33">
                  <c:v>7.4880393497338202</c:v>
                </c:pt>
                <c:pt idx="34">
                  <c:v>6.9543557395510129</c:v>
                </c:pt>
                <c:pt idx="35">
                  <c:v>7.5664664750564299</c:v>
                </c:pt>
                <c:pt idx="36">
                  <c:v>10.352953501508992</c:v>
                </c:pt>
                <c:pt idx="37">
                  <c:v>10.330998327867032</c:v>
                </c:pt>
                <c:pt idx="38">
                  <c:v>11.236272343742723</c:v>
                </c:pt>
                <c:pt idx="39">
                  <c:v>10.376983943987923</c:v>
                </c:pt>
                <c:pt idx="40">
                  <c:v>6.2779904402905444</c:v>
                </c:pt>
                <c:pt idx="41">
                  <c:v>7.2909309496295371</c:v>
                </c:pt>
                <c:pt idx="42">
                  <c:v>8.0464592947854676</c:v>
                </c:pt>
                <c:pt idx="43">
                  <c:v>9.0955743338270842</c:v>
                </c:pt>
                <c:pt idx="44">
                  <c:v>9.3448637837923183</c:v>
                </c:pt>
                <c:pt idx="45">
                  <c:v>6.9042357301503614</c:v>
                </c:pt>
                <c:pt idx="46">
                  <c:v>6.425713534050888</c:v>
                </c:pt>
                <c:pt idx="47">
                  <c:v>6.7094771161376814</c:v>
                </c:pt>
                <c:pt idx="48">
                  <c:v>6.9330622713291268</c:v>
                </c:pt>
                <c:pt idx="49">
                  <c:v>6.9090371227408482</c:v>
                </c:pt>
                <c:pt idx="50">
                  <c:v>5.4883188481142113</c:v>
                </c:pt>
                <c:pt idx="51">
                  <c:v>4.101451786123441</c:v>
                </c:pt>
                <c:pt idx="52">
                  <c:v>2.4532869949115206</c:v>
                </c:pt>
                <c:pt idx="53">
                  <c:v>1.7250798437344204</c:v>
                </c:pt>
                <c:pt idx="54">
                  <c:v>1.2024440732636423</c:v>
                </c:pt>
                <c:pt idx="55">
                  <c:v>1.2156026381938112</c:v>
                </c:pt>
                <c:pt idx="56">
                  <c:v>0.97813007323156276</c:v>
                </c:pt>
                <c:pt idx="57">
                  <c:v>1.6560888542623664</c:v>
                </c:pt>
                <c:pt idx="58">
                  <c:v>1.4266569886523266</c:v>
                </c:pt>
                <c:pt idx="59">
                  <c:v>0.88394396787483698</c:v>
                </c:pt>
                <c:pt idx="60">
                  <c:v>2.5572534961991855</c:v>
                </c:pt>
                <c:pt idx="61">
                  <c:v>3.5013333805032665</c:v>
                </c:pt>
                <c:pt idx="62">
                  <c:v>5.1848511524774414</c:v>
                </c:pt>
                <c:pt idx="63">
                  <c:v>6.0169337501354416</c:v>
                </c:pt>
                <c:pt idx="64">
                  <c:v>3.7446999389774027</c:v>
                </c:pt>
                <c:pt idx="65">
                  <c:v>2.6781537553743755</c:v>
                </c:pt>
                <c:pt idx="66">
                  <c:v>1.2345060553594391</c:v>
                </c:pt>
                <c:pt idx="67">
                  <c:v>0.67277489247421651</c:v>
                </c:pt>
                <c:pt idx="68">
                  <c:v>1.7911847688719034</c:v>
                </c:pt>
                <c:pt idx="69">
                  <c:v>2.4880019503645721</c:v>
                </c:pt>
                <c:pt idx="70">
                  <c:v>2.8176513799140022</c:v>
                </c:pt>
              </c:numCache>
            </c:numRef>
          </c:val>
        </c:ser>
        <c:dLbls/>
        <c:marker val="1"/>
        <c:axId val="100084352"/>
        <c:axId val="100090240"/>
      </c:lineChart>
      <c:catAx>
        <c:axId val="10008435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100090240"/>
        <c:crosses val="autoZero"/>
        <c:auto val="1"/>
        <c:lblAlgn val="ctr"/>
        <c:lblOffset val="100"/>
        <c:tickMarkSkip val="4"/>
      </c:catAx>
      <c:valAx>
        <c:axId val="10009024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08435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502"/>
          <c:y val="3.1718216197453276E-2"/>
          <c:w val="0.25112578197920943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1044" l="0.70000000000000062" r="0.70000000000000062" t="0.75000000000001044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656"/>
        </c:manualLayout>
      </c:layout>
      <c:lineChart>
        <c:grouping val="standard"/>
        <c:ser>
          <c:idx val="0"/>
          <c:order val="0"/>
          <c:tx>
            <c:strRef>
              <c:f>Quarterly!$A$117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Quarterly!$F$117:$BX$117</c:f>
              <c:numCache>
                <c:formatCode>#,##0.00</c:formatCode>
                <c:ptCount val="71"/>
                <c:pt idx="0">
                  <c:v>5.7125664699930692</c:v>
                </c:pt>
                <c:pt idx="1">
                  <c:v>2.3962392186848822</c:v>
                </c:pt>
                <c:pt idx="2">
                  <c:v>1.1334838541855816</c:v>
                </c:pt>
                <c:pt idx="3">
                  <c:v>1.295977029194612</c:v>
                </c:pt>
                <c:pt idx="4">
                  <c:v>-0.9829787946219849</c:v>
                </c:pt>
                <c:pt idx="5">
                  <c:v>0.53866799352819805</c:v>
                </c:pt>
                <c:pt idx="6">
                  <c:v>0.8328572688466368</c:v>
                </c:pt>
                <c:pt idx="7">
                  <c:v>-0.78485022938535187</c:v>
                </c:pt>
                <c:pt idx="8">
                  <c:v>3.2059510991092757</c:v>
                </c:pt>
                <c:pt idx="9">
                  <c:v>5.0206736645045753</c:v>
                </c:pt>
                <c:pt idx="10">
                  <c:v>7.3255461684289163</c:v>
                </c:pt>
                <c:pt idx="11">
                  <c:v>9.2873664860821119</c:v>
                </c:pt>
                <c:pt idx="12">
                  <c:v>5.5741862054591929</c:v>
                </c:pt>
                <c:pt idx="13">
                  <c:v>3.8986012553904499</c:v>
                </c:pt>
                <c:pt idx="14">
                  <c:v>3.0320474325049469</c:v>
                </c:pt>
                <c:pt idx="15">
                  <c:v>2.4053320490453731</c:v>
                </c:pt>
                <c:pt idx="16">
                  <c:v>3.7533573312886648</c:v>
                </c:pt>
                <c:pt idx="17">
                  <c:v>4.2964803133648815</c:v>
                </c:pt>
                <c:pt idx="18">
                  <c:v>5.2412958031022434</c:v>
                </c:pt>
                <c:pt idx="19">
                  <c:v>5.4981027349558733</c:v>
                </c:pt>
                <c:pt idx="20">
                  <c:v>4.1181788421402885</c:v>
                </c:pt>
                <c:pt idx="21">
                  <c:v>2.7631802523331888</c:v>
                </c:pt>
                <c:pt idx="22">
                  <c:v>1.6292355065748516</c:v>
                </c:pt>
                <c:pt idx="23">
                  <c:v>0.91255463151885952</c:v>
                </c:pt>
                <c:pt idx="24">
                  <c:v>1.1726951519193203</c:v>
                </c:pt>
                <c:pt idx="25">
                  <c:v>1.9193614726268109</c:v>
                </c:pt>
                <c:pt idx="26">
                  <c:v>2.7280791458384153</c:v>
                </c:pt>
                <c:pt idx="27">
                  <c:v>3.7931935801980217</c:v>
                </c:pt>
                <c:pt idx="28">
                  <c:v>5.0984459195783769</c:v>
                </c:pt>
                <c:pt idx="29">
                  <c:v>6.2420279799208203</c:v>
                </c:pt>
                <c:pt idx="30">
                  <c:v>6.5210815108301068</c:v>
                </c:pt>
                <c:pt idx="31">
                  <c:v>4.4261591982751067</c:v>
                </c:pt>
                <c:pt idx="32">
                  <c:v>2.0331911280594821</c:v>
                </c:pt>
                <c:pt idx="33">
                  <c:v>1.7416390152441139</c:v>
                </c:pt>
                <c:pt idx="34">
                  <c:v>0.85977067666664753</c:v>
                </c:pt>
                <c:pt idx="35">
                  <c:v>2.4637234474970016</c:v>
                </c:pt>
                <c:pt idx="36">
                  <c:v>4.4937812934409171</c:v>
                </c:pt>
                <c:pt idx="37">
                  <c:v>3.4054871912288611</c:v>
                </c:pt>
                <c:pt idx="38">
                  <c:v>2.9270808960397181</c:v>
                </c:pt>
                <c:pt idx="39">
                  <c:v>2.7261075022547554</c:v>
                </c:pt>
                <c:pt idx="40">
                  <c:v>6.071892232449235</c:v>
                </c:pt>
                <c:pt idx="41">
                  <c:v>5.3661358983005227</c:v>
                </c:pt>
                <c:pt idx="42">
                  <c:v>4.6812401598056557</c:v>
                </c:pt>
                <c:pt idx="43">
                  <c:v>5.1231363057200472</c:v>
                </c:pt>
                <c:pt idx="44">
                  <c:v>6.7370379370276803</c:v>
                </c:pt>
                <c:pt idx="45">
                  <c:v>7.0682523322894113</c:v>
                </c:pt>
                <c:pt idx="46">
                  <c:v>5.9666419597277702</c:v>
                </c:pt>
                <c:pt idx="47">
                  <c:v>1.8870727017966993</c:v>
                </c:pt>
                <c:pt idx="48">
                  <c:v>3.7440811052653622</c:v>
                </c:pt>
                <c:pt idx="49">
                  <c:v>4.3561205722393685</c:v>
                </c:pt>
                <c:pt idx="50">
                  <c:v>3.6689298737788416</c:v>
                </c:pt>
                <c:pt idx="51">
                  <c:v>2.4584490193301956</c:v>
                </c:pt>
                <c:pt idx="52">
                  <c:v>-0.30602421549062975</c:v>
                </c:pt>
                <c:pt idx="53">
                  <c:v>-1.3129416391815099</c:v>
                </c:pt>
                <c:pt idx="54">
                  <c:v>-0.85399121708655323</c:v>
                </c:pt>
                <c:pt idx="55">
                  <c:v>2.2705271491147103</c:v>
                </c:pt>
                <c:pt idx="56">
                  <c:v>-0.62450236905158829</c:v>
                </c:pt>
                <c:pt idx="57">
                  <c:v>0.33179876918783935</c:v>
                </c:pt>
                <c:pt idx="58">
                  <c:v>0.97003596764943867</c:v>
                </c:pt>
                <c:pt idx="59">
                  <c:v>1.7647985755141378</c:v>
                </c:pt>
                <c:pt idx="60">
                  <c:v>3.9788476463565052</c:v>
                </c:pt>
                <c:pt idx="61">
                  <c:v>3.235498990679802</c:v>
                </c:pt>
                <c:pt idx="62">
                  <c:v>2.1991586183323437</c:v>
                </c:pt>
                <c:pt idx="63">
                  <c:v>2.2421191342926092</c:v>
                </c:pt>
                <c:pt idx="64">
                  <c:v>2.1608234680249896</c:v>
                </c:pt>
                <c:pt idx="65">
                  <c:v>3.3429002389006137</c:v>
                </c:pt>
                <c:pt idx="66">
                  <c:v>3.1273439617664622</c:v>
                </c:pt>
                <c:pt idx="67">
                  <c:v>0.85814883378576845</c:v>
                </c:pt>
                <c:pt idx="68">
                  <c:v>2.4373838896375259</c:v>
                </c:pt>
                <c:pt idx="69">
                  <c:v>2.5185760082321247</c:v>
                </c:pt>
                <c:pt idx="70">
                  <c:v>2.7216821767248125</c:v>
                </c:pt>
              </c:numCache>
            </c:numRef>
          </c:val>
        </c:ser>
        <c:ser>
          <c:idx val="1"/>
          <c:order val="1"/>
          <c:tx>
            <c:strRef>
              <c:f>Seasonal!$A$117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Seasonal!$F$117:$BX$117</c:f>
              <c:numCache>
                <c:formatCode>#,##0.00</c:formatCode>
                <c:ptCount val="71"/>
                <c:pt idx="0">
                  <c:v>5.8198920114605119</c:v>
                </c:pt>
                <c:pt idx="1">
                  <c:v>2.4694196165433704</c:v>
                </c:pt>
                <c:pt idx="2">
                  <c:v>1.0797597684740268</c:v>
                </c:pt>
                <c:pt idx="3">
                  <c:v>1.1205941960824766</c:v>
                </c:pt>
                <c:pt idx="4">
                  <c:v>-1.8229240457296947</c:v>
                </c:pt>
                <c:pt idx="5">
                  <c:v>-1.0647105363883984E-2</c:v>
                </c:pt>
                <c:pt idx="6">
                  <c:v>0.92964800182746643</c:v>
                </c:pt>
                <c:pt idx="7">
                  <c:v>0.5379353421015487</c:v>
                </c:pt>
                <c:pt idx="8">
                  <c:v>3.7286100343637383</c:v>
                </c:pt>
                <c:pt idx="9">
                  <c:v>5.610516680624773</c:v>
                </c:pt>
                <c:pt idx="10">
                  <c:v>7.117802042005426</c:v>
                </c:pt>
                <c:pt idx="11">
                  <c:v>8.3810393383900372</c:v>
                </c:pt>
                <c:pt idx="12">
                  <c:v>5.5256728594263915</c:v>
                </c:pt>
                <c:pt idx="13">
                  <c:v>4.0163007889469302</c:v>
                </c:pt>
                <c:pt idx="14">
                  <c:v>2.9392345523114303</c:v>
                </c:pt>
                <c:pt idx="15">
                  <c:v>2.4052162885242807</c:v>
                </c:pt>
                <c:pt idx="16">
                  <c:v>3.7692585544315462</c:v>
                </c:pt>
                <c:pt idx="17">
                  <c:v>4.4179261687026194</c:v>
                </c:pt>
                <c:pt idx="18">
                  <c:v>5.1184769672911985</c:v>
                </c:pt>
                <c:pt idx="19">
                  <c:v>5.4999628055049739</c:v>
                </c:pt>
                <c:pt idx="20">
                  <c:v>4.0771528314390064</c:v>
                </c:pt>
                <c:pt idx="21">
                  <c:v>2.8258083208438345</c:v>
                </c:pt>
                <c:pt idx="22">
                  <c:v>1.6069278555535411</c:v>
                </c:pt>
                <c:pt idx="23">
                  <c:v>0.88751617638439928</c:v>
                </c:pt>
                <c:pt idx="24">
                  <c:v>1.1327354864337322</c:v>
                </c:pt>
                <c:pt idx="25">
                  <c:v>1.9533374675303152</c:v>
                </c:pt>
                <c:pt idx="26">
                  <c:v>2.7542558738026299</c:v>
                </c:pt>
                <c:pt idx="27">
                  <c:v>3.7900734163139176</c:v>
                </c:pt>
                <c:pt idx="28">
                  <c:v>5.2828837447082106</c:v>
                </c:pt>
                <c:pt idx="29">
                  <c:v>5.996023158871969</c:v>
                </c:pt>
                <c:pt idx="30">
                  <c:v>6.05535191809357</c:v>
                </c:pt>
                <c:pt idx="31">
                  <c:v>4.959092128139007</c:v>
                </c:pt>
                <c:pt idx="32">
                  <c:v>3.2806074436813848</c:v>
                </c:pt>
                <c:pt idx="33">
                  <c:v>1.4867568541831855</c:v>
                </c:pt>
                <c:pt idx="34">
                  <c:v>0.98167574373778843</c:v>
                </c:pt>
                <c:pt idx="35">
                  <c:v>1.3616187057174327</c:v>
                </c:pt>
                <c:pt idx="36">
                  <c:v>1.7038796271962338</c:v>
                </c:pt>
                <c:pt idx="37">
                  <c:v>3.3866860613198759</c:v>
                </c:pt>
                <c:pt idx="38">
                  <c:v>4.0486717243216903</c:v>
                </c:pt>
                <c:pt idx="39">
                  <c:v>4.3553035676092895</c:v>
                </c:pt>
                <c:pt idx="40">
                  <c:v>5.9619309295469618</c:v>
                </c:pt>
                <c:pt idx="41">
                  <c:v>5.5010149670644166</c:v>
                </c:pt>
                <c:pt idx="42">
                  <c:v>5.1121422067493318</c:v>
                </c:pt>
                <c:pt idx="43">
                  <c:v>4.6733553340743512</c:v>
                </c:pt>
                <c:pt idx="44">
                  <c:v>4.3460271478628565</c:v>
                </c:pt>
                <c:pt idx="45">
                  <c:v>4.8953744193670463</c:v>
                </c:pt>
                <c:pt idx="46">
                  <c:v>5.6339758749673514</c:v>
                </c:pt>
                <c:pt idx="47">
                  <c:v>6.7171752838405085</c:v>
                </c:pt>
                <c:pt idx="48">
                  <c:v>5.1014660469618072</c:v>
                </c:pt>
                <c:pt idx="49">
                  <c:v>3.9301698292892882</c:v>
                </c:pt>
                <c:pt idx="50">
                  <c:v>3.2255297074386466</c:v>
                </c:pt>
                <c:pt idx="51">
                  <c:v>2.088579939304303</c:v>
                </c:pt>
                <c:pt idx="52">
                  <c:v>2.5299706160574438</c:v>
                </c:pt>
                <c:pt idx="53">
                  <c:v>1.1934002548663663</c:v>
                </c:pt>
                <c:pt idx="54">
                  <c:v>-0.88210685580291914</c:v>
                </c:pt>
                <c:pt idx="55">
                  <c:v>-3.1073253034040533</c:v>
                </c:pt>
                <c:pt idx="56">
                  <c:v>164.68779211041507</c:v>
                </c:pt>
                <c:pt idx="57">
                  <c:v>170.91207918496985</c:v>
                </c:pt>
                <c:pt idx="58">
                  <c:v>176.42549106543362</c:v>
                </c:pt>
                <c:pt idx="59">
                  <c:v>184.48180608856811</c:v>
                </c:pt>
                <c:pt idx="60">
                  <c:v>5.0284193205799408</c:v>
                </c:pt>
                <c:pt idx="61">
                  <c:v>5.0879062063468181</c:v>
                </c:pt>
                <c:pt idx="62">
                  <c:v>5.2289554031172099</c:v>
                </c:pt>
                <c:pt idx="63">
                  <c:v>5.4302562540142363</c:v>
                </c:pt>
                <c:pt idx="64">
                  <c:v>4.2315908579690911</c:v>
                </c:pt>
                <c:pt idx="65">
                  <c:v>3.2797065025084988</c:v>
                </c:pt>
                <c:pt idx="66">
                  <c:v>3.014554685091404</c:v>
                </c:pt>
                <c:pt idx="67">
                  <c:v>2.4234303532665309</c:v>
                </c:pt>
                <c:pt idx="68">
                  <c:v>2.7759706150470902</c:v>
                </c:pt>
                <c:pt idx="69">
                  <c:v>3.208607559155332</c:v>
                </c:pt>
                <c:pt idx="70">
                  <c:v>3.4443997836760212</c:v>
                </c:pt>
              </c:numCache>
            </c:numRef>
          </c:val>
        </c:ser>
        <c:dLbls/>
        <c:marker val="1"/>
        <c:axId val="100127872"/>
        <c:axId val="100129408"/>
      </c:lineChart>
      <c:catAx>
        <c:axId val="100127872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100129408"/>
        <c:crosses val="autoZero"/>
        <c:auto val="1"/>
        <c:lblAlgn val="ctr"/>
        <c:lblOffset val="100"/>
        <c:tickMarkSkip val="4"/>
      </c:catAx>
      <c:valAx>
        <c:axId val="10012940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1278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502"/>
          <c:y val="3.1718216197453276E-2"/>
          <c:w val="0.25112578197920943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1066" l="0.70000000000000062" r="0.70000000000000062" t="0.75000000000001066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8148440329646882E-2"/>
          <c:y val="2.2587031907233542E-2"/>
          <c:w val="0.93490764032567764"/>
          <c:h val="0.95482593618555711"/>
        </c:manualLayout>
      </c:layout>
      <c:lineChart>
        <c:grouping val="standard"/>
        <c:ser>
          <c:idx val="0"/>
          <c:order val="0"/>
          <c:tx>
            <c:strRef>
              <c:f>Quarterly!$A$118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Quarterly!$F$118:$BX$118</c:f>
              <c:numCache>
                <c:formatCode>#,##0.00</c:formatCode>
                <c:ptCount val="71"/>
                <c:pt idx="0">
                  <c:v>3.7580513237111699</c:v>
                </c:pt>
                <c:pt idx="1">
                  <c:v>3.7196518543667532</c:v>
                </c:pt>
                <c:pt idx="2">
                  <c:v>3.7690636451395862</c:v>
                </c:pt>
                <c:pt idx="3">
                  <c:v>3.8871309784388868</c:v>
                </c:pt>
                <c:pt idx="4">
                  <c:v>-2.333281309826579</c:v>
                </c:pt>
                <c:pt idx="5">
                  <c:v>-2.4190970723341896</c:v>
                </c:pt>
                <c:pt idx="6">
                  <c:v>-2.4124476949588285</c:v>
                </c:pt>
                <c:pt idx="7">
                  <c:v>-2.507947575334224</c:v>
                </c:pt>
                <c:pt idx="8">
                  <c:v>2.0774822400290658</c:v>
                </c:pt>
                <c:pt idx="9">
                  <c:v>2.148470190032477</c:v>
                </c:pt>
                <c:pt idx="10">
                  <c:v>1.7600964524865106</c:v>
                </c:pt>
                <c:pt idx="11">
                  <c:v>1.6884475094571527</c:v>
                </c:pt>
                <c:pt idx="12">
                  <c:v>-3.4283362466939313</c:v>
                </c:pt>
                <c:pt idx="13">
                  <c:v>-3.3672217719471318</c:v>
                </c:pt>
                <c:pt idx="14">
                  <c:v>-3.4075418231070889</c:v>
                </c:pt>
                <c:pt idx="15">
                  <c:v>-3.7284641359407753</c:v>
                </c:pt>
                <c:pt idx="16">
                  <c:v>-0.27834336319486125</c:v>
                </c:pt>
                <c:pt idx="17">
                  <c:v>-0.300737599760243</c:v>
                </c:pt>
                <c:pt idx="18">
                  <c:v>-0.28630684764185588</c:v>
                </c:pt>
                <c:pt idx="19">
                  <c:v>-0.28572056872869805</c:v>
                </c:pt>
                <c:pt idx="20">
                  <c:v>1.2640594208087803</c:v>
                </c:pt>
                <c:pt idx="21">
                  <c:v>0.98372634853809027</c:v>
                </c:pt>
                <c:pt idx="22">
                  <c:v>0.67142629900415929</c:v>
                </c:pt>
                <c:pt idx="23">
                  <c:v>0.80319521430873619</c:v>
                </c:pt>
                <c:pt idx="24">
                  <c:v>-1.1162033345116928</c:v>
                </c:pt>
                <c:pt idx="25">
                  <c:v>0.17905197178160193</c:v>
                </c:pt>
                <c:pt idx="26">
                  <c:v>1.0737256679848954</c:v>
                </c:pt>
                <c:pt idx="27">
                  <c:v>1.5362809167436937</c:v>
                </c:pt>
                <c:pt idx="28">
                  <c:v>1.8080935668178502</c:v>
                </c:pt>
                <c:pt idx="29">
                  <c:v>2.1017280250389772</c:v>
                </c:pt>
                <c:pt idx="30">
                  <c:v>2.2990132683366449</c:v>
                </c:pt>
                <c:pt idx="31">
                  <c:v>2.5728103224706613</c:v>
                </c:pt>
                <c:pt idx="32">
                  <c:v>1.1568164555844946</c:v>
                </c:pt>
                <c:pt idx="33">
                  <c:v>1.2255032341168386</c:v>
                </c:pt>
                <c:pt idx="34">
                  <c:v>1.1399850829599807</c:v>
                </c:pt>
                <c:pt idx="35">
                  <c:v>1.8673621943889915</c:v>
                </c:pt>
                <c:pt idx="36">
                  <c:v>4.1423581086270094</c:v>
                </c:pt>
                <c:pt idx="37">
                  <c:v>4.8044334228646779</c:v>
                </c:pt>
                <c:pt idx="38">
                  <c:v>5.0483153635375144</c:v>
                </c:pt>
                <c:pt idx="39">
                  <c:v>4.0211611653155837</c:v>
                </c:pt>
                <c:pt idx="40">
                  <c:v>4.2621013627222082</c:v>
                </c:pt>
                <c:pt idx="41">
                  <c:v>2.4297170605481742</c:v>
                </c:pt>
                <c:pt idx="42">
                  <c:v>2.4603819078793081</c:v>
                </c:pt>
                <c:pt idx="43">
                  <c:v>2.8021315465752745</c:v>
                </c:pt>
                <c:pt idx="44">
                  <c:v>4.0433227319708953</c:v>
                </c:pt>
                <c:pt idx="45">
                  <c:v>4.8212218146985215</c:v>
                </c:pt>
                <c:pt idx="46">
                  <c:v>5.1073905701346538</c:v>
                </c:pt>
                <c:pt idx="47">
                  <c:v>5.8083672979827075</c:v>
                </c:pt>
                <c:pt idx="48">
                  <c:v>5.2528922813427421</c:v>
                </c:pt>
                <c:pt idx="49">
                  <c:v>5.324588186028274</c:v>
                </c:pt>
                <c:pt idx="50">
                  <c:v>5.8717553656201584</c:v>
                </c:pt>
                <c:pt idx="51">
                  <c:v>5.5852541450951634</c:v>
                </c:pt>
                <c:pt idx="52">
                  <c:v>4.9409267822517515</c:v>
                </c:pt>
                <c:pt idx="53">
                  <c:v>4.2180844826061783</c:v>
                </c:pt>
                <c:pt idx="54">
                  <c:v>2.5101580132448178</c:v>
                </c:pt>
                <c:pt idx="55">
                  <c:v>1.5301262409168772</c:v>
                </c:pt>
                <c:pt idx="56">
                  <c:v>2.0032680129839804</c:v>
                </c:pt>
                <c:pt idx="57">
                  <c:v>2.8739066432237896</c:v>
                </c:pt>
                <c:pt idx="58">
                  <c:v>3.803964542928834</c:v>
                </c:pt>
                <c:pt idx="59">
                  <c:v>4.9443054921038936</c:v>
                </c:pt>
                <c:pt idx="60">
                  <c:v>4.39403022532675</c:v>
                </c:pt>
                <c:pt idx="61">
                  <c:v>3.999804893598323</c:v>
                </c:pt>
                <c:pt idx="62">
                  <c:v>4.0783837417996658</c:v>
                </c:pt>
                <c:pt idx="63">
                  <c:v>3.8769430094166148</c:v>
                </c:pt>
                <c:pt idx="64">
                  <c:v>3.7394357539630176</c:v>
                </c:pt>
                <c:pt idx="65">
                  <c:v>3.5335839011981047</c:v>
                </c:pt>
                <c:pt idx="66">
                  <c:v>3.592610976177304</c:v>
                </c:pt>
                <c:pt idx="67">
                  <c:v>3.2079766050325462</c:v>
                </c:pt>
                <c:pt idx="68">
                  <c:v>3.6800231498586551</c:v>
                </c:pt>
                <c:pt idx="69">
                  <c:v>3.5053285714684801</c:v>
                </c:pt>
                <c:pt idx="70">
                  <c:v>3.126547262915035</c:v>
                </c:pt>
              </c:numCache>
            </c:numRef>
          </c:val>
        </c:ser>
        <c:ser>
          <c:idx val="1"/>
          <c:order val="1"/>
          <c:tx>
            <c:strRef>
              <c:f>Seasonal!$A$118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Quarterly!$F$105:$BX$105</c:f>
              <c:strCache>
                <c:ptCount val="71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</c:strCache>
            </c:strRef>
          </c:cat>
          <c:val>
            <c:numRef>
              <c:f>Seasonal!$F$118:$BX$118</c:f>
              <c:numCache>
                <c:formatCode>#,##0.00</c:formatCode>
                <c:ptCount val="71"/>
                <c:pt idx="0">
                  <c:v>2.8628156404868084</c:v>
                </c:pt>
                <c:pt idx="1">
                  <c:v>3.5800747468006806</c:v>
                </c:pt>
                <c:pt idx="2">
                  <c:v>4.1504429449204832</c:v>
                </c:pt>
                <c:pt idx="3">
                  <c:v>4.5388463937618795</c:v>
                </c:pt>
                <c:pt idx="4">
                  <c:v>-1.2009914297651259</c:v>
                </c:pt>
                <c:pt idx="5">
                  <c:v>-2.1139307136932217</c:v>
                </c:pt>
                <c:pt idx="6">
                  <c:v>-2.9012374015991012</c:v>
                </c:pt>
                <c:pt idx="7">
                  <c:v>-3.433848991093992</c:v>
                </c:pt>
                <c:pt idx="8">
                  <c:v>2.0910565452020751</c:v>
                </c:pt>
                <c:pt idx="9">
                  <c:v>1.9803195169830783</c:v>
                </c:pt>
                <c:pt idx="10">
                  <c:v>1.839716632736919</c:v>
                </c:pt>
                <c:pt idx="11">
                  <c:v>1.7607385328666156</c:v>
                </c:pt>
                <c:pt idx="12">
                  <c:v>-3.4546190438106064</c:v>
                </c:pt>
                <c:pt idx="13">
                  <c:v>-3.3834991674814971</c:v>
                </c:pt>
                <c:pt idx="14">
                  <c:v>-3.4053014246546076</c:v>
                </c:pt>
                <c:pt idx="15">
                  <c:v>-3.6892248685763693</c:v>
                </c:pt>
                <c:pt idx="16">
                  <c:v>-0.3091700492630336</c:v>
                </c:pt>
                <c:pt idx="17">
                  <c:v>-0.31161575215626686</c:v>
                </c:pt>
                <c:pt idx="18">
                  <c:v>-0.29320374024159601</c:v>
                </c:pt>
                <c:pt idx="19">
                  <c:v>-0.23670213160378045</c:v>
                </c:pt>
                <c:pt idx="20">
                  <c:v>1.2278319897637686</c:v>
                </c:pt>
                <c:pt idx="21">
                  <c:v>0.97319772715852348</c:v>
                </c:pt>
                <c:pt idx="22">
                  <c:v>0.68145063238664683</c:v>
                </c:pt>
                <c:pt idx="23">
                  <c:v>0.83788936648137402</c:v>
                </c:pt>
                <c:pt idx="24">
                  <c:v>-0.85695046146291343</c:v>
                </c:pt>
                <c:pt idx="25">
                  <c:v>1.215737819152193E-2</c:v>
                </c:pt>
                <c:pt idx="26">
                  <c:v>1.0133343619772022</c:v>
                </c:pt>
                <c:pt idx="27">
                  <c:v>1.5134767908990332</c:v>
                </c:pt>
                <c:pt idx="28">
                  <c:v>1.8581990187090478</c:v>
                </c:pt>
                <c:pt idx="29">
                  <c:v>2.0317237325356596</c:v>
                </c:pt>
                <c:pt idx="30">
                  <c:v>2.285426991612225</c:v>
                </c:pt>
                <c:pt idx="31">
                  <c:v>2.6103032564656172</c:v>
                </c:pt>
                <c:pt idx="32">
                  <c:v>1.1806502338970344</c:v>
                </c:pt>
                <c:pt idx="33">
                  <c:v>1.269738184200087</c:v>
                </c:pt>
                <c:pt idx="34">
                  <c:v>1.1315441032377036</c:v>
                </c:pt>
                <c:pt idx="35">
                  <c:v>1.8108122517794776</c:v>
                </c:pt>
                <c:pt idx="36">
                  <c:v>4.4149212309183534</c:v>
                </c:pt>
                <c:pt idx="37">
                  <c:v>4.8969209464011296</c:v>
                </c:pt>
                <c:pt idx="38">
                  <c:v>4.9861095506673898</c:v>
                </c:pt>
                <c:pt idx="39">
                  <c:v>3.728098852085346</c:v>
                </c:pt>
                <c:pt idx="40">
                  <c:v>3.0953249830226506</c:v>
                </c:pt>
                <c:pt idx="41">
                  <c:v>2.5233898976566014</c:v>
                </c:pt>
                <c:pt idx="42">
                  <c:v>2.7362028781990237</c:v>
                </c:pt>
                <c:pt idx="43">
                  <c:v>3.5646197534842732</c:v>
                </c:pt>
                <c:pt idx="44">
                  <c:v>4.25205244658419</c:v>
                </c:pt>
                <c:pt idx="45">
                  <c:v>4.6193504854385044</c:v>
                </c:pt>
                <c:pt idx="46">
                  <c:v>5.1619579971692797</c:v>
                </c:pt>
                <c:pt idx="47">
                  <c:v>5.746802484435265</c:v>
                </c:pt>
                <c:pt idx="48">
                  <c:v>5.174790417786455</c:v>
                </c:pt>
                <c:pt idx="49">
                  <c:v>5.3367684780626474</c:v>
                </c:pt>
                <c:pt idx="50">
                  <c:v>5.9052085928967584</c:v>
                </c:pt>
                <c:pt idx="51">
                  <c:v>5.6156150838797734</c:v>
                </c:pt>
                <c:pt idx="52">
                  <c:v>4.8443676011564438</c:v>
                </c:pt>
                <c:pt idx="53">
                  <c:v>4.3677937759122312</c:v>
                </c:pt>
                <c:pt idx="54">
                  <c:v>2.5097679037764933</c:v>
                </c:pt>
                <c:pt idx="55">
                  <c:v>1.4805214955376678</c:v>
                </c:pt>
                <c:pt idx="56">
                  <c:v>-62.405435726618123</c:v>
                </c:pt>
                <c:pt idx="57">
                  <c:v>-62.177415239142405</c:v>
                </c:pt>
                <c:pt idx="58">
                  <c:v>-61.902745301050047</c:v>
                </c:pt>
                <c:pt idx="59">
                  <c:v>-61.656331415141466</c:v>
                </c:pt>
                <c:pt idx="60">
                  <c:v>2.601915775713886</c:v>
                </c:pt>
                <c:pt idx="61">
                  <c:v>1.9020846232492314</c:v>
                </c:pt>
                <c:pt idx="62">
                  <c:v>1.4422533575943461</c:v>
                </c:pt>
                <c:pt idx="63">
                  <c:v>1.3732884940965835</c:v>
                </c:pt>
                <c:pt idx="64">
                  <c:v>2.551581242178846</c:v>
                </c:pt>
                <c:pt idx="65">
                  <c:v>2.5225047036907751</c:v>
                </c:pt>
                <c:pt idx="66">
                  <c:v>2.8108321140128107</c:v>
                </c:pt>
                <c:pt idx="67">
                  <c:v>2.7664352158244463</c:v>
                </c:pt>
                <c:pt idx="68">
                  <c:v>2.5757684137280403</c:v>
                </c:pt>
                <c:pt idx="69">
                  <c:v>2.9604052007303689</c:v>
                </c:pt>
                <c:pt idx="70">
                  <c:v>2.9060842281782069</c:v>
                </c:pt>
              </c:numCache>
            </c:numRef>
          </c:val>
        </c:ser>
        <c:dLbls/>
        <c:marker val="1"/>
        <c:axId val="100036608"/>
        <c:axId val="100038144"/>
      </c:lineChart>
      <c:catAx>
        <c:axId val="100036608"/>
        <c:scaling>
          <c:orientation val="minMax"/>
        </c:scaling>
        <c:axPos val="b"/>
        <c:numFmt formatCode="#,##0.00" sourceLinked="0"/>
        <c:majorTickMark val="none"/>
        <c:tickLblPos val="nextTo"/>
        <c:spPr>
          <a:noFill/>
        </c:spPr>
        <c:txPr>
          <a:bodyPr rot="5400000" vert="horz"/>
          <a:lstStyle/>
          <a:p>
            <a:pPr>
              <a:defRPr lang="en-ZA"/>
            </a:pPr>
            <a:endParaRPr lang="en-US"/>
          </a:p>
        </c:txPr>
        <c:crossAx val="100038144"/>
        <c:crosses val="autoZero"/>
        <c:auto val="1"/>
        <c:lblAlgn val="ctr"/>
        <c:lblOffset val="100"/>
        <c:tickMarkSkip val="4"/>
      </c:catAx>
      <c:valAx>
        <c:axId val="10003814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0366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73245327620956502"/>
          <c:y val="3.1718216197453276E-2"/>
          <c:w val="0.25112578197920943"/>
          <c:h val="0.18563677220161862"/>
        </c:manualLayout>
      </c:layout>
      <c:txPr>
        <a:bodyPr/>
        <a:lstStyle/>
        <a:p>
          <a:pPr>
            <a:defRPr lang="en-ZA" sz="1200" b="1"/>
          </a:pPr>
          <a:endParaRPr lang="en-US"/>
        </a:p>
      </c:txPr>
    </c:legend>
    <c:plotVisOnly val="1"/>
    <c:dispBlanksAs val="gap"/>
  </c:chart>
  <c:printSettings>
    <c:headerFooter/>
    <c:pageMargins b="0.75000000000001088" l="0.70000000000000062" r="0.70000000000000062" t="0.75000000000001088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4.8872757829090133E-2"/>
          <c:y val="1.9647357358338814E-2"/>
          <c:w val="0.9463956446138686"/>
          <c:h val="0.94582742509884155"/>
        </c:manualLayout>
      </c:layout>
      <c:lineChart>
        <c:grouping val="standard"/>
        <c:ser>
          <c:idx val="0"/>
          <c:order val="0"/>
          <c:tx>
            <c:strRef>
              <c:f>Annual!$A$80</c:f>
              <c:strCache>
                <c:ptCount val="1"/>
                <c:pt idx="0">
                  <c:v>SA - GDP at constant 2010 prices</c:v>
                </c:pt>
              </c:strCache>
            </c:strRef>
          </c:tx>
          <c:cat>
            <c:strRef>
              <c:f>Annual!$C$84:$W$84</c:f>
              <c:strCach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strCache>
            </c:strRef>
          </c:cat>
          <c:val>
            <c:numRef>
              <c:f>Annual!$C$80:$W$80</c:f>
              <c:numCache>
                <c:formatCode>#,##0.00</c:formatCode>
                <c:ptCount val="21"/>
                <c:pt idx="0">
                  <c:v>3.7302560064507087</c:v>
                </c:pt>
                <c:pt idx="1">
                  <c:v>2.4303836141404656</c:v>
                </c:pt>
                <c:pt idx="2">
                  <c:v>0.39849235975972569</c:v>
                </c:pt>
                <c:pt idx="3">
                  <c:v>2.0602248809938359</c:v>
                </c:pt>
                <c:pt idx="4">
                  <c:v>3.6702378180330535</c:v>
                </c:pt>
                <c:pt idx="5">
                  <c:v>2.3988636039188589</c:v>
                </c:pt>
                <c:pt idx="6">
                  <c:v>3.3929606402040693</c:v>
                </c:pt>
                <c:pt idx="7">
                  <c:v>3.0368577971480009</c:v>
                </c:pt>
                <c:pt idx="8">
                  <c:v>4.3899940470438787</c:v>
                </c:pt>
                <c:pt idx="9">
                  <c:v>5.109124885241596</c:v>
                </c:pt>
                <c:pt idx="10">
                  <c:v>5.2608275890481737</c:v>
                </c:pt>
                <c:pt idx="11">
                  <c:v>5.3604740546296705</c:v>
                </c:pt>
                <c:pt idx="12">
                  <c:v>3.1910438852388827</c:v>
                </c:pt>
                <c:pt idx="13">
                  <c:v>-1.5380891344565648</c:v>
                </c:pt>
                <c:pt idx="14">
                  <c:v>3.0397346263431579</c:v>
                </c:pt>
                <c:pt idx="15">
                  <c:v>3.2841971347972789</c:v>
                </c:pt>
                <c:pt idx="16">
                  <c:v>2.2132589778660008</c:v>
                </c:pt>
                <c:pt idx="17">
                  <c:v>2.4892832866150352</c:v>
                </c:pt>
                <c:pt idx="18">
                  <c:v>1.6995976177247307</c:v>
                </c:pt>
                <c:pt idx="19">
                  <c:v>1.2988511905116233</c:v>
                </c:pt>
                <c:pt idx="20">
                  <c:v>0.27935742242910044</c:v>
                </c:pt>
              </c:numCache>
            </c:numRef>
          </c:val>
        </c:ser>
        <c:ser>
          <c:idx val="1"/>
          <c:order val="1"/>
          <c:tx>
            <c:strRef>
              <c:f>Annual!$A$100</c:f>
              <c:strCache>
                <c:ptCount val="1"/>
                <c:pt idx="0">
                  <c:v>KZN - GDPR at constant 2010 prices</c:v>
                </c:pt>
              </c:strCache>
            </c:strRef>
          </c:tx>
          <c:cat>
            <c:strRef>
              <c:f>Annual!$C$84:$W$84</c:f>
              <c:strCach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strCache>
            </c:strRef>
          </c:cat>
          <c:val>
            <c:numRef>
              <c:f>Annual!$C$100:$W$100</c:f>
              <c:numCache>
                <c:formatCode>#,##0.00</c:formatCode>
                <c:ptCount val="21"/>
                <c:pt idx="0">
                  <c:v>5.6319187846471559</c:v>
                </c:pt>
                <c:pt idx="1">
                  <c:v>1.7643328091994155</c:v>
                </c:pt>
                <c:pt idx="2">
                  <c:v>0.60095550617782745</c:v>
                </c:pt>
                <c:pt idx="3">
                  <c:v>7.0393880114659232E-2</c:v>
                </c:pt>
                <c:pt idx="4">
                  <c:v>4.4379751325115224</c:v>
                </c:pt>
                <c:pt idx="5">
                  <c:v>4.978456674415451</c:v>
                </c:pt>
                <c:pt idx="6">
                  <c:v>2.0039892819588307</c:v>
                </c:pt>
                <c:pt idx="7">
                  <c:v>2.7439225901448956</c:v>
                </c:pt>
                <c:pt idx="8">
                  <c:v>4.4267942347886153</c:v>
                </c:pt>
                <c:pt idx="9">
                  <c:v>5.6605833157839349</c:v>
                </c:pt>
                <c:pt idx="10">
                  <c:v>5.3647642333426155</c:v>
                </c:pt>
                <c:pt idx="11">
                  <c:v>6.1006522471787097</c:v>
                </c:pt>
                <c:pt idx="12">
                  <c:v>3.8468892327612689</c:v>
                </c:pt>
                <c:pt idx="13">
                  <c:v>-1.3566224078332532</c:v>
                </c:pt>
                <c:pt idx="14">
                  <c:v>3.5730865749814393</c:v>
                </c:pt>
                <c:pt idx="15">
                  <c:v>3.6830752373815954</c:v>
                </c:pt>
                <c:pt idx="16">
                  <c:v>2.618351581170455</c:v>
                </c:pt>
                <c:pt idx="17">
                  <c:v>2.5209974805189739</c:v>
                </c:pt>
                <c:pt idx="18">
                  <c:v>2.2893246555658862</c:v>
                </c:pt>
                <c:pt idx="19">
                  <c:v>0.78252498584927099</c:v>
                </c:pt>
                <c:pt idx="20">
                  <c:v>0.29505030438796898</c:v>
                </c:pt>
              </c:numCache>
            </c:numRef>
          </c:val>
        </c:ser>
        <c:ser>
          <c:idx val="2"/>
          <c:order val="2"/>
          <c:tx>
            <c:strRef>
              <c:f>Annual!$A$102</c:f>
              <c:strCache>
                <c:ptCount val="1"/>
                <c:pt idx="0">
                  <c:v>Targeted GDP</c:v>
                </c:pt>
              </c:strCache>
            </c:strRef>
          </c:tx>
          <c:val>
            <c:numRef>
              <c:f>Annual!$C$102:$W$102</c:f>
              <c:numCache>
                <c:formatCode>General</c:formatCode>
                <c:ptCount val="21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  <c:pt idx="13">
                  <c:v>5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</c:numCache>
            </c:numRef>
          </c:val>
        </c:ser>
        <c:ser>
          <c:idx val="3"/>
          <c:order val="3"/>
          <c:tx>
            <c:strRef>
              <c:f>Annual!$A$103</c:f>
              <c:strCache>
                <c:ptCount val="1"/>
                <c:pt idx="0">
                  <c:v>Potential GDP</c:v>
                </c:pt>
              </c:strCache>
            </c:strRef>
          </c:tx>
          <c:val>
            <c:numRef>
              <c:f>Annual!$C$103:$W$103</c:f>
              <c:numCache>
                <c:formatCode>General</c:formatCode>
                <c:ptCount val="21"/>
                <c:pt idx="0">
                  <c:v>3.5</c:v>
                </c:pt>
                <c:pt idx="1">
                  <c:v>3.5</c:v>
                </c:pt>
                <c:pt idx="2">
                  <c:v>3.5</c:v>
                </c:pt>
                <c:pt idx="3">
                  <c:v>3.5</c:v>
                </c:pt>
                <c:pt idx="4">
                  <c:v>3.5</c:v>
                </c:pt>
                <c:pt idx="5">
                  <c:v>3.5</c:v>
                </c:pt>
                <c:pt idx="6">
                  <c:v>3.5</c:v>
                </c:pt>
                <c:pt idx="7">
                  <c:v>3.5</c:v>
                </c:pt>
                <c:pt idx="8">
                  <c:v>3.5</c:v>
                </c:pt>
                <c:pt idx="9">
                  <c:v>3.5</c:v>
                </c:pt>
                <c:pt idx="10">
                  <c:v>3.5</c:v>
                </c:pt>
                <c:pt idx="11">
                  <c:v>3.5</c:v>
                </c:pt>
                <c:pt idx="12">
                  <c:v>3.5</c:v>
                </c:pt>
                <c:pt idx="13">
                  <c:v>3.5</c:v>
                </c:pt>
                <c:pt idx="14">
                  <c:v>3.5</c:v>
                </c:pt>
                <c:pt idx="15">
                  <c:v>3.5</c:v>
                </c:pt>
                <c:pt idx="16">
                  <c:v>3.5</c:v>
                </c:pt>
                <c:pt idx="17">
                  <c:v>3.5</c:v>
                </c:pt>
                <c:pt idx="18">
                  <c:v>3.5</c:v>
                </c:pt>
                <c:pt idx="19">
                  <c:v>3.5</c:v>
                </c:pt>
                <c:pt idx="20">
                  <c:v>3.5</c:v>
                </c:pt>
              </c:numCache>
            </c:numRef>
          </c:val>
        </c:ser>
        <c:ser>
          <c:idx val="4"/>
          <c:order val="4"/>
          <c:tx>
            <c:strRef>
              <c:f>Annual!$A$104</c:f>
              <c:strCache>
                <c:ptCount val="1"/>
                <c:pt idx="0">
                  <c:v>Population Growth Rate</c:v>
                </c:pt>
              </c:strCache>
            </c:strRef>
          </c:tx>
          <c:val>
            <c:numRef>
              <c:f>Annual!$C$104:$W$104</c:f>
              <c:numCache>
                <c:formatCode>General</c:formatCode>
                <c:ptCount val="21"/>
                <c:pt idx="0">
                  <c:v>1.2</c:v>
                </c:pt>
                <c:pt idx="1">
                  <c:v>1.2</c:v>
                </c:pt>
                <c:pt idx="2">
                  <c:v>1.2</c:v>
                </c:pt>
                <c:pt idx="3">
                  <c:v>1.2</c:v>
                </c:pt>
                <c:pt idx="4">
                  <c:v>1.2</c:v>
                </c:pt>
                <c:pt idx="5">
                  <c:v>1.2</c:v>
                </c:pt>
                <c:pt idx="6">
                  <c:v>1.2</c:v>
                </c:pt>
                <c:pt idx="7">
                  <c:v>1.2</c:v>
                </c:pt>
                <c:pt idx="8">
                  <c:v>1.2</c:v>
                </c:pt>
                <c:pt idx="9">
                  <c:v>1.2</c:v>
                </c:pt>
                <c:pt idx="10">
                  <c:v>1.2</c:v>
                </c:pt>
                <c:pt idx="11">
                  <c:v>1.2</c:v>
                </c:pt>
                <c:pt idx="12">
                  <c:v>1.2</c:v>
                </c:pt>
                <c:pt idx="13">
                  <c:v>1.2</c:v>
                </c:pt>
                <c:pt idx="14">
                  <c:v>1.2</c:v>
                </c:pt>
                <c:pt idx="15">
                  <c:v>1.2</c:v>
                </c:pt>
                <c:pt idx="16">
                  <c:v>1.2</c:v>
                </c:pt>
                <c:pt idx="17">
                  <c:v>1.2</c:v>
                </c:pt>
                <c:pt idx="18">
                  <c:v>1.2</c:v>
                </c:pt>
                <c:pt idx="19">
                  <c:v>1.2</c:v>
                </c:pt>
                <c:pt idx="20">
                  <c:v>1.2</c:v>
                </c:pt>
              </c:numCache>
            </c:numRef>
          </c:val>
        </c:ser>
        <c:dLbls/>
        <c:marker val="1"/>
        <c:axId val="100462592"/>
        <c:axId val="100464128"/>
      </c:lineChart>
      <c:catAx>
        <c:axId val="1004625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464128"/>
        <c:crosses val="autoZero"/>
        <c:auto val="1"/>
        <c:lblAlgn val="ctr"/>
        <c:lblOffset val="100"/>
      </c:catAx>
      <c:valAx>
        <c:axId val="10046412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4625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310956718645633"/>
          <c:y val="0.43338059920933519"/>
          <c:w val="0.26452862816836231"/>
          <c:h val="0.2755852595038523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055" l="0.70000000000000062" r="0.70000000000000062" t="0.75000000000001055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7961431614834837E-2"/>
          <c:y val="1.751238771742198E-2"/>
          <c:w val="0.92678243493257362"/>
          <c:h val="0.93627824590508801"/>
        </c:manualLayout>
      </c:layout>
      <c:lineChart>
        <c:grouping val="standard"/>
        <c:ser>
          <c:idx val="1"/>
          <c:order val="0"/>
          <c:tx>
            <c:strRef>
              <c:f>Annual!$A$186</c:f>
              <c:strCache>
                <c:ptCount val="1"/>
                <c:pt idx="0">
                  <c:v>Outlook Optimistic</c:v>
                </c:pt>
              </c:strCache>
            </c:strRef>
          </c:tx>
          <c:marker>
            <c:symbol val="none"/>
          </c:marker>
          <c:dPt>
            <c:idx val="20"/>
            <c:spPr>
              <a:ln w="5080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dPt>
          <c:dLbls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showVal val="1"/>
          </c:dLbls>
          <c:cat>
            <c:strRef>
              <c:f>Annual!$B$185:$W$185</c:f>
              <c:strCache>
                <c:ptCount val="22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2,003</c:v>
                </c:pt>
                <c:pt idx="8">
                  <c:v>2,004</c:v>
                </c:pt>
                <c:pt idx="9">
                  <c:v>2,005</c:v>
                </c:pt>
                <c:pt idx="10">
                  <c:v>2,006</c:v>
                </c:pt>
                <c:pt idx="11">
                  <c:v>2,007</c:v>
                </c:pt>
                <c:pt idx="12">
                  <c:v>2,008</c:v>
                </c:pt>
                <c:pt idx="13">
                  <c:v>2,009</c:v>
                </c:pt>
                <c:pt idx="14">
                  <c:v>2,010</c:v>
                </c:pt>
                <c:pt idx="15">
                  <c:v>2,011</c:v>
                </c:pt>
                <c:pt idx="16">
                  <c:v>2,012</c:v>
                </c:pt>
                <c:pt idx="17">
                  <c:v>2,013</c:v>
                </c:pt>
                <c:pt idx="18">
                  <c:v>2,014</c:v>
                </c:pt>
                <c:pt idx="19">
                  <c:v>2,015</c:v>
                </c:pt>
                <c:pt idx="20">
                  <c:v>2,016</c:v>
                </c:pt>
                <c:pt idx="21">
                  <c:v>2,016</c:v>
                </c:pt>
              </c:strCache>
            </c:strRef>
          </c:cat>
          <c:val>
            <c:numRef>
              <c:f>Annual!$B$186:$W$186</c:f>
              <c:numCache>
                <c:formatCode>#,##0.00</c:formatCode>
                <c:ptCount val="22"/>
                <c:pt idx="0">
                  <c:v>5.6319187846471559</c:v>
                </c:pt>
                <c:pt idx="1">
                  <c:v>1.7643328091994155</c:v>
                </c:pt>
                <c:pt idx="2">
                  <c:v>0.60095550617782745</c:v>
                </c:pt>
                <c:pt idx="3">
                  <c:v>7.0393880114659232E-2</c:v>
                </c:pt>
                <c:pt idx="4">
                  <c:v>4.4379751325115224</c:v>
                </c:pt>
                <c:pt idx="5">
                  <c:v>4.978456674415451</c:v>
                </c:pt>
                <c:pt idx="6">
                  <c:v>2.0039892819588307</c:v>
                </c:pt>
                <c:pt idx="7">
                  <c:v>2.7439225901448956</c:v>
                </c:pt>
                <c:pt idx="8">
                  <c:v>4.4267942347886153</c:v>
                </c:pt>
                <c:pt idx="9">
                  <c:v>5.6605833157839349</c:v>
                </c:pt>
                <c:pt idx="10">
                  <c:v>5.3647642333426155</c:v>
                </c:pt>
                <c:pt idx="11">
                  <c:v>6.1006522471787097</c:v>
                </c:pt>
                <c:pt idx="12">
                  <c:v>3.8468892327612689</c:v>
                </c:pt>
                <c:pt idx="13">
                  <c:v>-1.3566224078332532</c:v>
                </c:pt>
                <c:pt idx="14">
                  <c:v>3.5730865749814393</c:v>
                </c:pt>
                <c:pt idx="15">
                  <c:v>3.6830752373815954</c:v>
                </c:pt>
                <c:pt idx="16">
                  <c:v>2.618351581170455</c:v>
                </c:pt>
                <c:pt idx="17">
                  <c:v>2.5209974805189739</c:v>
                </c:pt>
                <c:pt idx="18">
                  <c:v>2.2893246555658862</c:v>
                </c:pt>
                <c:pt idx="19">
                  <c:v>0.78252498584927099</c:v>
                </c:pt>
                <c:pt idx="20">
                  <c:v>0.29505030438796898</c:v>
                </c:pt>
                <c:pt idx="21">
                  <c:v>1.2</c:v>
                </c:pt>
              </c:numCache>
            </c:numRef>
          </c:val>
        </c:ser>
        <c:ser>
          <c:idx val="2"/>
          <c:order val="1"/>
          <c:tx>
            <c:strRef>
              <c:f>Annual!$A$187</c:f>
              <c:strCache>
                <c:ptCount val="1"/>
                <c:pt idx="0">
                  <c:v>Outlook Realistic</c:v>
                </c:pt>
              </c:strCache>
            </c:strRef>
          </c:tx>
          <c:marker>
            <c:symbol val="none"/>
          </c:marker>
          <c:dPt>
            <c:idx val="20"/>
            <c:spPr>
              <a:ln w="50800">
                <a:solidFill>
                  <a:srgbClr val="0070C0"/>
                </a:solidFill>
              </a:ln>
            </c:spPr>
          </c:dPt>
          <c:cat>
            <c:strRef>
              <c:f>Annual!$B$185:$W$185</c:f>
              <c:strCache>
                <c:ptCount val="22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2,003</c:v>
                </c:pt>
                <c:pt idx="8">
                  <c:v>2,004</c:v>
                </c:pt>
                <c:pt idx="9">
                  <c:v>2,005</c:v>
                </c:pt>
                <c:pt idx="10">
                  <c:v>2,006</c:v>
                </c:pt>
                <c:pt idx="11">
                  <c:v>2,007</c:v>
                </c:pt>
                <c:pt idx="12">
                  <c:v>2,008</c:v>
                </c:pt>
                <c:pt idx="13">
                  <c:v>2,009</c:v>
                </c:pt>
                <c:pt idx="14">
                  <c:v>2,010</c:v>
                </c:pt>
                <c:pt idx="15">
                  <c:v>2,011</c:v>
                </c:pt>
                <c:pt idx="16">
                  <c:v>2,012</c:v>
                </c:pt>
                <c:pt idx="17">
                  <c:v>2,013</c:v>
                </c:pt>
                <c:pt idx="18">
                  <c:v>2,014</c:v>
                </c:pt>
                <c:pt idx="19">
                  <c:v>2,015</c:v>
                </c:pt>
                <c:pt idx="20">
                  <c:v>2,016</c:v>
                </c:pt>
                <c:pt idx="21">
                  <c:v>2,016</c:v>
                </c:pt>
              </c:strCache>
            </c:strRef>
          </c:cat>
          <c:val>
            <c:numRef>
              <c:f>Annual!$B$187:$W$187</c:f>
              <c:numCache>
                <c:formatCode>#,##0.00</c:formatCode>
                <c:ptCount val="22"/>
                <c:pt idx="0">
                  <c:v>5.6319187846471559</c:v>
                </c:pt>
                <c:pt idx="1">
                  <c:v>1.7643328091994155</c:v>
                </c:pt>
                <c:pt idx="2">
                  <c:v>0.60095550617782745</c:v>
                </c:pt>
                <c:pt idx="3">
                  <c:v>7.0393880114659232E-2</c:v>
                </c:pt>
                <c:pt idx="4">
                  <c:v>4.4379751325115224</c:v>
                </c:pt>
                <c:pt idx="5">
                  <c:v>4.978456674415451</c:v>
                </c:pt>
                <c:pt idx="6">
                  <c:v>2.0039892819588307</c:v>
                </c:pt>
                <c:pt idx="7">
                  <c:v>2.7439225901448956</c:v>
                </c:pt>
                <c:pt idx="8">
                  <c:v>4.4267942347886153</c:v>
                </c:pt>
                <c:pt idx="9">
                  <c:v>5.6605833157839349</c:v>
                </c:pt>
                <c:pt idx="10">
                  <c:v>5.3647642333426155</c:v>
                </c:pt>
                <c:pt idx="11">
                  <c:v>6.1006522471787097</c:v>
                </c:pt>
                <c:pt idx="12">
                  <c:v>3.8468892327612689</c:v>
                </c:pt>
                <c:pt idx="13">
                  <c:v>-1.3566224078332532</c:v>
                </c:pt>
                <c:pt idx="14">
                  <c:v>3.5730865749814393</c:v>
                </c:pt>
                <c:pt idx="15">
                  <c:v>3.6830752373815954</c:v>
                </c:pt>
                <c:pt idx="16">
                  <c:v>2.618351581170455</c:v>
                </c:pt>
                <c:pt idx="17">
                  <c:v>2.5209974805189739</c:v>
                </c:pt>
                <c:pt idx="18">
                  <c:v>2.2893246555658862</c:v>
                </c:pt>
                <c:pt idx="19">
                  <c:v>0.78252498584927099</c:v>
                </c:pt>
                <c:pt idx="20">
                  <c:v>0.29505030438796898</c:v>
                </c:pt>
                <c:pt idx="21">
                  <c:v>0.8</c:v>
                </c:pt>
              </c:numCache>
            </c:numRef>
          </c:val>
        </c:ser>
        <c:ser>
          <c:idx val="3"/>
          <c:order val="2"/>
          <c:tx>
            <c:strRef>
              <c:f>Annual!$A$188</c:f>
              <c:strCache>
                <c:ptCount val="1"/>
                <c:pt idx="0">
                  <c:v>Outlook Negative</c:v>
                </c:pt>
              </c:strCache>
            </c:strRef>
          </c:tx>
          <c:spPr>
            <a:ln w="44450"/>
          </c:spPr>
          <c:marker>
            <c:symbol val="none"/>
          </c:marker>
          <c:dPt>
            <c:idx val="20"/>
            <c:spPr>
              <a:ln w="44450">
                <a:solidFill>
                  <a:srgbClr val="FF0000"/>
                </a:solidFill>
              </a:ln>
            </c:spPr>
          </c:dPt>
          <c:dLbls>
            <c:dLbl>
              <c:idx val="20"/>
              <c:showVal val="1"/>
            </c:dLbl>
            <c:delete val="1"/>
          </c:dLbls>
          <c:cat>
            <c:strRef>
              <c:f>Annual!$B$185:$W$185</c:f>
              <c:strCache>
                <c:ptCount val="22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2,003</c:v>
                </c:pt>
                <c:pt idx="8">
                  <c:v>2,004</c:v>
                </c:pt>
                <c:pt idx="9">
                  <c:v>2,005</c:v>
                </c:pt>
                <c:pt idx="10">
                  <c:v>2,006</c:v>
                </c:pt>
                <c:pt idx="11">
                  <c:v>2,007</c:v>
                </c:pt>
                <c:pt idx="12">
                  <c:v>2,008</c:v>
                </c:pt>
                <c:pt idx="13">
                  <c:v>2,009</c:v>
                </c:pt>
                <c:pt idx="14">
                  <c:v>2,010</c:v>
                </c:pt>
                <c:pt idx="15">
                  <c:v>2,011</c:v>
                </c:pt>
                <c:pt idx="16">
                  <c:v>2,012</c:v>
                </c:pt>
                <c:pt idx="17">
                  <c:v>2,013</c:v>
                </c:pt>
                <c:pt idx="18">
                  <c:v>2,014</c:v>
                </c:pt>
                <c:pt idx="19">
                  <c:v>2,015</c:v>
                </c:pt>
                <c:pt idx="20">
                  <c:v>2,016</c:v>
                </c:pt>
                <c:pt idx="21">
                  <c:v>2,016</c:v>
                </c:pt>
              </c:strCache>
            </c:strRef>
          </c:cat>
          <c:val>
            <c:numRef>
              <c:f>Annual!$B$188:$W$188</c:f>
              <c:numCache>
                <c:formatCode>#,##0.00</c:formatCode>
                <c:ptCount val="22"/>
                <c:pt idx="0">
                  <c:v>5.6319187846471559</c:v>
                </c:pt>
                <c:pt idx="1">
                  <c:v>1.7643328091994155</c:v>
                </c:pt>
                <c:pt idx="2">
                  <c:v>0.60095550617782745</c:v>
                </c:pt>
                <c:pt idx="3">
                  <c:v>7.0393880114659232E-2</c:v>
                </c:pt>
                <c:pt idx="4">
                  <c:v>4.4379751325115224</c:v>
                </c:pt>
                <c:pt idx="5">
                  <c:v>4.978456674415451</c:v>
                </c:pt>
                <c:pt idx="6">
                  <c:v>2.0039892819588307</c:v>
                </c:pt>
                <c:pt idx="7">
                  <c:v>2.7439225901448956</c:v>
                </c:pt>
                <c:pt idx="8">
                  <c:v>4.4267942347886153</c:v>
                </c:pt>
                <c:pt idx="9">
                  <c:v>5.6605833157839349</c:v>
                </c:pt>
                <c:pt idx="10">
                  <c:v>5.3647642333426155</c:v>
                </c:pt>
                <c:pt idx="11">
                  <c:v>6.1006522471787097</c:v>
                </c:pt>
                <c:pt idx="12">
                  <c:v>3.8468892327612689</c:v>
                </c:pt>
                <c:pt idx="13">
                  <c:v>-1.3566224078332532</c:v>
                </c:pt>
                <c:pt idx="14">
                  <c:v>3.5730865749814393</c:v>
                </c:pt>
                <c:pt idx="15">
                  <c:v>3.6830752373815954</c:v>
                </c:pt>
                <c:pt idx="16">
                  <c:v>2.618351581170455</c:v>
                </c:pt>
                <c:pt idx="17">
                  <c:v>2.5209974805189739</c:v>
                </c:pt>
                <c:pt idx="18">
                  <c:v>2.2893246555658862</c:v>
                </c:pt>
                <c:pt idx="19">
                  <c:v>0.78252498584927099</c:v>
                </c:pt>
                <c:pt idx="20">
                  <c:v>0.29505030438796898</c:v>
                </c:pt>
                <c:pt idx="21">
                  <c:v>0.2</c:v>
                </c:pt>
              </c:numCache>
            </c:numRef>
          </c:val>
        </c:ser>
        <c:dLbls/>
        <c:marker val="1"/>
        <c:axId val="100479744"/>
        <c:axId val="100481280"/>
      </c:lineChart>
      <c:catAx>
        <c:axId val="10047974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481280"/>
        <c:crosses val="autoZero"/>
        <c:auto val="1"/>
        <c:lblAlgn val="ctr"/>
        <c:lblOffset val="100"/>
      </c:catAx>
      <c:valAx>
        <c:axId val="100481280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479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965625452202535"/>
          <c:y val="3.4752041157342407E-2"/>
          <c:w val="0.23034380460576878"/>
          <c:h val="0.18628575792769356"/>
        </c:manualLayout>
      </c:layout>
      <c:txPr>
        <a:bodyPr/>
        <a:lstStyle/>
        <a:p>
          <a:pPr>
            <a:defRPr lang="en-ZA" sz="1400"/>
          </a:pPr>
          <a:endParaRPr lang="en-US"/>
        </a:p>
      </c:txPr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200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Quarterly!$C$61:$CK$61</c:f>
              <c:numCache>
                <c:formatCode>#,##0.00</c:formatCode>
                <c:ptCount val="87"/>
                <c:pt idx="0">
                  <c:v>1.7295018247402649</c:v>
                </c:pt>
                <c:pt idx="1">
                  <c:v>3.3092425196493345</c:v>
                </c:pt>
                <c:pt idx="2">
                  <c:v>1.0136066843884746</c:v>
                </c:pt>
                <c:pt idx="3">
                  <c:v>-2.7837758816031921</c:v>
                </c:pt>
                <c:pt idx="4">
                  <c:v>3.3704264021775114</c:v>
                </c:pt>
                <c:pt idx="5">
                  <c:v>1.7763364229412857</c:v>
                </c:pt>
                <c:pt idx="6">
                  <c:v>1.2366925519957896</c:v>
                </c:pt>
                <c:pt idx="7">
                  <c:v>-3.2406706618961998</c:v>
                </c:pt>
                <c:pt idx="8">
                  <c:v>3.3838090815544475</c:v>
                </c:pt>
                <c:pt idx="9">
                  <c:v>0.93561083392655131</c:v>
                </c:pt>
                <c:pt idx="10">
                  <c:v>0.45841812244207397</c:v>
                </c:pt>
                <c:pt idx="11">
                  <c:v>-3.8058136671121479</c:v>
                </c:pt>
                <c:pt idx="12">
                  <c:v>2.996519702035549</c:v>
                </c:pt>
                <c:pt idx="13">
                  <c:v>0.57874210803013337</c:v>
                </c:pt>
                <c:pt idx="14">
                  <c:v>0.55695687591218856</c:v>
                </c:pt>
                <c:pt idx="15">
                  <c:v>-3.2231035399878838</c:v>
                </c:pt>
                <c:pt idx="16">
                  <c:v>3.8090810455975128</c:v>
                </c:pt>
                <c:pt idx="17">
                  <c:v>1.4254137814291981</c:v>
                </c:pt>
                <c:pt idx="18">
                  <c:v>1.3843887484581545</c:v>
                </c:pt>
                <c:pt idx="19">
                  <c:v>-3.3909286855417844</c:v>
                </c:pt>
                <c:pt idx="20">
                  <c:v>3.695523113244418</c:v>
                </c:pt>
                <c:pt idx="21">
                  <c:v>2.9981869698410475</c:v>
                </c:pt>
                <c:pt idx="22">
                  <c:v>0.68485340913816128</c:v>
                </c:pt>
                <c:pt idx="23">
                  <c:v>-3.9111124339298922</c:v>
                </c:pt>
                <c:pt idx="24">
                  <c:v>3.707647882145741</c:v>
                </c:pt>
                <c:pt idx="25">
                  <c:v>0.99731499408504676</c:v>
                </c:pt>
                <c:pt idx="26">
                  <c:v>1.0282210206283771</c:v>
                </c:pt>
                <c:pt idx="27">
                  <c:v>-2.6887818640564021</c:v>
                </c:pt>
                <c:pt idx="28">
                  <c:v>4.2248645945248882</c:v>
                </c:pt>
                <c:pt idx="29">
                  <c:v>0.80547568895261812</c:v>
                </c:pt>
                <c:pt idx="30">
                  <c:v>1.524484844096889</c:v>
                </c:pt>
                <c:pt idx="31">
                  <c:v>-3.2780327567975651</c:v>
                </c:pt>
                <c:pt idx="32">
                  <c:v>4.3564609525614699</c:v>
                </c:pt>
                <c:pt idx="33">
                  <c:v>0.67645779577255283</c:v>
                </c:pt>
                <c:pt idx="34">
                  <c:v>0.89397119199217445</c:v>
                </c:pt>
                <c:pt idx="35">
                  <c:v>-2.0588449219357638</c:v>
                </c:pt>
                <c:pt idx="36">
                  <c:v>4.1026726133032021</c:v>
                </c:pt>
                <c:pt idx="37">
                  <c:v>1.9059170748927692</c:v>
                </c:pt>
                <c:pt idx="38">
                  <c:v>1.3462189840075478</c:v>
                </c:pt>
                <c:pt idx="39">
                  <c:v>-1.9159817602377287</c:v>
                </c:pt>
                <c:pt idx="40">
                  <c:v>3.6869980034862788</c:v>
                </c:pt>
                <c:pt idx="41">
                  <c:v>2.0154944398587236</c:v>
                </c:pt>
                <c:pt idx="42">
                  <c:v>1.0341377112321282</c:v>
                </c:pt>
                <c:pt idx="43">
                  <c:v>-2.2452218417957126</c:v>
                </c:pt>
                <c:pt idx="44">
                  <c:v>3.6312058508826612</c:v>
                </c:pt>
                <c:pt idx="45">
                  <c:v>2.706529858450244</c:v>
                </c:pt>
                <c:pt idx="46">
                  <c:v>2.7979620222469883</c:v>
                </c:pt>
                <c:pt idx="47">
                  <c:v>-2.7252021076052908</c:v>
                </c:pt>
                <c:pt idx="48">
                  <c:v>2.692569919730833</c:v>
                </c:pt>
                <c:pt idx="49">
                  <c:v>2.2165602723631861</c:v>
                </c:pt>
                <c:pt idx="50">
                  <c:v>2.5023553444606028</c:v>
                </c:pt>
                <c:pt idx="51">
                  <c:v>-3.5017704517657977</c:v>
                </c:pt>
                <c:pt idx="52">
                  <c:v>3.5238914141944346</c:v>
                </c:pt>
                <c:pt idx="53">
                  <c:v>0.82502288276390601</c:v>
                </c:pt>
                <c:pt idx="54">
                  <c:v>0.41244032663390395</c:v>
                </c:pt>
                <c:pt idx="55">
                  <c:v>-5.640682585225786</c:v>
                </c:pt>
                <c:pt idx="56">
                  <c:v>1.975596779584593</c:v>
                </c:pt>
                <c:pt idx="57">
                  <c:v>1.5088659420371802</c:v>
                </c:pt>
                <c:pt idx="58">
                  <c:v>1.8280786462824896</c:v>
                </c:pt>
                <c:pt idx="59">
                  <c:v>-2.9317897639211479</c:v>
                </c:pt>
                <c:pt idx="60">
                  <c:v>2.7226896641417233</c:v>
                </c:pt>
                <c:pt idx="61">
                  <c:v>1.7746162939509356</c:v>
                </c:pt>
                <c:pt idx="62">
                  <c:v>1.901385766999856</c:v>
                </c:pt>
                <c:pt idx="63">
                  <c:v>-2.856239658230221</c:v>
                </c:pt>
                <c:pt idx="64">
                  <c:v>2.642463880914641</c:v>
                </c:pt>
                <c:pt idx="65">
                  <c:v>1.4151723508824263</c:v>
                </c:pt>
                <c:pt idx="66">
                  <c:v>2.0590973055514059</c:v>
                </c:pt>
                <c:pt idx="67">
                  <c:v>-3.8329265340732332</c:v>
                </c:pt>
                <c:pt idx="68">
                  <c:v>3.223457561731176</c:v>
                </c:pt>
                <c:pt idx="69">
                  <c:v>0.74970915741678668</c:v>
                </c:pt>
                <c:pt idx="70">
                  <c:v>1.8731160885761682</c:v>
                </c:pt>
                <c:pt idx="71">
                  <c:v>-3.547553939335589</c:v>
                </c:pt>
                <c:pt idx="72">
                  <c:v>3.5821601984158957</c:v>
                </c:pt>
                <c:pt idx="73">
                  <c:v>0.3316365212845237</c:v>
                </c:pt>
                <c:pt idx="74">
                  <c:v>2.843631110446506</c:v>
                </c:pt>
                <c:pt idx="75">
                  <c:v>-4.6586454022190855</c:v>
                </c:pt>
                <c:pt idx="76">
                  <c:v>3.2302886331208045</c:v>
                </c:pt>
                <c:pt idx="77">
                  <c:v>0.52416764642106295</c:v>
                </c:pt>
                <c:pt idx="78">
                  <c:v>2.69231059010405</c:v>
                </c:pt>
                <c:pt idx="79">
                  <c:v>-3.764982677853062</c:v>
                </c:pt>
                <c:pt idx="80">
                  <c:v>1.9288053220262853</c:v>
                </c:pt>
                <c:pt idx="81">
                  <c:v>0.15118321210846233</c:v>
                </c:pt>
                <c:pt idx="82">
                  <c:v>2.3649809435871525</c:v>
                </c:pt>
                <c:pt idx="83">
                  <c:v>-4.8830632293969716</c:v>
                </c:pt>
                <c:pt idx="84">
                  <c:v>2.8968182989753339</c:v>
                </c:pt>
                <c:pt idx="85">
                  <c:v>0.48347847468835176</c:v>
                </c:pt>
                <c:pt idx="86">
                  <c:v>2.3793511410340322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Quarterly!$C$81:$CK$81</c:f>
              <c:numCache>
                <c:formatCode>#,##0.00</c:formatCode>
                <c:ptCount val="87"/>
                <c:pt idx="0">
                  <c:v>2.7097894960471423</c:v>
                </c:pt>
                <c:pt idx="1">
                  <c:v>3.8532176469767379</c:v>
                </c:pt>
                <c:pt idx="2">
                  <c:v>0.45546299255548284</c:v>
                </c:pt>
                <c:pt idx="3">
                  <c:v>-1.8932867592740967</c:v>
                </c:pt>
                <c:pt idx="4">
                  <c:v>5.2942563261750717</c:v>
                </c:pt>
                <c:pt idx="5">
                  <c:v>1.0736705100354278</c:v>
                </c:pt>
                <c:pt idx="6">
                  <c:v>0.37309931400206908</c:v>
                </c:pt>
                <c:pt idx="7">
                  <c:v>-4.0125530752100369</c:v>
                </c:pt>
                <c:pt idx="8">
                  <c:v>4.9800134365629161</c:v>
                </c:pt>
                <c:pt idx="9">
                  <c:v>0.301688084187894</c:v>
                </c:pt>
                <c:pt idx="10">
                  <c:v>-0.17158274033404591</c:v>
                </c:pt>
                <c:pt idx="11">
                  <c:v>-3.8473873009418345</c:v>
                </c:pt>
                <c:pt idx="12">
                  <c:v>4.7420710947213776</c:v>
                </c:pt>
                <c:pt idx="13">
                  <c:v>-0.1878736495161642</c:v>
                </c:pt>
                <c:pt idx="14">
                  <c:v>-0.35879394439136064</c:v>
                </c:pt>
                <c:pt idx="15">
                  <c:v>-5.2099381109424918</c:v>
                </c:pt>
                <c:pt idx="16">
                  <c:v>5.5855164064105454</c:v>
                </c:pt>
                <c:pt idx="17">
                  <c:v>0.7994215032125751</c:v>
                </c:pt>
                <c:pt idx="18">
                  <c:v>0.53648522347723071</c:v>
                </c:pt>
                <c:pt idx="19">
                  <c:v>-3.4347505250035124</c:v>
                </c:pt>
                <c:pt idx="20">
                  <c:v>5.2108641432972655</c:v>
                </c:pt>
                <c:pt idx="21">
                  <c:v>3.7171283206035555</c:v>
                </c:pt>
                <c:pt idx="22">
                  <c:v>-0.60511231128549592</c:v>
                </c:pt>
                <c:pt idx="23">
                  <c:v>-1.8352448766324931</c:v>
                </c:pt>
                <c:pt idx="24">
                  <c:v>5.1687912203673374</c:v>
                </c:pt>
                <c:pt idx="25">
                  <c:v>0.53005886624889553</c:v>
                </c:pt>
                <c:pt idx="26">
                  <c:v>0.23304160649112046</c:v>
                </c:pt>
                <c:pt idx="27">
                  <c:v>-4.2556067606206449</c:v>
                </c:pt>
                <c:pt idx="28">
                  <c:v>5.9744631629925697</c:v>
                </c:pt>
                <c:pt idx="29">
                  <c:v>0.11214653483697756</c:v>
                </c:pt>
                <c:pt idx="30">
                  <c:v>0.87646766196681514</c:v>
                </c:pt>
                <c:pt idx="31">
                  <c:v>-3.8169957129751588</c:v>
                </c:pt>
                <c:pt idx="32">
                  <c:v>6.4776129298735272</c:v>
                </c:pt>
                <c:pt idx="33">
                  <c:v>-0.4698276065507585</c:v>
                </c:pt>
                <c:pt idx="34">
                  <c:v>-0.12452002780816271</c:v>
                </c:pt>
                <c:pt idx="35">
                  <c:v>-2.3030644906249682</c:v>
                </c:pt>
                <c:pt idx="36">
                  <c:v>6.2271509583219657</c:v>
                </c:pt>
                <c:pt idx="37">
                  <c:v>1.3809442425095826</c:v>
                </c:pt>
                <c:pt idx="38">
                  <c:v>0.74973027168867168</c:v>
                </c:pt>
                <c:pt idx="39">
                  <c:v>-2.3705446861018475</c:v>
                </c:pt>
                <c:pt idx="40">
                  <c:v>5.3251728469655015</c:v>
                </c:pt>
                <c:pt idx="41">
                  <c:v>2.3324500499950171</c:v>
                </c:pt>
                <c:pt idx="42">
                  <c:v>0.42847436254046845</c:v>
                </c:pt>
                <c:pt idx="43">
                  <c:v>-2.8129389788145081</c:v>
                </c:pt>
                <c:pt idx="44">
                  <c:v>4.6733791266438489</c:v>
                </c:pt>
                <c:pt idx="45">
                  <c:v>2.7933419089620637</c:v>
                </c:pt>
                <c:pt idx="46">
                  <c:v>1.9957671698750992</c:v>
                </c:pt>
                <c:pt idx="47">
                  <c:v>-2.4595149872207154</c:v>
                </c:pt>
                <c:pt idx="48">
                  <c:v>3.8614239268420634</c:v>
                </c:pt>
                <c:pt idx="49">
                  <c:v>2.1816742237837121</c:v>
                </c:pt>
                <c:pt idx="50">
                  <c:v>2.0488138160111835</c:v>
                </c:pt>
                <c:pt idx="51">
                  <c:v>-3.2025177322861973</c:v>
                </c:pt>
                <c:pt idx="52">
                  <c:v>4.4587584022209885</c:v>
                </c:pt>
                <c:pt idx="53">
                  <c:v>0.79554771463730511</c:v>
                </c:pt>
                <c:pt idx="54">
                  <c:v>-0.64938268164253787</c:v>
                </c:pt>
                <c:pt idx="55">
                  <c:v>-5.2092086150372436</c:v>
                </c:pt>
                <c:pt idx="56">
                  <c:v>2.5918102725343029</c:v>
                </c:pt>
                <c:pt idx="57">
                  <c:v>1.5584953767719687</c:v>
                </c:pt>
                <c:pt idx="58">
                  <c:v>1.1857975233835825</c:v>
                </c:pt>
                <c:pt idx="59">
                  <c:v>-2.7559647357932309</c:v>
                </c:pt>
                <c:pt idx="60">
                  <c:v>4.2360329712885818</c:v>
                </c:pt>
                <c:pt idx="61">
                  <c:v>1.1989550879062589</c:v>
                </c:pt>
                <c:pt idx="62">
                  <c:v>1.1690877264387867</c:v>
                </c:pt>
                <c:pt idx="63">
                  <c:v>-2.6617775170465392</c:v>
                </c:pt>
                <c:pt idx="64">
                  <c:v>3.7189198338003937</c:v>
                </c:pt>
                <c:pt idx="65">
                  <c:v>1.4981540954201462</c:v>
                </c:pt>
                <c:pt idx="66">
                  <c:v>1.3224968358295874</c:v>
                </c:pt>
                <c:pt idx="67">
                  <c:v>-3.4921415007580716</c:v>
                </c:pt>
                <c:pt idx="68">
                  <c:v>3.8775085401334652</c:v>
                </c:pt>
                <c:pt idx="69">
                  <c:v>0.63646303344206057</c:v>
                </c:pt>
                <c:pt idx="70">
                  <c:v>1.3425121831757199</c:v>
                </c:pt>
                <c:pt idx="71">
                  <c:v>-3.5004754578201838</c:v>
                </c:pt>
                <c:pt idx="72">
                  <c:v>4.7746282340215922</c:v>
                </c:pt>
                <c:pt idx="73">
                  <c:v>-0.40536459667973818</c:v>
                </c:pt>
                <c:pt idx="74">
                  <c:v>1.9630477070319465</c:v>
                </c:pt>
                <c:pt idx="75">
                  <c:v>-3.7848542778331962</c:v>
                </c:pt>
                <c:pt idx="76">
                  <c:v>4.5429447582539053</c:v>
                </c:pt>
                <c:pt idx="77">
                  <c:v>-4.7262882751487559E-2</c:v>
                </c:pt>
                <c:pt idx="78">
                  <c:v>1.5888829802906008</c:v>
                </c:pt>
                <c:pt idx="79">
                  <c:v>-3.7107004289232686</c:v>
                </c:pt>
                <c:pt idx="80">
                  <c:v>2.7213438633704823</c:v>
                </c:pt>
                <c:pt idx="81">
                  <c:v>-0.26919503506914622</c:v>
                </c:pt>
                <c:pt idx="82">
                  <c:v>1.7193051458291451</c:v>
                </c:pt>
                <c:pt idx="83">
                  <c:v>-4.2550161261837198</c:v>
                </c:pt>
                <c:pt idx="84">
                  <c:v>3.0914975470059241</c:v>
                </c:pt>
                <c:pt idx="85">
                  <c:v>6.5212094710979662E-2</c:v>
                </c:pt>
                <c:pt idx="86">
                  <c:v>2.0442528094421419</c:v>
                </c:pt>
              </c:numCache>
            </c:numRef>
          </c:val>
        </c:ser>
        <c:dLbls/>
        <c:marker val="1"/>
        <c:axId val="106872192"/>
        <c:axId val="106882176"/>
      </c:lineChart>
      <c:catAx>
        <c:axId val="1068721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882176"/>
        <c:crosses val="autoZero"/>
        <c:auto val="1"/>
        <c:lblAlgn val="ctr"/>
        <c:lblOffset val="100"/>
      </c:catAx>
      <c:valAx>
        <c:axId val="1068821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872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912383363"/>
          <c:y val="2.4074583613851244E-2"/>
          <c:w val="0.29273978468622303"/>
          <c:h val="0.1223179072876114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2053"/>
          <c:h val="0.94875442583099945"/>
        </c:manualLayout>
      </c:layout>
      <c:lineChart>
        <c:grouping val="standard"/>
        <c:ser>
          <c:idx val="0"/>
          <c:order val="0"/>
          <c:tx>
            <c:strRef>
              <c:f>Quarterly!$A$61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Quarterly!$F$101:$CK$101</c:f>
              <c:numCache>
                <c:formatCode>#,##0.00</c:formatCode>
                <c:ptCount val="84"/>
                <c:pt idx="0">
                  <c:v>3.2059466815014743</c:v>
                </c:pt>
                <c:pt idx="1">
                  <c:v>4.8706867166892573</c:v>
                </c:pt>
                <c:pt idx="2">
                  <c:v>3.3146118572361272</c:v>
                </c:pt>
                <c:pt idx="3">
                  <c:v>3.5427794336567655</c:v>
                </c:pt>
                <c:pt idx="4">
                  <c:v>3.0561512407879214</c:v>
                </c:pt>
                <c:pt idx="5">
                  <c:v>3.0694932330566838</c:v>
                </c:pt>
                <c:pt idx="6">
                  <c:v>2.2180854947419908</c:v>
                </c:pt>
                <c:pt idx="7">
                  <c:v>1.4322664386953505</c:v>
                </c:pt>
                <c:pt idx="8">
                  <c:v>0.83983017158642881</c:v>
                </c:pt>
                <c:pt idx="9">
                  <c:v>0.46207087247667322</c:v>
                </c:pt>
                <c:pt idx="10">
                  <c:v>0.10687639812842004</c:v>
                </c:pt>
                <c:pt idx="11">
                  <c:v>0.20507032750161944</c:v>
                </c:pt>
                <c:pt idx="12">
                  <c:v>0.81207696163405152</c:v>
                </c:pt>
                <c:pt idx="13">
                  <c:v>1.6074047740707909</c:v>
                </c:pt>
                <c:pt idx="14">
                  <c:v>2.4627357279755153</c:v>
                </c:pt>
                <c:pt idx="15">
                  <c:v>3.3058492819606591</c:v>
                </c:pt>
                <c:pt idx="16">
                  <c:v>3.1267019872395676</c:v>
                </c:pt>
                <c:pt idx="17">
                  <c:v>3.0138905170858066</c:v>
                </c:pt>
                <c:pt idx="18">
                  <c:v>4.6112957333801408</c:v>
                </c:pt>
                <c:pt idx="19">
                  <c:v>3.8894952751348653</c:v>
                </c:pt>
                <c:pt idx="20">
                  <c:v>3.3301106714420596</c:v>
                </c:pt>
                <c:pt idx="21">
                  <c:v>3.3421927138950513</c:v>
                </c:pt>
                <c:pt idx="22">
                  <c:v>1.334637985043811</c:v>
                </c:pt>
                <c:pt idx="23">
                  <c:v>1.6802215701413505</c:v>
                </c:pt>
                <c:pt idx="24">
                  <c:v>2.973678559028174</c:v>
                </c:pt>
                <c:pt idx="25">
                  <c:v>3.48723477762463</c:v>
                </c:pt>
                <c:pt idx="26">
                  <c:v>3.290665995464642</c:v>
                </c:pt>
                <c:pt idx="27">
                  <c:v>3.7980432442934817</c:v>
                </c:pt>
                <c:pt idx="28">
                  <c:v>3.1695125279166598</c:v>
                </c:pt>
                <c:pt idx="29">
                  <c:v>3.2997763777369697</c:v>
                </c:pt>
                <c:pt idx="30">
                  <c:v>3.1675661042062817</c:v>
                </c:pt>
                <c:pt idx="31">
                  <c:v>2.5268481632779674</c:v>
                </c:pt>
                <c:pt idx="32">
                  <c:v>3.8192069685231775</c:v>
                </c:pt>
                <c:pt idx="33">
                  <c:v>3.5667251971105847</c:v>
                </c:pt>
                <c:pt idx="34">
                  <c:v>4.8314803751282582</c:v>
                </c:pt>
                <c:pt idx="35">
                  <c:v>5.301377683889533</c:v>
                </c:pt>
                <c:pt idx="36">
                  <c:v>5.4549769316734578</c:v>
                </c:pt>
                <c:pt idx="37">
                  <c:v>5.0339026663454769</c:v>
                </c:pt>
                <c:pt idx="38">
                  <c:v>5.1468434907512881</c:v>
                </c:pt>
                <c:pt idx="39">
                  <c:v>4.8230587351494076</c:v>
                </c:pt>
                <c:pt idx="40">
                  <c:v>4.471197616218137</c:v>
                </c:pt>
                <c:pt idx="41">
                  <c:v>4.414983499575559</c:v>
                </c:pt>
                <c:pt idx="42">
                  <c:v>5.1222726444847488</c:v>
                </c:pt>
                <c:pt idx="43">
                  <c:v>6.9574664148262109</c:v>
                </c:pt>
                <c:pt idx="44">
                  <c:v>6.432300544396595</c:v>
                </c:pt>
                <c:pt idx="45">
                  <c:v>5.4682937984954521</c:v>
                </c:pt>
                <c:pt idx="46">
                  <c:v>4.9651490001172274</c:v>
                </c:pt>
                <c:pt idx="47">
                  <c:v>4.663310341364804</c:v>
                </c:pt>
                <c:pt idx="48">
                  <c:v>3.8277577073098783</c:v>
                </c:pt>
                <c:pt idx="49">
                  <c:v>4.6682688248280471</c:v>
                </c:pt>
                <c:pt idx="50">
                  <c:v>3.2433548071162126</c:v>
                </c:pt>
                <c:pt idx="51">
                  <c:v>1.1383315910437142</c:v>
                </c:pt>
                <c:pt idx="52">
                  <c:v>-1.1034297926701031</c:v>
                </c:pt>
                <c:pt idx="53">
                  <c:v>-2.582518599530097</c:v>
                </c:pt>
                <c:pt idx="54">
                  <c:v>-1.9217871005146567</c:v>
                </c:pt>
                <c:pt idx="55">
                  <c:v>-0.53905727090871158</c:v>
                </c:pt>
                <c:pt idx="56">
                  <c:v>2.3162943905991917</c:v>
                </c:pt>
                <c:pt idx="57">
                  <c:v>3.0658832915466427</c:v>
                </c:pt>
                <c:pt idx="58">
                  <c:v>3.3357099170422964</c:v>
                </c:pt>
                <c:pt idx="59">
                  <c:v>3.4101023976037461</c:v>
                </c:pt>
                <c:pt idx="60">
                  <c:v>3.4905885232534044</c:v>
                </c:pt>
                <c:pt idx="61">
                  <c:v>3.4097630157822163</c:v>
                </c:pt>
                <c:pt idx="62">
                  <c:v>3.0445441201116452</c:v>
                </c:pt>
                <c:pt idx="63">
                  <c:v>3.2040249109782675</c:v>
                </c:pt>
                <c:pt idx="64">
                  <c:v>2.1664079162263485</c:v>
                </c:pt>
                <c:pt idx="65">
                  <c:v>2.7447069471217769</c:v>
                </c:pt>
                <c:pt idx="66">
                  <c:v>2.0705196513573672</c:v>
                </c:pt>
                <c:pt idx="67">
                  <c:v>1.8845176195617972</c:v>
                </c:pt>
                <c:pt idx="68">
                  <c:v>2.1868565398263224</c:v>
                </c:pt>
                <c:pt idx="69">
                  <c:v>2.5419569766958987</c:v>
                </c:pt>
                <c:pt idx="70">
                  <c:v>2.1164471997850201</c:v>
                </c:pt>
                <c:pt idx="71">
                  <c:v>3.0892803651242513</c:v>
                </c:pt>
                <c:pt idx="72">
                  <c:v>1.9017353726784294</c:v>
                </c:pt>
                <c:pt idx="73">
                  <c:v>1.5555722586519762</c:v>
                </c:pt>
                <c:pt idx="74">
                  <c:v>1.7504520519930868</c:v>
                </c:pt>
                <c:pt idx="75">
                  <c:v>1.6007399970671723</c:v>
                </c:pt>
                <c:pt idx="76">
                  <c:v>2.553073792684299</c:v>
                </c:pt>
                <c:pt idx="77">
                  <c:v>1.2601285165456451</c:v>
                </c:pt>
                <c:pt idx="78">
                  <c:v>0.88441337622227556</c:v>
                </c:pt>
                <c:pt idx="79">
                  <c:v>0.56284636521877007</c:v>
                </c:pt>
                <c:pt idx="80">
                  <c:v>-0.60551589892947588</c:v>
                </c:pt>
                <c:pt idx="81">
                  <c:v>0.33842875089759894</c:v>
                </c:pt>
                <c:pt idx="82">
                  <c:v>0.67134528227814816</c:v>
                </c:pt>
                <c:pt idx="83">
                  <c:v>0.68547772381835159</c:v>
                </c:pt>
              </c:numCache>
            </c:numRef>
          </c:val>
        </c:ser>
        <c:ser>
          <c:idx val="1"/>
          <c:order val="1"/>
          <c:tx>
            <c:strRef>
              <c:f>Quarterly!$A$81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Quarterly!$F$85:$CK$85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Quarterly!$F$121:$CK$121</c:f>
              <c:numCache>
                <c:formatCode>#,##0.00</c:formatCode>
                <c:ptCount val="84"/>
                <c:pt idx="0">
                  <c:v>5.1245335293216456</c:v>
                </c:pt>
                <c:pt idx="1">
                  <c:v>7.7697621026862063</c:v>
                </c:pt>
                <c:pt idx="2">
                  <c:v>4.8853918300229431</c:v>
                </c:pt>
                <c:pt idx="3">
                  <c:v>4.7993960420360118</c:v>
                </c:pt>
                <c:pt idx="4">
                  <c:v>2.5355567732863542</c:v>
                </c:pt>
                <c:pt idx="5">
                  <c:v>2.2295470176486298</c:v>
                </c:pt>
                <c:pt idx="6">
                  <c:v>1.448736215965682</c:v>
                </c:pt>
                <c:pt idx="7">
                  <c:v>0.89821713834857364</c:v>
                </c:pt>
                <c:pt idx="8">
                  <c:v>1.0718328838428173</c:v>
                </c:pt>
                <c:pt idx="9">
                  <c:v>0.84274862462684208</c:v>
                </c:pt>
                <c:pt idx="10">
                  <c:v>0.35054603271515505</c:v>
                </c:pt>
                <c:pt idx="11">
                  <c:v>0.16235566501928184</c:v>
                </c:pt>
                <c:pt idx="12">
                  <c:v>-1.2570160505480765</c:v>
                </c:pt>
                <c:pt idx="13">
                  <c:v>-0.46187894848478528</c:v>
                </c:pt>
                <c:pt idx="14">
                  <c:v>0.52270587120742706</c:v>
                </c:pt>
                <c:pt idx="15">
                  <c:v>1.4259053408530278</c:v>
                </c:pt>
                <c:pt idx="16">
                  <c:v>3.4417593960243735</c:v>
                </c:pt>
                <c:pt idx="17">
                  <c:v>2.9954797499645522</c:v>
                </c:pt>
                <c:pt idx="18">
                  <c:v>6.2807169270594692</c:v>
                </c:pt>
                <c:pt idx="19">
                  <c:v>4.960576410846917</c:v>
                </c:pt>
                <c:pt idx="20">
                  <c:v>6.4708463218793488</c:v>
                </c:pt>
                <c:pt idx="21">
                  <c:v>6.4282695428740597</c:v>
                </c:pt>
                <c:pt idx="22">
                  <c:v>3.1578908461999364</c:v>
                </c:pt>
                <c:pt idx="23">
                  <c:v>4.0277765352214665</c:v>
                </c:pt>
                <c:pt idx="24">
                  <c:v>1.4628552975994802</c:v>
                </c:pt>
                <c:pt idx="25">
                  <c:v>2.24013698718962</c:v>
                </c:pt>
                <c:pt idx="26">
                  <c:v>1.815115710030742</c:v>
                </c:pt>
                <c:pt idx="27">
                  <c:v>2.4686975752433811</c:v>
                </c:pt>
                <c:pt idx="28">
                  <c:v>2.9381130811934537</c:v>
                </c:pt>
                <c:pt idx="29">
                  <c:v>3.4268467445129667</c:v>
                </c:pt>
                <c:pt idx="30">
                  <c:v>2.825603514655405</c:v>
                </c:pt>
                <c:pt idx="31">
                  <c:v>1.8052747333507528</c:v>
                </c:pt>
                <c:pt idx="32">
                  <c:v>3.4077011200211311</c:v>
                </c:pt>
                <c:pt idx="33">
                  <c:v>3.1644603487127743</c:v>
                </c:pt>
                <c:pt idx="34">
                  <c:v>5.082812085130203</c:v>
                </c:pt>
                <c:pt idx="35">
                  <c:v>6.0026442597838159</c:v>
                </c:pt>
                <c:pt idx="36">
                  <c:v>5.9294272328789148</c:v>
                </c:pt>
                <c:pt idx="37">
                  <c:v>5.029977103127516</c:v>
                </c:pt>
                <c:pt idx="38">
                  <c:v>6.0157307269508786</c:v>
                </c:pt>
                <c:pt idx="39">
                  <c:v>5.6776833707261609</c:v>
                </c:pt>
                <c:pt idx="40">
                  <c:v>5.1988196523945316</c:v>
                </c:pt>
                <c:pt idx="41">
                  <c:v>4.5478078554871768</c:v>
                </c:pt>
                <c:pt idx="42">
                  <c:v>5.0186773938389306</c:v>
                </c:pt>
                <c:pt idx="43">
                  <c:v>6.6576051855823559</c:v>
                </c:pt>
                <c:pt idx="44">
                  <c:v>7.0454691271651377</c:v>
                </c:pt>
                <c:pt idx="45">
                  <c:v>6.2151135391615844</c:v>
                </c:pt>
                <c:pt idx="46">
                  <c:v>5.5830847382398936</c:v>
                </c:pt>
                <c:pt idx="47">
                  <c:v>5.637997100678791</c:v>
                </c:pt>
                <c:pt idx="48">
                  <c:v>4.8333125451453585</c:v>
                </c:pt>
                <c:pt idx="49">
                  <c:v>5.4362366086118667</c:v>
                </c:pt>
                <c:pt idx="50">
                  <c:v>4.0059609383604933</c:v>
                </c:pt>
                <c:pt idx="51">
                  <c:v>1.256016974827973</c:v>
                </c:pt>
                <c:pt idx="52">
                  <c:v>-0.84310297464663309</c:v>
                </c:pt>
                <c:pt idx="53">
                  <c:v>-2.6152931315907417</c:v>
                </c:pt>
                <c:pt idx="54">
                  <c:v>-1.8781630091048582</c:v>
                </c:pt>
                <c:pt idx="55">
                  <c:v>-6.5680532529265381E-2</c:v>
                </c:pt>
                <c:pt idx="56">
                  <c:v>2.5206810114348048</c:v>
                </c:pt>
                <c:pt idx="57">
                  <c:v>4.1637637327841164</c:v>
                </c:pt>
                <c:pt idx="58">
                  <c:v>3.7950001984004591</c:v>
                </c:pt>
                <c:pt idx="59">
                  <c:v>3.7778595183875399</c:v>
                </c:pt>
                <c:pt idx="60">
                  <c:v>3.8783751739644079</c:v>
                </c:pt>
                <c:pt idx="61">
                  <c:v>3.3630363705567614</c:v>
                </c:pt>
                <c:pt idx="62">
                  <c:v>3.6686335762673195</c:v>
                </c:pt>
                <c:pt idx="63">
                  <c:v>3.825832905687983</c:v>
                </c:pt>
                <c:pt idx="64">
                  <c:v>2.9401250098114864</c:v>
                </c:pt>
                <c:pt idx="65">
                  <c:v>3.0975229202528034</c:v>
                </c:pt>
                <c:pt idx="66">
                  <c:v>2.2222536623612328</c:v>
                </c:pt>
                <c:pt idx="67">
                  <c:v>2.2424467485706239</c:v>
                </c:pt>
                <c:pt idx="68">
                  <c:v>2.2336175798958826</c:v>
                </c:pt>
                <c:pt idx="69">
                  <c:v>3.1165401008275171</c:v>
                </c:pt>
                <c:pt idx="70">
                  <c:v>2.049037752658692</c:v>
                </c:pt>
                <c:pt idx="71">
                  <c:v>2.6738994393949596</c:v>
                </c:pt>
                <c:pt idx="72">
                  <c:v>2.3713250743166396</c:v>
                </c:pt>
                <c:pt idx="73">
                  <c:v>2.144955915943811</c:v>
                </c:pt>
                <c:pt idx="74">
                  <c:v>2.5122275429194705</c:v>
                </c:pt>
                <c:pt idx="75">
                  <c:v>2.1360475397829242</c:v>
                </c:pt>
                <c:pt idx="76">
                  <c:v>2.2147646791758473</c:v>
                </c:pt>
                <c:pt idx="77">
                  <c:v>0.43373098780199965</c:v>
                </c:pt>
                <c:pt idx="78">
                  <c:v>0.21073085067449709</c:v>
                </c:pt>
                <c:pt idx="79">
                  <c:v>0.33938371252632815</c:v>
                </c:pt>
                <c:pt idx="80">
                  <c:v>-0.22782678595540898</c:v>
                </c:pt>
                <c:pt idx="81">
                  <c:v>0.1316996381596599</c:v>
                </c:pt>
                <c:pt idx="82">
                  <c:v>0.46745100693460512</c:v>
                </c:pt>
                <c:pt idx="83">
                  <c:v>0.78839955674088813</c:v>
                </c:pt>
              </c:numCache>
            </c:numRef>
          </c:val>
        </c:ser>
        <c:dLbls/>
        <c:marker val="1"/>
        <c:axId val="106884480"/>
        <c:axId val="100586624"/>
      </c:lineChart>
      <c:catAx>
        <c:axId val="1068844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0586624"/>
        <c:crosses val="autoZero"/>
        <c:auto val="1"/>
        <c:lblAlgn val="ctr"/>
        <c:lblOffset val="100"/>
      </c:catAx>
      <c:valAx>
        <c:axId val="100586624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6884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88062233653"/>
          <c:y val="2.407463112054814E-2"/>
          <c:w val="0.29273973833118339"/>
          <c:h val="0.1223179686808810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099" l="0.70000000000000062" r="0.70000000000000062" t="0.75000000000001099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5.2219742890444877E-2"/>
          <c:y val="2.1111287263588688E-2"/>
          <c:w val="0.94509471332371975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Seasonal!$C$61:$CK$61</c:f>
              <c:numCache>
                <c:formatCode>#,##0.00</c:formatCode>
                <c:ptCount val="87"/>
                <c:pt idx="0">
                  <c:v>0.14972076254950134</c:v>
                </c:pt>
                <c:pt idx="1">
                  <c:v>0.5222888775543939</c:v>
                </c:pt>
                <c:pt idx="2">
                  <c:v>0.25464561452283252</c:v>
                </c:pt>
                <c:pt idx="3">
                  <c:v>1.4528279831861006</c:v>
                </c:pt>
                <c:pt idx="4">
                  <c:v>1.1659241616179348</c:v>
                </c:pt>
                <c:pt idx="5">
                  <c:v>1.1914604830728699</c:v>
                </c:pt>
                <c:pt idx="6">
                  <c:v>1.0552088516562041</c:v>
                </c:pt>
                <c:pt idx="7">
                  <c:v>0.23630194277476668</c:v>
                </c:pt>
                <c:pt idx="8">
                  <c:v>0.61389682326249284</c:v>
                </c:pt>
                <c:pt idx="9">
                  <c:v>0.14780135062437688</c:v>
                </c:pt>
                <c:pt idx="10">
                  <c:v>-0.11669479448557943</c:v>
                </c:pt>
                <c:pt idx="11">
                  <c:v>0.31873648055746462</c:v>
                </c:pt>
                <c:pt idx="12">
                  <c:v>5.6402772046081573E-2</c:v>
                </c:pt>
                <c:pt idx="13">
                  <c:v>-0.24031958545159704</c:v>
                </c:pt>
                <c:pt idx="14">
                  <c:v>7.4425298972582266E-2</c:v>
                </c:pt>
                <c:pt idx="15">
                  <c:v>0.83685752579441031</c:v>
                </c:pt>
                <c:pt idx="16">
                  <c:v>0.67892785497652242</c:v>
                </c:pt>
                <c:pt idx="17">
                  <c:v>0.98921792397827679</c:v>
                </c:pt>
                <c:pt idx="18">
                  <c:v>1.011573126441516</c:v>
                </c:pt>
                <c:pt idx="19">
                  <c:v>0.97879098782037122</c:v>
                </c:pt>
                <c:pt idx="20">
                  <c:v>0.8103438675227741</c:v>
                </c:pt>
                <c:pt idx="21">
                  <c:v>0.84371532372273272</c:v>
                </c:pt>
                <c:pt idx="22">
                  <c:v>0.76240865656916934</c:v>
                </c:pt>
                <c:pt idx="23">
                  <c:v>0.59074033811019233</c:v>
                </c:pt>
                <c:pt idx="24">
                  <c:v>0.45111666020263391</c:v>
                </c:pt>
                <c:pt idx="25">
                  <c:v>0.19504435007785581</c:v>
                </c:pt>
                <c:pt idx="26">
                  <c:v>0.6342005524902592</c:v>
                </c:pt>
                <c:pt idx="27">
                  <c:v>1.1932387748804716</c:v>
                </c:pt>
                <c:pt idx="28">
                  <c:v>1.1796543283819567</c:v>
                </c:pt>
                <c:pt idx="29">
                  <c:v>0.81438821678912454</c:v>
                </c:pt>
                <c:pt idx="30">
                  <c:v>0.71184980191734926</c:v>
                </c:pt>
                <c:pt idx="31">
                  <c:v>0.92249020195971088</c:v>
                </c:pt>
                <c:pt idx="32">
                  <c:v>0.53935685405812439</c:v>
                </c:pt>
                <c:pt idx="33">
                  <c:v>0.59328316212189658</c:v>
                </c:pt>
                <c:pt idx="34">
                  <c:v>0.58740378098709722</c:v>
                </c:pt>
                <c:pt idx="35">
                  <c:v>1.4194224217781803</c:v>
                </c:pt>
                <c:pt idx="36">
                  <c:v>1.2624444147475402</c:v>
                </c:pt>
                <c:pt idx="37">
                  <c:v>1.6713060322732189</c:v>
                </c:pt>
                <c:pt idx="38">
                  <c:v>0.9595106474979983</c:v>
                </c:pt>
                <c:pt idx="39">
                  <c:v>1.1367079474121962</c:v>
                </c:pt>
                <c:pt idx="40">
                  <c:v>1.6286026854976625</c:v>
                </c:pt>
                <c:pt idx="41">
                  <c:v>1.2477987224424161</c:v>
                </c:pt>
                <c:pt idx="42">
                  <c:v>0.66015248682988792</c:v>
                </c:pt>
                <c:pt idx="43">
                  <c:v>1.5314211561781623</c:v>
                </c:pt>
                <c:pt idx="44">
                  <c:v>1.4202490597579522</c:v>
                </c:pt>
                <c:pt idx="45">
                  <c:v>1.3811481052526726</c:v>
                </c:pt>
                <c:pt idx="46">
                  <c:v>1.3828393583235026</c:v>
                </c:pt>
                <c:pt idx="47">
                  <c:v>1.6236502259607728</c:v>
                </c:pt>
                <c:pt idx="48">
                  <c:v>0.81955534431895194</c:v>
                </c:pt>
                <c:pt idx="49">
                  <c:v>1.1719522971300755</c:v>
                </c:pt>
                <c:pt idx="50">
                  <c:v>1.4170786507739164</c:v>
                </c:pt>
                <c:pt idx="51">
                  <c:v>0.41998416316657244</c:v>
                </c:pt>
                <c:pt idx="52">
                  <c:v>1.2209068318527723</c:v>
                </c:pt>
                <c:pt idx="53">
                  <c:v>0.23891971497836331</c:v>
                </c:pt>
                <c:pt idx="54">
                  <c:v>-0.56922680182110341</c:v>
                </c:pt>
                <c:pt idx="55">
                  <c:v>-1.555569001658003</c:v>
                </c:pt>
                <c:pt idx="56">
                  <c:v>-0.34320956258124052</c:v>
                </c:pt>
                <c:pt idx="57">
                  <c:v>0.23190841476502799</c:v>
                </c:pt>
                <c:pt idx="58">
                  <c:v>0.66697229182688555</c:v>
                </c:pt>
                <c:pt idx="59">
                  <c:v>1.1382725226785966</c:v>
                </c:pt>
                <c:pt idx="60">
                  <c:v>0.68227528799601578</c:v>
                </c:pt>
                <c:pt idx="61">
                  <c:v>1.1117608695293812</c:v>
                </c:pt>
                <c:pt idx="62">
                  <c:v>1.0697622657137487</c:v>
                </c:pt>
                <c:pt idx="63">
                  <c:v>0.95045571321472289</c:v>
                </c:pt>
                <c:pt idx="64">
                  <c:v>0.57493524615549962</c:v>
                </c:pt>
                <c:pt idx="65">
                  <c:v>0.29824900678392252</c:v>
                </c:pt>
                <c:pt idx="66">
                  <c:v>0.76226411109722114</c:v>
                </c:pt>
                <c:pt idx="67">
                  <c:v>0.40006332324498839</c:v>
                </c:pt>
                <c:pt idx="68">
                  <c:v>0.89770991112838816</c:v>
                </c:pt>
                <c:pt idx="69">
                  <c:v>0.29907653615212371</c:v>
                </c:pt>
                <c:pt idx="70">
                  <c:v>0.43528033586960935</c:v>
                </c:pt>
                <c:pt idx="71">
                  <c:v>0.43635480610887828</c:v>
                </c:pt>
                <c:pt idx="72">
                  <c:v>1.0469857507324178</c:v>
                </c:pt>
                <c:pt idx="73">
                  <c:v>0.44836659012035274</c:v>
                </c:pt>
                <c:pt idx="74">
                  <c:v>1.275555663155056</c:v>
                </c:pt>
                <c:pt idx="75">
                  <c:v>-0.40346017964268782</c:v>
                </c:pt>
                <c:pt idx="76">
                  <c:v>0.17176771643778607</c:v>
                </c:pt>
                <c:pt idx="77">
                  <c:v>0.55572092429089803</c:v>
                </c:pt>
                <c:pt idx="78">
                  <c:v>1.0117645697987965</c:v>
                </c:pt>
                <c:pt idx="79">
                  <c:v>0.48223148217005857</c:v>
                </c:pt>
                <c:pt idx="80">
                  <c:v>-0.46570111681656262</c:v>
                </c:pt>
                <c:pt idx="81">
                  <c:v>0.10872874580703709</c:v>
                </c:pt>
                <c:pt idx="82">
                  <c:v>0.12955375095131547</c:v>
                </c:pt>
                <c:pt idx="83">
                  <c:v>-0.37234002279774114</c:v>
                </c:pt>
                <c:pt idx="84">
                  <c:v>0.77690543206499707</c:v>
                </c:pt>
                <c:pt idx="85">
                  <c:v>0.11095510616958822</c:v>
                </c:pt>
                <c:pt idx="86">
                  <c:v>-7.618146533487842E-2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Seasonal!$C$65:$CK$65</c:f>
              <c:strCache>
                <c:ptCount val="87"/>
                <c:pt idx="0">
                  <c:v>1995q2</c:v>
                </c:pt>
                <c:pt idx="1">
                  <c:v>1995q3</c:v>
                </c:pt>
                <c:pt idx="2">
                  <c:v>1995q4</c:v>
                </c:pt>
                <c:pt idx="3">
                  <c:v>1996q1</c:v>
                </c:pt>
                <c:pt idx="4">
                  <c:v>1996q2</c:v>
                </c:pt>
                <c:pt idx="5">
                  <c:v>1996q3</c:v>
                </c:pt>
                <c:pt idx="6">
                  <c:v>1996q4</c:v>
                </c:pt>
                <c:pt idx="7">
                  <c:v>1997q1</c:v>
                </c:pt>
                <c:pt idx="8">
                  <c:v>1997q2</c:v>
                </c:pt>
                <c:pt idx="9">
                  <c:v>1997q3</c:v>
                </c:pt>
                <c:pt idx="10">
                  <c:v>1997q4</c:v>
                </c:pt>
                <c:pt idx="11">
                  <c:v>1998q1</c:v>
                </c:pt>
                <c:pt idx="12">
                  <c:v>1998q2</c:v>
                </c:pt>
                <c:pt idx="13">
                  <c:v>1998q3</c:v>
                </c:pt>
                <c:pt idx="14">
                  <c:v>1998q4</c:v>
                </c:pt>
                <c:pt idx="15">
                  <c:v>1999q1</c:v>
                </c:pt>
                <c:pt idx="16">
                  <c:v>1999q2</c:v>
                </c:pt>
                <c:pt idx="17">
                  <c:v>1999q3</c:v>
                </c:pt>
                <c:pt idx="18">
                  <c:v>1999q4</c:v>
                </c:pt>
                <c:pt idx="19">
                  <c:v>2000q1</c:v>
                </c:pt>
                <c:pt idx="20">
                  <c:v>2000q2</c:v>
                </c:pt>
                <c:pt idx="21">
                  <c:v>2000q3</c:v>
                </c:pt>
                <c:pt idx="22">
                  <c:v>2000q4</c:v>
                </c:pt>
                <c:pt idx="23">
                  <c:v>2001q1</c:v>
                </c:pt>
                <c:pt idx="24">
                  <c:v>2001q2</c:v>
                </c:pt>
                <c:pt idx="25">
                  <c:v>2001q3</c:v>
                </c:pt>
                <c:pt idx="26">
                  <c:v>2001q4</c:v>
                </c:pt>
                <c:pt idx="27">
                  <c:v>2002q1</c:v>
                </c:pt>
                <c:pt idx="28">
                  <c:v>2002q2</c:v>
                </c:pt>
                <c:pt idx="29">
                  <c:v>2002q3</c:v>
                </c:pt>
                <c:pt idx="30">
                  <c:v>2002q4</c:v>
                </c:pt>
                <c:pt idx="31">
                  <c:v>2003q1</c:v>
                </c:pt>
                <c:pt idx="32">
                  <c:v>2003q2</c:v>
                </c:pt>
                <c:pt idx="33">
                  <c:v>2003q3</c:v>
                </c:pt>
                <c:pt idx="34">
                  <c:v>2003q4</c:v>
                </c:pt>
                <c:pt idx="35">
                  <c:v>2004q1</c:v>
                </c:pt>
                <c:pt idx="36">
                  <c:v>2004q2</c:v>
                </c:pt>
                <c:pt idx="37">
                  <c:v>2004q3</c:v>
                </c:pt>
                <c:pt idx="38">
                  <c:v>2004q4</c:v>
                </c:pt>
                <c:pt idx="39">
                  <c:v>2005q1</c:v>
                </c:pt>
                <c:pt idx="40">
                  <c:v>2005q2</c:v>
                </c:pt>
                <c:pt idx="41">
                  <c:v>2005q3</c:v>
                </c:pt>
                <c:pt idx="42">
                  <c:v>2005q4</c:v>
                </c:pt>
                <c:pt idx="43">
                  <c:v>2006q1</c:v>
                </c:pt>
                <c:pt idx="44">
                  <c:v>2006q2</c:v>
                </c:pt>
                <c:pt idx="45">
                  <c:v>2006q3</c:v>
                </c:pt>
                <c:pt idx="46">
                  <c:v>2006q4</c:v>
                </c:pt>
                <c:pt idx="47">
                  <c:v>2007q1</c:v>
                </c:pt>
                <c:pt idx="48">
                  <c:v>2007q2</c:v>
                </c:pt>
                <c:pt idx="49">
                  <c:v>2007q3</c:v>
                </c:pt>
                <c:pt idx="50">
                  <c:v>2007q4</c:v>
                </c:pt>
                <c:pt idx="51">
                  <c:v>2008q1</c:v>
                </c:pt>
                <c:pt idx="52">
                  <c:v>2008q2</c:v>
                </c:pt>
                <c:pt idx="53">
                  <c:v>2008q3</c:v>
                </c:pt>
                <c:pt idx="54">
                  <c:v>2008q4</c:v>
                </c:pt>
                <c:pt idx="55">
                  <c:v>2009q1</c:v>
                </c:pt>
                <c:pt idx="56">
                  <c:v>2009q2</c:v>
                </c:pt>
                <c:pt idx="57">
                  <c:v>2009q3</c:v>
                </c:pt>
                <c:pt idx="58">
                  <c:v>2009q4</c:v>
                </c:pt>
                <c:pt idx="59">
                  <c:v>2010q1</c:v>
                </c:pt>
                <c:pt idx="60">
                  <c:v>2010q2</c:v>
                </c:pt>
                <c:pt idx="61">
                  <c:v>2010q3</c:v>
                </c:pt>
                <c:pt idx="62">
                  <c:v>2010q4</c:v>
                </c:pt>
                <c:pt idx="63">
                  <c:v>2011q1</c:v>
                </c:pt>
                <c:pt idx="64">
                  <c:v>2011q2</c:v>
                </c:pt>
                <c:pt idx="65">
                  <c:v>2011q3</c:v>
                </c:pt>
                <c:pt idx="66">
                  <c:v>2011q4</c:v>
                </c:pt>
                <c:pt idx="67">
                  <c:v>2012q1</c:v>
                </c:pt>
                <c:pt idx="68">
                  <c:v>2012q2</c:v>
                </c:pt>
                <c:pt idx="69">
                  <c:v>2012q3</c:v>
                </c:pt>
                <c:pt idx="70">
                  <c:v>2012q4</c:v>
                </c:pt>
                <c:pt idx="71">
                  <c:v>2013q1</c:v>
                </c:pt>
                <c:pt idx="72">
                  <c:v>2013q2</c:v>
                </c:pt>
                <c:pt idx="73">
                  <c:v>2013q3</c:v>
                </c:pt>
                <c:pt idx="74">
                  <c:v>2013q4</c:v>
                </c:pt>
                <c:pt idx="75">
                  <c:v>2014q1</c:v>
                </c:pt>
                <c:pt idx="76">
                  <c:v>2014q2</c:v>
                </c:pt>
                <c:pt idx="77">
                  <c:v>2014q3</c:v>
                </c:pt>
                <c:pt idx="78">
                  <c:v>2014q4</c:v>
                </c:pt>
                <c:pt idx="79">
                  <c:v>2015q1</c:v>
                </c:pt>
                <c:pt idx="80">
                  <c:v>2015q2</c:v>
                </c:pt>
                <c:pt idx="81">
                  <c:v>2015q3</c:v>
                </c:pt>
                <c:pt idx="82">
                  <c:v>2015q4</c:v>
                </c:pt>
                <c:pt idx="83">
                  <c:v>2016q1</c:v>
                </c:pt>
                <c:pt idx="84">
                  <c:v>2016q2</c:v>
                </c:pt>
                <c:pt idx="85">
                  <c:v>2016q3</c:v>
                </c:pt>
                <c:pt idx="86">
                  <c:v>2016q4</c:v>
                </c:pt>
              </c:strCache>
            </c:strRef>
          </c:cat>
          <c:val>
            <c:numRef>
              <c:f>Seasonal!$C$81:$CK$81</c:f>
              <c:numCache>
                <c:formatCode>#,##0.00</c:formatCode>
                <c:ptCount val="87"/>
                <c:pt idx="0">
                  <c:v>2.3436722980075344E-2</c:v>
                </c:pt>
                <c:pt idx="1">
                  <c:v>0.44733745132916031</c:v>
                </c:pt>
                <c:pt idx="2">
                  <c:v>0.33627267742218303</c:v>
                </c:pt>
                <c:pt idx="3">
                  <c:v>2.943533325924983</c:v>
                </c:pt>
                <c:pt idx="4">
                  <c:v>1.5576023509597119</c:v>
                </c:pt>
                <c:pt idx="5">
                  <c:v>1.3337725562975455</c:v>
                </c:pt>
                <c:pt idx="6">
                  <c:v>1.0666771046035626</c:v>
                </c:pt>
                <c:pt idx="7">
                  <c:v>-0.62620393183397949</c:v>
                </c:pt>
                <c:pt idx="8">
                  <c:v>0.6694509344476014</c:v>
                </c:pt>
                <c:pt idx="9">
                  <c:v>0.13436445022358112</c:v>
                </c:pt>
                <c:pt idx="10">
                  <c:v>-9.8989204875826173E-2</c:v>
                </c:pt>
                <c:pt idx="11">
                  <c:v>0.49994483623628666</c:v>
                </c:pt>
                <c:pt idx="12">
                  <c:v>4.9054637101419454E-2</c:v>
                </c:pt>
                <c:pt idx="13">
                  <c:v>-0.26812366529932108</c:v>
                </c:pt>
                <c:pt idx="14">
                  <c:v>0.15494050202375922</c:v>
                </c:pt>
                <c:pt idx="15">
                  <c:v>-1.424704023706282</c:v>
                </c:pt>
                <c:pt idx="16">
                  <c:v>0.8526354993077474</c:v>
                </c:pt>
                <c:pt idx="17">
                  <c:v>1.1480194868610165</c:v>
                </c:pt>
                <c:pt idx="18">
                  <c:v>1.1933261241619384</c:v>
                </c:pt>
                <c:pt idx="19">
                  <c:v>1.0183641788075302</c:v>
                </c:pt>
                <c:pt idx="20">
                  <c:v>1.0127101921351003</c:v>
                </c:pt>
                <c:pt idx="21">
                  <c:v>1.0691581604076734</c:v>
                </c:pt>
                <c:pt idx="22">
                  <c:v>0.80835427802412907</c:v>
                </c:pt>
                <c:pt idx="23">
                  <c:v>2.9391231003371132</c:v>
                </c:pt>
                <c:pt idx="24">
                  <c:v>0.3857707044789988</c:v>
                </c:pt>
                <c:pt idx="25">
                  <c:v>0.20141267073005173</c:v>
                </c:pt>
                <c:pt idx="26">
                  <c:v>0.76118403379157629</c:v>
                </c:pt>
                <c:pt idx="27">
                  <c:v>-0.40940497827380312</c:v>
                </c:pt>
                <c:pt idx="28">
                  <c:v>1.3183482731287017</c:v>
                </c:pt>
                <c:pt idx="29">
                  <c:v>0.91430433027380409</c:v>
                </c:pt>
                <c:pt idx="30">
                  <c:v>0.74897641007399718</c:v>
                </c:pt>
                <c:pt idx="31">
                  <c:v>0.76771702982072476</c:v>
                </c:pt>
                <c:pt idx="32">
                  <c:v>0.37210589102441011</c:v>
                </c:pt>
                <c:pt idx="33">
                  <c:v>0.38034892751898614</c:v>
                </c:pt>
                <c:pt idx="34">
                  <c:v>0.54790091132593277</c:v>
                </c:pt>
                <c:pt idx="35">
                  <c:v>1.3729552593312446</c:v>
                </c:pt>
                <c:pt idx="36">
                  <c:v>1.5097325499543908</c:v>
                </c:pt>
                <c:pt idx="37">
                  <c:v>1.6583051051554707</c:v>
                </c:pt>
                <c:pt idx="38">
                  <c:v>1.2745768577821655</c:v>
                </c:pt>
                <c:pt idx="39">
                  <c:v>1.0353316537402291</c:v>
                </c:pt>
                <c:pt idx="40">
                  <c:v>1.9104423634386074</c:v>
                </c:pt>
                <c:pt idx="41">
                  <c:v>1.4539293644933593</c:v>
                </c:pt>
                <c:pt idx="42">
                  <c:v>0.76270124169250486</c:v>
                </c:pt>
                <c:pt idx="43">
                  <c:v>1.5895492010945427</c:v>
                </c:pt>
                <c:pt idx="44">
                  <c:v>1.2246219573322379</c:v>
                </c:pt>
                <c:pt idx="45">
                  <c:v>1.295230089929253</c:v>
                </c:pt>
                <c:pt idx="46">
                  <c:v>1.3275727604088086</c:v>
                </c:pt>
                <c:pt idx="47">
                  <c:v>2.0413302486929088</c:v>
                </c:pt>
                <c:pt idx="48">
                  <c:v>1.2208003835208985</c:v>
                </c:pt>
                <c:pt idx="49">
                  <c:v>1.2525501104354693</c:v>
                </c:pt>
                <c:pt idx="50">
                  <c:v>1.734504468749382</c:v>
                </c:pt>
                <c:pt idx="51">
                  <c:v>0.59147694826528252</c:v>
                </c:pt>
                <c:pt idx="52">
                  <c:v>1.2872391888474186</c:v>
                </c:pt>
                <c:pt idx="53">
                  <c:v>0.42286445335849326</c:v>
                </c:pt>
                <c:pt idx="54">
                  <c:v>-0.75991358649756757</c:v>
                </c:pt>
                <c:pt idx="55">
                  <c:v>-1.0925187572758892</c:v>
                </c:pt>
                <c:pt idx="56">
                  <c:v>-0.74065888998515694</c:v>
                </c:pt>
                <c:pt idx="57">
                  <c:v>0.3489388972543363</c:v>
                </c:pt>
                <c:pt idx="58">
                  <c:v>0.63658487061721103</c:v>
                </c:pt>
                <c:pt idx="59">
                  <c:v>2.4963681191198694</c:v>
                </c:pt>
                <c:pt idx="60">
                  <c:v>1.2143022907972436</c:v>
                </c:pt>
                <c:pt idx="61">
                  <c:v>0.74092268714138232</c:v>
                </c:pt>
                <c:pt idx="62">
                  <c:v>0.95825845900562956</c:v>
                </c:pt>
                <c:pt idx="63">
                  <c:v>1.4662607015702565</c:v>
                </c:pt>
                <c:pt idx="64">
                  <c:v>0.53978534736603601</c:v>
                </c:pt>
                <c:pt idx="65">
                  <c:v>0.57485333578718767</c:v>
                </c:pt>
                <c:pt idx="66">
                  <c:v>0.83452393459361551</c:v>
                </c:pt>
                <c:pt idx="67">
                  <c:v>0.7058557807246828</c:v>
                </c:pt>
                <c:pt idx="68">
                  <c:v>0.58415519102679969</c:v>
                </c:pt>
                <c:pt idx="69">
                  <c:v>0.46272575200911892</c:v>
                </c:pt>
                <c:pt idx="70">
                  <c:v>0.62634175244677304</c:v>
                </c:pt>
                <c:pt idx="71">
                  <c:v>0.28053300573418694</c:v>
                </c:pt>
                <c:pt idx="72">
                  <c:v>1.2428332701277041</c:v>
                </c:pt>
                <c:pt idx="73">
                  <c:v>0.27859359818457025</c:v>
                </c:pt>
                <c:pt idx="74">
                  <c:v>1.2301786618490129</c:v>
                </c:pt>
                <c:pt idx="75">
                  <c:v>0.24412365507254244</c:v>
                </c:pt>
                <c:pt idx="76">
                  <c:v>0.2094104236710928</c:v>
                </c:pt>
                <c:pt idx="77">
                  <c:v>0.52962129160047344</c:v>
                </c:pt>
                <c:pt idx="78">
                  <c:v>0.91235605457459368</c:v>
                </c:pt>
                <c:pt idx="79">
                  <c:v>0.13132865358460416</c:v>
                </c:pt>
                <c:pt idx="80">
                  <c:v>-0.55570991654283741</c:v>
                </c:pt>
                <c:pt idx="81">
                  <c:v>0.21648106679479301</c:v>
                </c:pt>
                <c:pt idx="82">
                  <c:v>1.2812013624983711E-2</c:v>
                </c:pt>
                <c:pt idx="83">
                  <c:v>-0.11138772545980861</c:v>
                </c:pt>
                <c:pt idx="84">
                  <c:v>0.60943632979109641</c:v>
                </c:pt>
                <c:pt idx="85">
                  <c:v>1.714456496054088E-2</c:v>
                </c:pt>
                <c:pt idx="86">
                  <c:v>7.6477577254894333E-2</c:v>
                </c:pt>
              </c:numCache>
            </c:numRef>
          </c:val>
        </c:ser>
        <c:dLbls/>
        <c:marker val="1"/>
        <c:axId val="107585920"/>
        <c:axId val="107587456"/>
      </c:lineChart>
      <c:catAx>
        <c:axId val="1075859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7587456"/>
        <c:crosses val="autoZero"/>
        <c:auto val="1"/>
        <c:lblAlgn val="ctr"/>
        <c:lblOffset val="100"/>
      </c:catAx>
      <c:valAx>
        <c:axId val="10758745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7585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6581523593"/>
          <c:y val="2.4074720785425389E-2"/>
          <c:w val="0.28231761591837573"/>
          <c:h val="0.11438517884009268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055" l="0.70000000000000062" r="0.70000000000000062" t="0.75000000000001055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4.4591618844254832E-2"/>
          <c:y val="1.8237623314327121E-2"/>
          <c:w val="0.94509471332372008"/>
          <c:h val="0.94875442583099945"/>
        </c:manualLayout>
      </c:layout>
      <c:lineChart>
        <c:grouping val="standard"/>
        <c:ser>
          <c:idx val="0"/>
          <c:order val="0"/>
          <c:tx>
            <c:strRef>
              <c:f>Seasonal!$A$61</c:f>
              <c:strCache>
                <c:ptCount val="1"/>
                <c:pt idx="0">
                  <c:v>SA - GDP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Seasonal!$F$101:$CK$101</c:f>
              <c:numCache>
                <c:formatCode>#,##0.00</c:formatCode>
                <c:ptCount val="84"/>
                <c:pt idx="0">
                  <c:v>2.3954774049903262</c:v>
                </c:pt>
                <c:pt idx="1">
                  <c:v>3.4344681420178915</c:v>
                </c:pt>
                <c:pt idx="2">
                  <c:v>4.1230259721808586</c:v>
                </c:pt>
                <c:pt idx="3">
                  <c:v>4.9544793798655009</c:v>
                </c:pt>
                <c:pt idx="4">
                  <c:v>3.6959648587662834</c:v>
                </c:pt>
                <c:pt idx="5">
                  <c:v>3.1301319663811409</c:v>
                </c:pt>
                <c:pt idx="6">
                  <c:v>2.0664779431709857</c:v>
                </c:pt>
                <c:pt idx="7">
                  <c:v>0.88284694572248845</c:v>
                </c:pt>
                <c:pt idx="8">
                  <c:v>0.96581320342542187</c:v>
                </c:pt>
                <c:pt idx="9">
                  <c:v>0.40636920995788128</c:v>
                </c:pt>
                <c:pt idx="10">
                  <c:v>1.7246198966130315E-2</c:v>
                </c:pt>
                <c:pt idx="11">
                  <c:v>0.20862257965000705</c:v>
                </c:pt>
                <c:pt idx="12">
                  <c:v>0.72617491428079062</c:v>
                </c:pt>
                <c:pt idx="13">
                  <c:v>1.3528671464074609</c:v>
                </c:pt>
                <c:pt idx="14">
                  <c:v>2.6020406734970409</c:v>
                </c:pt>
                <c:pt idx="15">
                  <c:v>3.5628583771589781</c:v>
                </c:pt>
                <c:pt idx="16">
                  <c:v>3.708628836368443</c:v>
                </c:pt>
                <c:pt idx="17">
                  <c:v>3.8439995118284234</c:v>
                </c:pt>
                <c:pt idx="18">
                  <c:v>3.694383817593812</c:v>
                </c:pt>
                <c:pt idx="19">
                  <c:v>3.4386016792411214</c:v>
                </c:pt>
                <c:pt idx="20">
                  <c:v>3.0410982412015097</c:v>
                </c:pt>
                <c:pt idx="21">
                  <c:v>2.673921971978289</c:v>
                </c:pt>
                <c:pt idx="22">
                  <c:v>2.0134783070488416</c:v>
                </c:pt>
                <c:pt idx="23">
                  <c:v>1.8836783665887136</c:v>
                </c:pt>
                <c:pt idx="24">
                  <c:v>2.4939209867538144</c:v>
                </c:pt>
                <c:pt idx="25">
                  <c:v>3.2372744175656871</c:v>
                </c:pt>
                <c:pt idx="26">
                  <c:v>3.8754234711566582</c:v>
                </c:pt>
                <c:pt idx="27">
                  <c:v>3.9555736449760381</c:v>
                </c:pt>
                <c:pt idx="28">
                  <c:v>3.6774342796163531</c:v>
                </c:pt>
                <c:pt idx="29">
                  <c:v>3.0213300484419645</c:v>
                </c:pt>
                <c:pt idx="30">
                  <c:v>2.7953847521885287</c:v>
                </c:pt>
                <c:pt idx="31">
                  <c:v>2.6683641818428869</c:v>
                </c:pt>
                <c:pt idx="32">
                  <c:v>3.1738929100373436</c:v>
                </c:pt>
                <c:pt idx="33">
                  <c:v>3.9159282769379291</c:v>
                </c:pt>
                <c:pt idx="34">
                  <c:v>5.0295587673057573</c:v>
                </c:pt>
                <c:pt idx="35">
                  <c:v>5.4180986692702211</c:v>
                </c:pt>
                <c:pt idx="36">
                  <c:v>5.1242375759778538</c:v>
                </c:pt>
                <c:pt idx="37">
                  <c:v>5.5043598342070776</c:v>
                </c:pt>
                <c:pt idx="38">
                  <c:v>5.0648861089986807</c:v>
                </c:pt>
                <c:pt idx="39">
                  <c:v>4.7533549728562949</c:v>
                </c:pt>
                <c:pt idx="40">
                  <c:v>5.1621831195252152</c:v>
                </c:pt>
                <c:pt idx="41">
                  <c:v>4.9465851326920944</c:v>
                </c:pt>
                <c:pt idx="42">
                  <c:v>5.084806037561866</c:v>
                </c:pt>
                <c:pt idx="43">
                  <c:v>5.8392595908359395</c:v>
                </c:pt>
                <c:pt idx="44">
                  <c:v>5.9354018130897552</c:v>
                </c:pt>
                <c:pt idx="45">
                  <c:v>5.3079656679257461</c:v>
                </c:pt>
                <c:pt idx="46">
                  <c:v>5.0906670340931797</c:v>
                </c:pt>
                <c:pt idx="47">
                  <c:v>5.1261585443444551</c:v>
                </c:pt>
                <c:pt idx="48">
                  <c:v>3.881007547795968</c:v>
                </c:pt>
                <c:pt idx="49">
                  <c:v>4.2945463376014841</c:v>
                </c:pt>
                <c:pt idx="50">
                  <c:v>3.3327164266008036</c:v>
                </c:pt>
                <c:pt idx="51">
                  <c:v>1.3088922265724798</c:v>
                </c:pt>
                <c:pt idx="52">
                  <c:v>-0.68414834529098012</c:v>
                </c:pt>
                <c:pt idx="53">
                  <c:v>-2.2188268683589341</c:v>
                </c:pt>
                <c:pt idx="54">
                  <c:v>-2.2256662593059575</c:v>
                </c:pt>
                <c:pt idx="55">
                  <c:v>-1.0100612824506061</c:v>
                </c:pt>
                <c:pt idx="56">
                  <c:v>1.6987075600790535</c:v>
                </c:pt>
                <c:pt idx="57">
                  <c:v>2.7452040754533757</c:v>
                </c:pt>
                <c:pt idx="58">
                  <c:v>3.6471186598486907</c:v>
                </c:pt>
                <c:pt idx="59">
                  <c:v>4.0618328334052798</c:v>
                </c:pt>
                <c:pt idx="60">
                  <c:v>3.8685868846438889</c:v>
                </c:pt>
                <c:pt idx="61">
                  <c:v>3.757849831570534</c:v>
                </c:pt>
                <c:pt idx="62">
                  <c:v>2.9230484102021377</c:v>
                </c:pt>
                <c:pt idx="63">
                  <c:v>2.6099117534596394</c:v>
                </c:pt>
                <c:pt idx="64">
                  <c:v>2.0504718364669978</c:v>
                </c:pt>
                <c:pt idx="65">
                  <c:v>2.3779819340546564</c:v>
                </c:pt>
                <c:pt idx="66">
                  <c:v>2.3788266226463972</c:v>
                </c:pt>
                <c:pt idx="67">
                  <c:v>2.0465969379746012</c:v>
                </c:pt>
                <c:pt idx="68">
                  <c:v>2.0834835912446232</c:v>
                </c:pt>
                <c:pt idx="69">
                  <c:v>2.2345137557172312</c:v>
                </c:pt>
                <c:pt idx="70">
                  <c:v>2.3866846091597891</c:v>
                </c:pt>
                <c:pt idx="71">
                  <c:v>3.2432860407675581</c:v>
                </c:pt>
                <c:pt idx="72">
                  <c:v>2.3800004410197828</c:v>
                </c:pt>
                <c:pt idx="73">
                  <c:v>1.4932365056945431</c:v>
                </c:pt>
                <c:pt idx="74">
                  <c:v>1.6017075460683765</c:v>
                </c:pt>
                <c:pt idx="75">
                  <c:v>1.3370669292389494</c:v>
                </c:pt>
                <c:pt idx="76">
                  <c:v>2.2382367427051171</c:v>
                </c:pt>
                <c:pt idx="77">
                  <c:v>1.5876174017861753</c:v>
                </c:pt>
                <c:pt idx="78">
                  <c:v>1.1360382177077473</c:v>
                </c:pt>
                <c:pt idx="79">
                  <c:v>0.25274202472439361</c:v>
                </c:pt>
                <c:pt idx="80">
                  <c:v>-0.59987774063600707</c:v>
                </c:pt>
                <c:pt idx="81">
                  <c:v>0.64105371982542381</c:v>
                </c:pt>
                <c:pt idx="82">
                  <c:v>0.64329191878823488</c:v>
                </c:pt>
                <c:pt idx="83">
                  <c:v>0.43650112970544896</c:v>
                </c:pt>
              </c:numCache>
            </c:numRef>
          </c:val>
        </c:ser>
        <c:ser>
          <c:idx val="1"/>
          <c:order val="1"/>
          <c:tx>
            <c:strRef>
              <c:f>Seasonal!$A$81</c:f>
              <c:strCache>
                <c:ptCount val="1"/>
                <c:pt idx="0">
                  <c:v>KZN - GDPR at constant 2010 prices</c:v>
                </c:pt>
              </c:strCache>
            </c:strRef>
          </c:tx>
          <c:marker>
            <c:symbol val="none"/>
          </c:marker>
          <c:cat>
            <c:strRef>
              <c:f>Seasonal!$F$85:$CK$85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Seasonal!$F$121:$CK$121</c:f>
              <c:numCache>
                <c:formatCode>#,##0.00</c:formatCode>
                <c:ptCount val="84"/>
                <c:pt idx="0">
                  <c:v>3.7760738444517328</c:v>
                </c:pt>
                <c:pt idx="1">
                  <c:v>5.3677976515408021</c:v>
                </c:pt>
                <c:pt idx="2">
                  <c:v>6.2976551982058693</c:v>
                </c:pt>
                <c:pt idx="3">
                  <c:v>7.0714558974343564</c:v>
                </c:pt>
                <c:pt idx="4">
                  <c:v>3.3585760980840971</c:v>
                </c:pt>
                <c:pt idx="5">
                  <c:v>2.4546746308856577</c:v>
                </c:pt>
                <c:pt idx="6">
                  <c:v>1.2419992892152965</c:v>
                </c:pt>
                <c:pt idx="7">
                  <c:v>7.4310877399499542E-2</c:v>
                </c:pt>
                <c:pt idx="8">
                  <c:v>1.2083981958788907</c:v>
                </c:pt>
                <c:pt idx="9">
                  <c:v>0.58468052464665721</c:v>
                </c:pt>
                <c:pt idx="10">
                  <c:v>0.18038237248768774</c:v>
                </c:pt>
                <c:pt idx="11">
                  <c:v>0.43502218974743229</c:v>
                </c:pt>
                <c:pt idx="12">
                  <c:v>-1.4883833531191635</c:v>
                </c:pt>
                <c:pt idx="13">
                  <c:v>-0.6971509908587018</c:v>
                </c:pt>
                <c:pt idx="14">
                  <c:v>0.71290018618285234</c:v>
                </c:pt>
                <c:pt idx="15">
                  <c:v>1.7570706184448202</c:v>
                </c:pt>
                <c:pt idx="16">
                  <c:v>4.4904239260799423</c:v>
                </c:pt>
                <c:pt idx="17">
                  <c:v>4.6349189433793283</c:v>
                </c:pt>
                <c:pt idx="18">
                  <c:v>4.5340647407686845</c:v>
                </c:pt>
                <c:pt idx="19">
                  <c:v>4.1001383604954036</c:v>
                </c:pt>
                <c:pt idx="20">
                  <c:v>5.942852228276907</c:v>
                </c:pt>
                <c:pt idx="21">
                  <c:v>5.2853136138739698</c:v>
                </c:pt>
                <c:pt idx="22">
                  <c:v>4.3813696444116585</c:v>
                </c:pt>
                <c:pt idx="23">
                  <c:v>4.332527514860808</c:v>
                </c:pt>
                <c:pt idx="24">
                  <c:v>0.93867309514297292</c:v>
                </c:pt>
                <c:pt idx="25">
                  <c:v>1.8763870926268373</c:v>
                </c:pt>
                <c:pt idx="26">
                  <c:v>2.6011955032771148</c:v>
                </c:pt>
                <c:pt idx="27">
                  <c:v>2.5887649547510305</c:v>
                </c:pt>
                <c:pt idx="28">
                  <c:v>3.801324162627334</c:v>
                </c:pt>
                <c:pt idx="29">
                  <c:v>2.8318925254628136</c:v>
                </c:pt>
                <c:pt idx="30">
                  <c:v>2.2877908249767147</c:v>
                </c:pt>
                <c:pt idx="31">
                  <c:v>2.0836441498556235</c:v>
                </c:pt>
                <c:pt idx="32">
                  <c:v>2.6967861944348037</c:v>
                </c:pt>
                <c:pt idx="33">
                  <c:v>3.8607609932505853</c:v>
                </c:pt>
                <c:pt idx="34">
                  <c:v>5.1830267807623436</c:v>
                </c:pt>
                <c:pt idx="35">
                  <c:v>5.9432015317444602</c:v>
                </c:pt>
                <c:pt idx="36">
                  <c:v>5.5903566768470228</c:v>
                </c:pt>
                <c:pt idx="37">
                  <c:v>6.0071747598706322</c:v>
                </c:pt>
                <c:pt idx="38">
                  <c:v>5.7940559710551405</c:v>
                </c:pt>
                <c:pt idx="39">
                  <c:v>5.2593373944981199</c:v>
                </c:pt>
                <c:pt idx="40">
                  <c:v>5.8367252335052218</c:v>
                </c:pt>
                <c:pt idx="41">
                  <c:v>5.1244823642048001</c:v>
                </c:pt>
                <c:pt idx="42">
                  <c:v>4.9600414283570728</c:v>
                </c:pt>
                <c:pt idx="43">
                  <c:v>5.5484430618538756</c:v>
                </c:pt>
                <c:pt idx="44">
                  <c:v>6.0178297906449414</c:v>
                </c:pt>
                <c:pt idx="45">
                  <c:v>6.0138272569329976</c:v>
                </c:pt>
                <c:pt idx="46">
                  <c:v>5.9691591321914244</c:v>
                </c:pt>
                <c:pt idx="47">
                  <c:v>6.3947314594694102</c:v>
                </c:pt>
                <c:pt idx="48">
                  <c:v>4.8830228980593278</c:v>
                </c:pt>
                <c:pt idx="49">
                  <c:v>4.9518654947783673</c:v>
                </c:pt>
                <c:pt idx="50">
                  <c:v>4.0918668341074484</c:v>
                </c:pt>
                <c:pt idx="51">
                  <c:v>1.5396488487619051</c:v>
                </c:pt>
                <c:pt idx="52">
                  <c:v>-0.16022014402975926</c:v>
                </c:pt>
                <c:pt idx="53">
                  <c:v>-2.1591382642432917</c:v>
                </c:pt>
                <c:pt idx="54">
                  <c:v>-2.2311630979591741</c:v>
                </c:pt>
                <c:pt idx="55">
                  <c:v>-0.85536794479181588</c:v>
                </c:pt>
                <c:pt idx="56">
                  <c:v>2.7421240181753217</c:v>
                </c:pt>
                <c:pt idx="57">
                  <c:v>4.7656803086008512</c:v>
                </c:pt>
                <c:pt idx="58">
                  <c:v>5.1749168074492076</c:v>
                </c:pt>
                <c:pt idx="59">
                  <c:v>5.5110966663087009</c:v>
                </c:pt>
                <c:pt idx="60">
                  <c:v>4.4506906704255753</c:v>
                </c:pt>
                <c:pt idx="61">
                  <c:v>3.7546056407834758</c:v>
                </c:pt>
                <c:pt idx="62">
                  <c:v>3.5835682946963674</c:v>
                </c:pt>
                <c:pt idx="63">
                  <c:v>3.4566161883954463</c:v>
                </c:pt>
                <c:pt idx="64">
                  <c:v>2.6812952147067968</c:v>
                </c:pt>
                <c:pt idx="65">
                  <c:v>2.7266101415272628</c:v>
                </c:pt>
                <c:pt idx="66">
                  <c:v>2.6120836351208894</c:v>
                </c:pt>
                <c:pt idx="67">
                  <c:v>2.4002315168954862</c:v>
                </c:pt>
                <c:pt idx="68">
                  <c:v>1.9677526874293312</c:v>
                </c:pt>
                <c:pt idx="69">
                  <c:v>2.6354912924097684</c:v>
                </c:pt>
                <c:pt idx="70">
                  <c:v>2.4473768058770942</c:v>
                </c:pt>
                <c:pt idx="71">
                  <c:v>3.0621413527093191</c:v>
                </c:pt>
                <c:pt idx="72">
                  <c:v>3.0247220697041497</c:v>
                </c:pt>
                <c:pt idx="73">
                  <c:v>1.9731108287128434</c:v>
                </c:pt>
                <c:pt idx="74">
                  <c:v>2.2283804120134159</c:v>
                </c:pt>
                <c:pt idx="75">
                  <c:v>1.9074238471878311</c:v>
                </c:pt>
                <c:pt idx="76">
                  <c:v>1.7927572951211268</c:v>
                </c:pt>
                <c:pt idx="77">
                  <c:v>1.0155477619677447</c:v>
                </c:pt>
                <c:pt idx="78">
                  <c:v>0.70089392234670067</c:v>
                </c:pt>
                <c:pt idx="79">
                  <c:v>-0.19676512147897707</c:v>
                </c:pt>
                <c:pt idx="80">
                  <c:v>-0.43868620764012101</c:v>
                </c:pt>
                <c:pt idx="81">
                  <c:v>0.727831155477347</c:v>
                </c:pt>
                <c:pt idx="82">
                  <c:v>0.52747754810510794</c:v>
                </c:pt>
                <c:pt idx="83">
                  <c:v>0.59147073447328424</c:v>
                </c:pt>
              </c:numCache>
            </c:numRef>
          </c:val>
        </c:ser>
        <c:dLbls/>
        <c:marker val="1"/>
        <c:axId val="107053440"/>
        <c:axId val="107054976"/>
      </c:lineChart>
      <c:catAx>
        <c:axId val="1070534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7054976"/>
        <c:crosses val="autoZero"/>
        <c:auto val="1"/>
        <c:lblAlgn val="ctr"/>
        <c:lblOffset val="100"/>
      </c:catAx>
      <c:valAx>
        <c:axId val="107054976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07053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9705391698920005"/>
          <c:y val="2.4074576884785991E-2"/>
          <c:w val="0.29273977934962153"/>
          <c:h val="0.1223178568196213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rgbClr val="9BBB59">
        <a:lumMod val="40000"/>
        <a:lumOff val="60000"/>
      </a:srgbClr>
    </a:solidFill>
  </c:spPr>
  <c:printSettings>
    <c:headerFooter/>
    <c:pageMargins b="0.75000000000001077" l="0.70000000000000062" r="0.70000000000000062" t="0.75000000000001077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4462540716612767E-2"/>
          <c:y val="9.0301003344481628E-2"/>
          <c:w val="0.89902280130292656"/>
          <c:h val="0.85618729096989965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Annualised'!$B$3:$B$23</c:f>
              <c:numCache>
                <c:formatCode>0.00</c:formatCode>
                <c:ptCount val="21"/>
                <c:pt idx="0">
                  <c:v>26.771263258532407</c:v>
                </c:pt>
                <c:pt idx="1">
                  <c:v>0.37282431276279587</c:v>
                </c:pt>
                <c:pt idx="2">
                  <c:v>-0.22944381182200993</c:v>
                </c:pt>
                <c:pt idx="3">
                  <c:v>-15.025920410519996</c:v>
                </c:pt>
                <c:pt idx="4">
                  <c:v>1.0669681874265615</c:v>
                </c:pt>
                <c:pt idx="5">
                  <c:v>-2.2999320741259064</c:v>
                </c:pt>
                <c:pt idx="6">
                  <c:v>-1.4306240394878382</c:v>
                </c:pt>
                <c:pt idx="7">
                  <c:v>5.4310500519386187</c:v>
                </c:pt>
                <c:pt idx="8">
                  <c:v>0.9156229437233453</c:v>
                </c:pt>
                <c:pt idx="9">
                  <c:v>-5.9902914274365529</c:v>
                </c:pt>
                <c:pt idx="10">
                  <c:v>-0.88144585506374062</c:v>
                </c:pt>
                <c:pt idx="11">
                  <c:v>3.0539332600616844</c:v>
                </c:pt>
                <c:pt idx="12">
                  <c:v>8.5791696499741619</c:v>
                </c:pt>
                <c:pt idx="13">
                  <c:v>-3.5818949364614805</c:v>
                </c:pt>
                <c:pt idx="14">
                  <c:v>4.622329338420978</c:v>
                </c:pt>
                <c:pt idx="15">
                  <c:v>6.5664433712416255</c:v>
                </c:pt>
                <c:pt idx="16">
                  <c:v>2.2512974197792559</c:v>
                </c:pt>
                <c:pt idx="17">
                  <c:v>4.8002001572664241</c:v>
                </c:pt>
                <c:pt idx="18">
                  <c:v>8.3285017564203123</c:v>
                </c:pt>
                <c:pt idx="19">
                  <c:v>-6.2966344488870698</c:v>
                </c:pt>
                <c:pt idx="20">
                  <c:v>-10.007255596216451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Annualised'!$E$3:$E$23</c:f>
              <c:numCache>
                <c:formatCode>0.00</c:formatCode>
                <c:ptCount val="21"/>
                <c:pt idx="0">
                  <c:v>2.3920519068898556</c:v>
                </c:pt>
                <c:pt idx="1">
                  <c:v>3.1624293612181802</c:v>
                </c:pt>
                <c:pt idx="2">
                  <c:v>-2.6643897305446607</c:v>
                </c:pt>
                <c:pt idx="3">
                  <c:v>0.50150588020233633</c:v>
                </c:pt>
                <c:pt idx="4">
                  <c:v>7.7051950162120413</c:v>
                </c:pt>
                <c:pt idx="5">
                  <c:v>6.087471367884385</c:v>
                </c:pt>
                <c:pt idx="6">
                  <c:v>0.1003190204606514</c:v>
                </c:pt>
                <c:pt idx="7">
                  <c:v>-1.6350007643607252</c:v>
                </c:pt>
                <c:pt idx="8">
                  <c:v>5.5628566230359686</c:v>
                </c:pt>
                <c:pt idx="9">
                  <c:v>7.1223043865702715</c:v>
                </c:pt>
                <c:pt idx="10">
                  <c:v>5.9229206854225378</c:v>
                </c:pt>
                <c:pt idx="11">
                  <c:v>6.4384714357652877</c:v>
                </c:pt>
                <c:pt idx="12">
                  <c:v>2.6373847672997623</c:v>
                </c:pt>
                <c:pt idx="13">
                  <c:v>-6.7203795518122718</c:v>
                </c:pt>
                <c:pt idx="14">
                  <c:v>5.0244694672990526</c:v>
                </c:pt>
                <c:pt idx="15">
                  <c:v>2.3303965733732359</c:v>
                </c:pt>
                <c:pt idx="16">
                  <c:v>2.0148691887822321</c:v>
                </c:pt>
                <c:pt idx="17">
                  <c:v>1.8016438962740196</c:v>
                </c:pt>
                <c:pt idx="18">
                  <c:v>0.79290283995142907</c:v>
                </c:pt>
                <c:pt idx="19">
                  <c:v>0.2526319574930998</c:v>
                </c:pt>
                <c:pt idx="20">
                  <c:v>0.55102453574700949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Annualised'!$I$3:$I$23</c:f>
              <c:numCache>
                <c:formatCode>0.00</c:formatCode>
                <c:ptCount val="21"/>
                <c:pt idx="0">
                  <c:v>4.1163389078874753</c:v>
                </c:pt>
                <c:pt idx="1">
                  <c:v>1.1938308280826553</c:v>
                </c:pt>
                <c:pt idx="2">
                  <c:v>2.4852056296848857</c:v>
                </c:pt>
                <c:pt idx="3">
                  <c:v>2.8327011937556934</c:v>
                </c:pt>
                <c:pt idx="4">
                  <c:v>3.4982911453955357</c:v>
                </c:pt>
                <c:pt idx="5">
                  <c:v>5.2812738485903852</c:v>
                </c:pt>
                <c:pt idx="6">
                  <c:v>3.7264604829588559</c:v>
                </c:pt>
                <c:pt idx="7">
                  <c:v>4.5144200806876311</c:v>
                </c:pt>
                <c:pt idx="8">
                  <c:v>4.3365568283597122</c:v>
                </c:pt>
                <c:pt idx="9">
                  <c:v>6.620082792585456</c:v>
                </c:pt>
                <c:pt idx="10">
                  <c:v>5.6282736950649559</c:v>
                </c:pt>
                <c:pt idx="11">
                  <c:v>6.4976878419147317</c:v>
                </c:pt>
                <c:pt idx="12">
                  <c:v>4.1300927877534725</c:v>
                </c:pt>
                <c:pt idx="13">
                  <c:v>1.2299726420958772</c:v>
                </c:pt>
                <c:pt idx="14">
                  <c:v>2.5828573710521443</c:v>
                </c:pt>
                <c:pt idx="15">
                  <c:v>4.0894549270893581</c:v>
                </c:pt>
                <c:pt idx="16">
                  <c:v>2.9165004894673872</c:v>
                </c:pt>
                <c:pt idx="17">
                  <c:v>2.5988712507133949</c:v>
                </c:pt>
                <c:pt idx="18">
                  <c:v>2.4465115320827797</c:v>
                </c:pt>
                <c:pt idx="19">
                  <c:v>1.5964150209816459</c:v>
                </c:pt>
                <c:pt idx="20">
                  <c:v>1.337466824207026</c:v>
                </c:pt>
              </c:numCache>
            </c:numRef>
          </c:val>
        </c:ser>
        <c:dLbls/>
        <c:marker val="1"/>
        <c:axId val="107776640"/>
        <c:axId val="107786624"/>
      </c:lineChart>
      <c:catAx>
        <c:axId val="1077766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86624"/>
        <c:crosses val="autoZero"/>
        <c:auto val="1"/>
        <c:lblAlgn val="ctr"/>
        <c:lblOffset val="100"/>
        <c:tickLblSkip val="1"/>
        <c:tickMarkSkip val="1"/>
      </c:catAx>
      <c:valAx>
        <c:axId val="1077866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766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77850162866449"/>
          <c:y val="1.6722309711286496E-2"/>
          <c:w val="0.75407166123779457"/>
          <c:h val="0.1070232990107006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5146579804560303E-2"/>
          <c:y val="1.3377926421404658E-2"/>
          <c:w val="0.91368078175894396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Annualised'!$B$24</c:f>
              <c:numCache>
                <c:formatCode>0.00</c:formatCode>
                <c:ptCount val="1"/>
                <c:pt idx="0">
                  <c:v>1.2864838622631969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Annualised'!$E$24</c:f>
              <c:numCache>
                <c:formatCode>0.00</c:formatCode>
                <c:ptCount val="1"/>
                <c:pt idx="0">
                  <c:v>2.3514799458649387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Annualised'!$I$24</c:f>
              <c:numCache>
                <c:formatCode>0.00</c:formatCode>
                <c:ptCount val="1"/>
                <c:pt idx="0">
                  <c:v>3.5075841009719553</c:v>
                </c:pt>
              </c:numCache>
            </c:numRef>
          </c:val>
          <c:shape val="cylinder"/>
        </c:ser>
        <c:dLbls/>
        <c:shape val="box"/>
        <c:axId val="107712896"/>
        <c:axId val="107714432"/>
        <c:axId val="0"/>
      </c:bar3DChart>
      <c:catAx>
        <c:axId val="1077128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14432"/>
        <c:crosses val="autoZero"/>
        <c:auto val="1"/>
        <c:lblAlgn val="ctr"/>
        <c:lblOffset val="100"/>
        <c:tickLblSkip val="1"/>
        <c:tickMarkSkip val="1"/>
      </c:catAx>
      <c:valAx>
        <c:axId val="1077144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7128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5.4288816503800224E-3"/>
          <c:y val="8.4665577793491126E-3"/>
          <c:w val="0.63463626492942471"/>
          <c:h val="0.100334300317723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6178998632810325E-2"/>
          <c:y val="8.6666948785644696E-2"/>
          <c:w val="0.90731851390770057"/>
          <c:h val="0.86333614367234257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Annualised'!$C$3:$C$23</c:f>
              <c:numCache>
                <c:formatCode>0.00</c:formatCode>
                <c:ptCount val="21"/>
                <c:pt idx="0">
                  <c:v>16.333389661194079</c:v>
                </c:pt>
                <c:pt idx="1">
                  <c:v>-0.35775829316268776</c:v>
                </c:pt>
                <c:pt idx="2">
                  <c:v>0.90679689008446029</c:v>
                </c:pt>
                <c:pt idx="3">
                  <c:v>-2.6298178119234463</c:v>
                </c:pt>
                <c:pt idx="4">
                  <c:v>3.7541218973935253</c:v>
                </c:pt>
                <c:pt idx="5">
                  <c:v>-0.35508425423581214</c:v>
                </c:pt>
                <c:pt idx="6">
                  <c:v>4.6528398765396384</c:v>
                </c:pt>
                <c:pt idx="7">
                  <c:v>5.1830893505802891</c:v>
                </c:pt>
                <c:pt idx="8">
                  <c:v>0.30008395747613814</c:v>
                </c:pt>
                <c:pt idx="9">
                  <c:v>-5.8364675942755504</c:v>
                </c:pt>
                <c:pt idx="10">
                  <c:v>0.52889824161921739</c:v>
                </c:pt>
                <c:pt idx="11">
                  <c:v>4.5229465630600698</c:v>
                </c:pt>
                <c:pt idx="12">
                  <c:v>16.591705901727682</c:v>
                </c:pt>
                <c:pt idx="13">
                  <c:v>-3.1857084681788486</c:v>
                </c:pt>
                <c:pt idx="14">
                  <c:v>2.3749886651665633</c:v>
                </c:pt>
                <c:pt idx="15">
                  <c:v>9.9130631139211918</c:v>
                </c:pt>
                <c:pt idx="16">
                  <c:v>2.3112480739599381</c:v>
                </c:pt>
                <c:pt idx="17">
                  <c:v>5.0050200803212856</c:v>
                </c:pt>
                <c:pt idx="18">
                  <c:v>8.3377157336138072</c:v>
                </c:pt>
                <c:pt idx="19">
                  <c:v>-7.2635806010326114</c:v>
                </c:pt>
                <c:pt idx="20">
                  <c:v>-8.9831939173559654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Annualised'!$D$3:$D$23</c:f>
              <c:numCache>
                <c:formatCode>0.00</c:formatCode>
                <c:ptCount val="21"/>
                <c:pt idx="0">
                  <c:v>39.29112934414519</c:v>
                </c:pt>
                <c:pt idx="1">
                  <c:v>1.1047009794468865</c:v>
                </c:pt>
                <c:pt idx="2">
                  <c:v>-1.3512324992773506</c:v>
                </c:pt>
                <c:pt idx="3">
                  <c:v>-27.544487833774333</c:v>
                </c:pt>
                <c:pt idx="4">
                  <c:v>-2.5798703215106764</c:v>
                </c:pt>
                <c:pt idx="5">
                  <c:v>-5.1109673962744715</c:v>
                </c:pt>
                <c:pt idx="6">
                  <c:v>-10.664217301363339</c:v>
                </c:pt>
                <c:pt idx="7">
                  <c:v>5.8719380036837165</c:v>
                </c:pt>
                <c:pt idx="8">
                  <c:v>2.0029645322294702</c:v>
                </c:pt>
                <c:pt idx="9">
                  <c:v>-6.2574828832609493</c:v>
                </c:pt>
                <c:pt idx="10">
                  <c:v>-3.3422109236834698</c:v>
                </c:pt>
                <c:pt idx="11">
                  <c:v>0.38814983871027375</c:v>
                </c:pt>
                <c:pt idx="12">
                  <c:v>-6.5598703174823427</c:v>
                </c:pt>
                <c:pt idx="13">
                  <c:v>-4.5159278719749167</c:v>
                </c:pt>
                <c:pt idx="14">
                  <c:v>9.994378813035075</c:v>
                </c:pt>
                <c:pt idx="15">
                  <c:v>-0.87917608641044975</c:v>
                </c:pt>
                <c:pt idx="16">
                  <c:v>2.1033958438925495</c:v>
                </c:pt>
                <c:pt idx="17">
                  <c:v>4.2938694465127822</c:v>
                </c:pt>
                <c:pt idx="18">
                  <c:v>8.3055687767729651</c:v>
                </c:pt>
                <c:pt idx="19">
                  <c:v>-3.889255108767304</c:v>
                </c:pt>
                <c:pt idx="20">
                  <c:v>-12.467321460557224</c:v>
                </c:pt>
              </c:numCache>
            </c:numRef>
          </c:val>
        </c:ser>
        <c:dLbls/>
        <c:marker val="1"/>
        <c:axId val="107815296"/>
        <c:axId val="107816832"/>
      </c:lineChart>
      <c:catAx>
        <c:axId val="107815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16832"/>
        <c:crosses val="autoZero"/>
        <c:auto val="1"/>
        <c:lblAlgn val="ctr"/>
        <c:lblOffset val="100"/>
        <c:tickLblSkip val="1"/>
        <c:tickMarkSkip val="1"/>
      </c:catAx>
      <c:valAx>
        <c:axId val="10781683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152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32544213479043"/>
          <c:y val="1.6666588318251675E-2"/>
          <c:w val="0.75284680249667024"/>
          <c:h val="0.1066669800603286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8.6039029239033726E-2"/>
          <c:y val="8.6378877665070963E-2"/>
          <c:w val="0.90746825178527957"/>
          <c:h val="0.86378877665072573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Annualised'!$F$3:$F$23</c:f>
              <c:numCache>
                <c:formatCode>0.00</c:formatCode>
                <c:ptCount val="21"/>
                <c:pt idx="0">
                  <c:v>1.7479865100412482</c:v>
                </c:pt>
                <c:pt idx="1">
                  <c:v>2.6509811171693269</c:v>
                </c:pt>
                <c:pt idx="2">
                  <c:v>-0.45016265487670171</c:v>
                </c:pt>
                <c:pt idx="3">
                  <c:v>1.6032162029260715</c:v>
                </c:pt>
                <c:pt idx="4">
                  <c:v>8.5899492696371613</c:v>
                </c:pt>
                <c:pt idx="5">
                  <c:v>2.9761256863385874</c:v>
                </c:pt>
                <c:pt idx="6">
                  <c:v>2.6356048186201684</c:v>
                </c:pt>
                <c:pt idx="7">
                  <c:v>-0.91605471872024324</c:v>
                </c:pt>
                <c:pt idx="8">
                  <c:v>4.7001760233958105</c:v>
                </c:pt>
                <c:pt idx="9">
                  <c:v>6.1687914449954517</c:v>
                </c:pt>
                <c:pt idx="10">
                  <c:v>6.0361685767292279</c:v>
                </c:pt>
                <c:pt idx="11">
                  <c:v>5.4240110809860758</c:v>
                </c:pt>
                <c:pt idx="12">
                  <c:v>2.2375371061634368</c:v>
                </c:pt>
                <c:pt idx="13">
                  <c:v>-10.406212526829247</c:v>
                </c:pt>
                <c:pt idx="14">
                  <c:v>6.3144360703912934</c:v>
                </c:pt>
                <c:pt idx="15">
                  <c:v>2.9395695915783859</c:v>
                </c:pt>
                <c:pt idx="16">
                  <c:v>2.11906641985217</c:v>
                </c:pt>
                <c:pt idx="17">
                  <c:v>1.2422675185072507</c:v>
                </c:pt>
                <c:pt idx="18">
                  <c:v>0.33805779536234787</c:v>
                </c:pt>
                <c:pt idx="19">
                  <c:v>6.6135915545683696E-2</c:v>
                </c:pt>
                <c:pt idx="20">
                  <c:v>0.98297632833214621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Annualised'!$G$3:$G$23</c:f>
              <c:numCache>
                <c:formatCode>0.00</c:formatCode>
                <c:ptCount val="21"/>
                <c:pt idx="0">
                  <c:v>11.073169805990766</c:v>
                </c:pt>
                <c:pt idx="1">
                  <c:v>3.4439857926758322</c:v>
                </c:pt>
                <c:pt idx="2">
                  <c:v>-6.1115588922262294</c:v>
                </c:pt>
                <c:pt idx="3">
                  <c:v>5.8738189568449339E-2</c:v>
                </c:pt>
                <c:pt idx="4">
                  <c:v>5.8672146332657471</c:v>
                </c:pt>
                <c:pt idx="5">
                  <c:v>-0.15507276695416317</c:v>
                </c:pt>
                <c:pt idx="6">
                  <c:v>9.7037840654843261</c:v>
                </c:pt>
                <c:pt idx="7">
                  <c:v>-11.509926472880789</c:v>
                </c:pt>
                <c:pt idx="8">
                  <c:v>7.3184307014032095</c:v>
                </c:pt>
                <c:pt idx="9">
                  <c:v>6.5109752045458382</c:v>
                </c:pt>
                <c:pt idx="10">
                  <c:v>3.3018254086246013</c:v>
                </c:pt>
                <c:pt idx="11">
                  <c:v>2.956047466040602</c:v>
                </c:pt>
                <c:pt idx="12">
                  <c:v>-4.5042326984169891</c:v>
                </c:pt>
                <c:pt idx="13">
                  <c:v>-4.4571419913045602</c:v>
                </c:pt>
                <c:pt idx="14">
                  <c:v>2.0473619949107471</c:v>
                </c:pt>
                <c:pt idx="15">
                  <c:v>1.1001517450682852</c:v>
                </c:pt>
                <c:pt idx="16">
                  <c:v>-2.8142589118198873E-2</c:v>
                </c:pt>
                <c:pt idx="17">
                  <c:v>-0.20643708360701887</c:v>
                </c:pt>
                <c:pt idx="18">
                  <c:v>-1.5608838740009403</c:v>
                </c:pt>
                <c:pt idx="19">
                  <c:v>-2.0059222466329163</c:v>
                </c:pt>
                <c:pt idx="20">
                  <c:v>-3.9611656904405073</c:v>
                </c:pt>
              </c:numCache>
            </c:numRef>
          </c:val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Annualised'!$H$3:$H$23</c:f>
              <c:numCache>
                <c:formatCode>0.00</c:formatCode>
                <c:ptCount val="21"/>
                <c:pt idx="0">
                  <c:v>-1.7304948398349371</c:v>
                </c:pt>
                <c:pt idx="1">
                  <c:v>5.7192336596254361</c:v>
                </c:pt>
                <c:pt idx="2">
                  <c:v>-11.25451488338434</c:v>
                </c:pt>
                <c:pt idx="3">
                  <c:v>-5.6966588435618615</c:v>
                </c:pt>
                <c:pt idx="4">
                  <c:v>3.9411200834071902</c:v>
                </c:pt>
                <c:pt idx="5">
                  <c:v>34.109198053292296</c:v>
                </c:pt>
                <c:pt idx="6">
                  <c:v>-21.009252567231339</c:v>
                </c:pt>
                <c:pt idx="7">
                  <c:v>4.7496882948838959</c:v>
                </c:pt>
                <c:pt idx="8">
                  <c:v>9.4034163584121551</c:v>
                </c:pt>
                <c:pt idx="9">
                  <c:v>13.550773621110979</c:v>
                </c:pt>
                <c:pt idx="10">
                  <c:v>7.595929871405767</c:v>
                </c:pt>
                <c:pt idx="11">
                  <c:v>15.137184227831026</c:v>
                </c:pt>
                <c:pt idx="12">
                  <c:v>10.140727956964314</c:v>
                </c:pt>
                <c:pt idx="13">
                  <c:v>9.4994045992603038</c:v>
                </c:pt>
                <c:pt idx="14">
                  <c:v>1.665168534388775</c:v>
                </c:pt>
                <c:pt idx="15">
                  <c:v>0.53695687907511913</c:v>
                </c:pt>
                <c:pt idx="16">
                  <c:v>2.7630933565861899</c:v>
                </c:pt>
                <c:pt idx="17">
                  <c:v>5.2768349596945274</c:v>
                </c:pt>
                <c:pt idx="18">
                  <c:v>3.8839353181199936</c:v>
                </c:pt>
                <c:pt idx="19">
                  <c:v>2.1239453011347105</c:v>
                </c:pt>
                <c:pt idx="20">
                  <c:v>1.104296773698703</c:v>
                </c:pt>
              </c:numCache>
            </c:numRef>
          </c:val>
        </c:ser>
        <c:dLbls/>
        <c:marker val="1"/>
        <c:axId val="107885312"/>
        <c:axId val="107886848"/>
      </c:lineChart>
      <c:catAx>
        <c:axId val="1078853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86848"/>
        <c:crosses val="autoZero"/>
        <c:auto val="1"/>
        <c:lblAlgn val="ctr"/>
        <c:lblOffset val="100"/>
        <c:tickLblSkip val="1"/>
        <c:tickMarkSkip val="1"/>
      </c:catAx>
      <c:valAx>
        <c:axId val="107886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88531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012990192919842"/>
          <c:y val="1.6611292490877665E-2"/>
          <c:w val="0.75162390298594062"/>
          <c:h val="0.1063123359580054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40527E-2"/>
          <c:y val="8.4967591425370928E-2"/>
          <c:w val="0.91410048622366291"/>
          <c:h val="0.80065614996984136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Annualised'!$J$3:$J$23</c:f>
              <c:numCache>
                <c:formatCode>0.00</c:formatCode>
                <c:ptCount val="21"/>
                <c:pt idx="0">
                  <c:v>2.2470428595665091</c:v>
                </c:pt>
                <c:pt idx="1">
                  <c:v>0.55422229038710868</c:v>
                </c:pt>
                <c:pt idx="2">
                  <c:v>0.88092425559598542</c:v>
                </c:pt>
                <c:pt idx="3">
                  <c:v>7.1534381106401677</c:v>
                </c:pt>
                <c:pt idx="4">
                  <c:v>8.2442439618968031</c:v>
                </c:pt>
                <c:pt idx="5">
                  <c:v>7.8116277054566989</c:v>
                </c:pt>
                <c:pt idx="6">
                  <c:v>2.4493202145091266</c:v>
                </c:pt>
                <c:pt idx="7">
                  <c:v>3.4689504979469024</c:v>
                </c:pt>
                <c:pt idx="8">
                  <c:v>5.4369423095552181</c:v>
                </c:pt>
                <c:pt idx="9">
                  <c:v>6.4682940967713156</c:v>
                </c:pt>
                <c:pt idx="10">
                  <c:v>6.4007705568377409</c:v>
                </c:pt>
                <c:pt idx="11">
                  <c:v>6.0905147401841093</c:v>
                </c:pt>
                <c:pt idx="12">
                  <c:v>1.4628219308251393</c:v>
                </c:pt>
                <c:pt idx="13">
                  <c:v>0.20823570802779007</c:v>
                </c:pt>
                <c:pt idx="14">
                  <c:v>4.5055403552252251</c:v>
                </c:pt>
                <c:pt idx="15">
                  <c:v>4.9206401259264121</c:v>
                </c:pt>
                <c:pt idx="16">
                  <c:v>3.6990732782196938</c:v>
                </c:pt>
                <c:pt idx="17">
                  <c:v>1.5401772258725661</c:v>
                </c:pt>
                <c:pt idx="18">
                  <c:v>1.5123630858737274</c:v>
                </c:pt>
                <c:pt idx="19">
                  <c:v>2.0395631387341551</c:v>
                </c:pt>
                <c:pt idx="20">
                  <c:v>1.8225664963122261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Annualised'!$K$3:$K$23</c:f>
              <c:numCache>
                <c:formatCode>0.00</c:formatCode>
                <c:ptCount val="21"/>
                <c:pt idx="0">
                  <c:v>4.4671965229658808</c:v>
                </c:pt>
                <c:pt idx="1">
                  <c:v>5.5598837816904148</c:v>
                </c:pt>
                <c:pt idx="2">
                  <c:v>4.5286472045194204</c:v>
                </c:pt>
                <c:pt idx="3">
                  <c:v>3.5515228165262807</c:v>
                </c:pt>
                <c:pt idx="4">
                  <c:v>6.4544516753365313</c:v>
                </c:pt>
                <c:pt idx="5">
                  <c:v>4.3137983896882339</c:v>
                </c:pt>
                <c:pt idx="6">
                  <c:v>9.3551417802024268</c:v>
                </c:pt>
                <c:pt idx="7">
                  <c:v>6.9910452895022788</c:v>
                </c:pt>
                <c:pt idx="8">
                  <c:v>4.4789047295174553</c:v>
                </c:pt>
                <c:pt idx="9">
                  <c:v>5.9155791352759364</c:v>
                </c:pt>
                <c:pt idx="10">
                  <c:v>5.2002254287004011</c:v>
                </c:pt>
                <c:pt idx="11">
                  <c:v>8.3030478108659942</c:v>
                </c:pt>
                <c:pt idx="12">
                  <c:v>3.7230550733730325</c:v>
                </c:pt>
                <c:pt idx="13">
                  <c:v>0.10669352588191473</c:v>
                </c:pt>
                <c:pt idx="14">
                  <c:v>2.2026870479588871</c:v>
                </c:pt>
                <c:pt idx="15">
                  <c:v>3.3079934544400023</c:v>
                </c:pt>
                <c:pt idx="16">
                  <c:v>2.6887757148012992</c:v>
                </c:pt>
                <c:pt idx="17">
                  <c:v>2.9561651859806695</c:v>
                </c:pt>
                <c:pt idx="18">
                  <c:v>2.8655957822071345</c:v>
                </c:pt>
                <c:pt idx="19">
                  <c:v>1.2297197640117994</c:v>
                </c:pt>
                <c:pt idx="20">
                  <c:v>0.49235964426430512</c:v>
                </c:pt>
              </c:numCache>
            </c:numRef>
          </c:val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0B05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Annualised'!$L$3:$L$23</c:f>
              <c:numCache>
                <c:formatCode>0.00</c:formatCode>
                <c:ptCount val="21"/>
                <c:pt idx="0">
                  <c:v>6.9824312388733922</c:v>
                </c:pt>
                <c:pt idx="1">
                  <c:v>4.3001346799132572</c:v>
                </c:pt>
                <c:pt idx="2">
                  <c:v>1.6200402930790325</c:v>
                </c:pt>
                <c:pt idx="3">
                  <c:v>6.0034505368172715</c:v>
                </c:pt>
                <c:pt idx="4">
                  <c:v>0.77151661259740578</c:v>
                </c:pt>
                <c:pt idx="5">
                  <c:v>9.885557683619222</c:v>
                </c:pt>
                <c:pt idx="6">
                  <c:v>5.0548048529589069</c:v>
                </c:pt>
                <c:pt idx="7">
                  <c:v>5.5895925346991975</c:v>
                </c:pt>
                <c:pt idx="8">
                  <c:v>7.2250771810823622</c:v>
                </c:pt>
                <c:pt idx="9">
                  <c:v>10.575790858750493</c:v>
                </c:pt>
                <c:pt idx="10">
                  <c:v>7.694775315901305</c:v>
                </c:pt>
                <c:pt idx="11">
                  <c:v>7.3197348529151025</c:v>
                </c:pt>
                <c:pt idx="12">
                  <c:v>5.8370082384276341</c:v>
                </c:pt>
                <c:pt idx="13">
                  <c:v>1.6457497196465969</c:v>
                </c:pt>
                <c:pt idx="14">
                  <c:v>1.2355433442814228</c:v>
                </c:pt>
                <c:pt idx="15">
                  <c:v>4.3174522365053098</c:v>
                </c:pt>
                <c:pt idx="16">
                  <c:v>2.0646368245533173</c:v>
                </c:pt>
                <c:pt idx="17">
                  <c:v>2.5236090265510236</c:v>
                </c:pt>
                <c:pt idx="18">
                  <c:v>1.9601238518441748</c:v>
                </c:pt>
                <c:pt idx="19">
                  <c:v>2.2261187771594115</c:v>
                </c:pt>
                <c:pt idx="20">
                  <c:v>1.3912286953163564</c:v>
                </c:pt>
              </c:numCache>
            </c:numRef>
          </c:val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Annualised'!$M$3:$M$23</c:f>
              <c:numCache>
                <c:formatCode>0.00</c:formatCode>
                <c:ptCount val="21"/>
                <c:pt idx="0">
                  <c:v>2.6011995441770108</c:v>
                </c:pt>
                <c:pt idx="1">
                  <c:v>-9.9714303798492734E-2</c:v>
                </c:pt>
                <c:pt idx="2">
                  <c:v>6.2148252639172741</c:v>
                </c:pt>
                <c:pt idx="3">
                  <c:v>3.6986112042289658</c:v>
                </c:pt>
                <c:pt idx="4">
                  <c:v>4.706776281585098</c:v>
                </c:pt>
                <c:pt idx="5">
                  <c:v>2.3318724565071309</c:v>
                </c:pt>
                <c:pt idx="6">
                  <c:v>2.4102374792390875</c:v>
                </c:pt>
                <c:pt idx="7">
                  <c:v>5.5714173598928447</c:v>
                </c:pt>
                <c:pt idx="8">
                  <c:v>1.7682853612015059</c:v>
                </c:pt>
                <c:pt idx="9">
                  <c:v>3.3769873624156235</c:v>
                </c:pt>
                <c:pt idx="10">
                  <c:v>5.3055692510047239</c:v>
                </c:pt>
                <c:pt idx="11">
                  <c:v>5.4061137189531188</c:v>
                </c:pt>
                <c:pt idx="12">
                  <c:v>3.5673171423408698</c:v>
                </c:pt>
                <c:pt idx="13">
                  <c:v>-8.1588461160574055E-2</c:v>
                </c:pt>
                <c:pt idx="14">
                  <c:v>0.60388999468966975</c:v>
                </c:pt>
                <c:pt idx="15">
                  <c:v>2.9114748758042186</c:v>
                </c:pt>
                <c:pt idx="16">
                  <c:v>2.3780318917421757</c:v>
                </c:pt>
                <c:pt idx="17">
                  <c:v>2.7827162402411685</c:v>
                </c:pt>
                <c:pt idx="18">
                  <c:v>2.4328795969015564</c:v>
                </c:pt>
                <c:pt idx="19">
                  <c:v>1.4867295620571932</c:v>
                </c:pt>
                <c:pt idx="20">
                  <c:v>1.5550704953520063</c:v>
                </c:pt>
              </c:numCache>
            </c:numRef>
          </c:val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'Growth Rates Annualised'!$A$3:$A$23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'Growth Rates Annualised'!$N$3:$N$23</c:f>
              <c:numCache>
                <c:formatCode>0.00</c:formatCode>
                <c:ptCount val="21"/>
                <c:pt idx="0">
                  <c:v>3.7835874142478412</c:v>
                </c:pt>
                <c:pt idx="1">
                  <c:v>-2.4183490954926667</c:v>
                </c:pt>
                <c:pt idx="2">
                  <c:v>1.9181718163334978</c:v>
                </c:pt>
                <c:pt idx="3">
                  <c:v>-3.4829440898752653</c:v>
                </c:pt>
                <c:pt idx="4">
                  <c:v>-0.28778285525022929</c:v>
                </c:pt>
                <c:pt idx="5">
                  <c:v>0.93060454787830038</c:v>
                </c:pt>
                <c:pt idx="6">
                  <c:v>0.41578640336436928</c:v>
                </c:pt>
                <c:pt idx="7">
                  <c:v>2.1974951064812638</c:v>
                </c:pt>
                <c:pt idx="8">
                  <c:v>1.3494582078885198</c:v>
                </c:pt>
                <c:pt idx="9">
                  <c:v>4.503928387641893</c:v>
                </c:pt>
                <c:pt idx="10">
                  <c:v>2.9800543201634779</c:v>
                </c:pt>
                <c:pt idx="11">
                  <c:v>4.9497055019613443</c:v>
                </c:pt>
                <c:pt idx="12">
                  <c:v>5.5108909854493886</c:v>
                </c:pt>
                <c:pt idx="13">
                  <c:v>3.2793632563885629</c:v>
                </c:pt>
                <c:pt idx="14">
                  <c:v>3.4087319027220691</c:v>
                </c:pt>
                <c:pt idx="15">
                  <c:v>4.085110607389268</c:v>
                </c:pt>
                <c:pt idx="16">
                  <c:v>3.516245946461499</c:v>
                </c:pt>
                <c:pt idx="17">
                  <c:v>3.4106265356265353</c:v>
                </c:pt>
                <c:pt idx="18">
                  <c:v>3.6159249194398653</c:v>
                </c:pt>
                <c:pt idx="19">
                  <c:v>0.77963769777573944</c:v>
                </c:pt>
                <c:pt idx="20">
                  <c:v>1.3688234075808179</c:v>
                </c:pt>
              </c:numCache>
            </c:numRef>
          </c:val>
        </c:ser>
        <c:dLbls/>
        <c:marker val="1"/>
        <c:axId val="107950464"/>
        <c:axId val="107952000"/>
      </c:lineChart>
      <c:catAx>
        <c:axId val="1079504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952000"/>
        <c:crosses val="autoZero"/>
        <c:auto val="1"/>
        <c:lblAlgn val="ctr"/>
        <c:lblOffset val="100"/>
        <c:tickLblSkip val="1"/>
        <c:tickMarkSkip val="1"/>
      </c:catAx>
      <c:valAx>
        <c:axId val="1079520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9504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3922204213938432"/>
          <c:y val="1.6340023970992063E-2"/>
          <c:w val="0.5299837925445825"/>
          <c:h val="0.222222930226208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305358171695309E-2"/>
          <c:y val="2.5555555555555581E-2"/>
          <c:w val="0.91219657043408664"/>
          <c:h val="0.870002832040491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Annualised'!$C$24</c:f>
              <c:numCache>
                <c:formatCode>0.00</c:formatCode>
                <c:ptCount val="1"/>
                <c:pt idx="0">
                  <c:v>2.4811570031663317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Annualised'!$D$24</c:f>
              <c:numCache>
                <c:formatCode>0.00</c:formatCode>
                <c:ptCount val="1"/>
                <c:pt idx="0">
                  <c:v>-0.56218687742418638</c:v>
                </c:pt>
              </c:numCache>
            </c:numRef>
          </c:val>
          <c:shape val="cylinder"/>
        </c:ser>
        <c:dLbls/>
        <c:shape val="box"/>
        <c:axId val="107969920"/>
        <c:axId val="108004480"/>
        <c:axId val="0"/>
      </c:bar3DChart>
      <c:catAx>
        <c:axId val="1079699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004480"/>
        <c:crosses val="autoZero"/>
        <c:auto val="1"/>
        <c:lblAlgn val="ctr"/>
        <c:lblOffset val="100"/>
        <c:tickLblSkip val="1"/>
        <c:tickMarkSkip val="1"/>
      </c:catAx>
      <c:valAx>
        <c:axId val="1080044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796992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1538629786661423E-2"/>
          <c:y val="1.6666823832649665E-2"/>
          <c:w val="0.66218604885927823"/>
          <c:h val="0.100000314331965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1140046518575421E-2"/>
          <c:y val="2.5555555555555581E-2"/>
          <c:w val="0.90731851390770057"/>
          <c:h val="0.870002832040491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Annualised'!$F$24</c:f>
              <c:numCache>
                <c:formatCode>0.00</c:formatCode>
                <c:ptCount val="1"/>
                <c:pt idx="0">
                  <c:v>2.2381251226736021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Annualised'!$G$24</c:f>
              <c:numCache>
                <c:formatCode>0.00</c:formatCode>
                <c:ptCount val="1"/>
                <c:pt idx="0">
                  <c:v>0.89910479533314724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Annualised'!$H$24</c:f>
              <c:numCache>
                <c:formatCode>0.00</c:formatCode>
                <c:ptCount val="1"/>
                <c:pt idx="0">
                  <c:v>4.3576184149942332</c:v>
                </c:pt>
              </c:numCache>
            </c:numRef>
          </c:val>
          <c:shape val="cylinder"/>
        </c:ser>
        <c:dLbls/>
        <c:shape val="box"/>
        <c:axId val="108035456"/>
        <c:axId val="108045440"/>
        <c:axId val="0"/>
      </c:bar3DChart>
      <c:catAx>
        <c:axId val="10803545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045440"/>
        <c:crosses val="autoZero"/>
        <c:auto val="1"/>
        <c:lblAlgn val="ctr"/>
        <c:lblOffset val="100"/>
        <c:tickLblSkip val="1"/>
        <c:tickMarkSkip val="1"/>
      </c:catAx>
      <c:valAx>
        <c:axId val="10804544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03545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055482765785134E-2"/>
          <c:y val="1.260162601626038E-2"/>
          <c:w val="0.65000072083073734"/>
          <c:h val="0.100000320081941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4628455533967339E-2"/>
          <c:y val="2.5470653377630131E-2"/>
          <c:w val="0.91883189715648839"/>
          <c:h val="0.870433305701854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Annualised'!$A$24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Annualised'!$J$24</c:f>
              <c:numCache>
                <c:formatCode>0.00</c:formatCode>
                <c:ptCount val="1"/>
                <c:pt idx="0">
                  <c:v>3.7579653783030773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Annualised'!$K$24</c:f>
              <c:numCache>
                <c:formatCode>0.00</c:formatCode>
                <c:ptCount val="1"/>
                <c:pt idx="0">
                  <c:v>4.2234518932243006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Annualised'!$L$24</c:f>
              <c:numCache>
                <c:formatCode>0.00</c:formatCode>
                <c:ptCount val="1"/>
                <c:pt idx="0">
                  <c:v>4.5821132074043911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Annualised'!$M$2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Annualised'!$M$24</c:f>
              <c:numCache>
                <c:formatCode>0.00</c:formatCode>
                <c:ptCount val="1"/>
                <c:pt idx="0">
                  <c:v>2.9013667770139135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Annualised'!$N$2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Annualised'!$N$24</c:f>
              <c:numCache>
                <c:formatCode>0.00</c:formatCode>
                <c:ptCount val="1"/>
                <c:pt idx="0">
                  <c:v>2.1816700440083858</c:v>
                </c:pt>
              </c:numCache>
            </c:numRef>
          </c:val>
          <c:shape val="cylinder"/>
        </c:ser>
        <c:dLbls/>
        <c:shape val="box"/>
        <c:axId val="108181376"/>
        <c:axId val="108182912"/>
        <c:axId val="0"/>
      </c:bar3DChart>
      <c:catAx>
        <c:axId val="10818137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182912"/>
        <c:crosses val="autoZero"/>
        <c:auto val="1"/>
        <c:lblAlgn val="ctr"/>
        <c:lblOffset val="100"/>
        <c:tickLblSkip val="1"/>
        <c:tickMarkSkip val="1"/>
      </c:catAx>
      <c:valAx>
        <c:axId val="10818291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181376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50974060060674264"/>
          <c:y val="1.6611290640693041E-2"/>
          <c:w val="0.46266267852882031"/>
          <c:h val="0.2392031920865413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SeaAdj'!$B$3:$B$86</c:f>
              <c:numCache>
                <c:formatCode>0.00</c:formatCode>
                <c:ptCount val="84"/>
                <c:pt idx="0">
                  <c:v>7.2209811440680465</c:v>
                </c:pt>
                <c:pt idx="1">
                  <c:v>26.498175484172354</c:v>
                </c:pt>
                <c:pt idx="2">
                  <c:v>37.666525211817628</c:v>
                </c:pt>
                <c:pt idx="3">
                  <c:v>39.03079818039506</c:v>
                </c:pt>
                <c:pt idx="4">
                  <c:v>6.5658763179491455</c:v>
                </c:pt>
                <c:pt idx="5">
                  <c:v>0.66980684152634951</c:v>
                </c:pt>
                <c:pt idx="6">
                  <c:v>-2.0546940122008506</c:v>
                </c:pt>
                <c:pt idx="7">
                  <c:v>-3.0963222369255141</c:v>
                </c:pt>
                <c:pt idx="8">
                  <c:v>1.7119693862227483</c:v>
                </c:pt>
                <c:pt idx="9">
                  <c:v>-0.74856942730546872</c:v>
                </c:pt>
                <c:pt idx="10">
                  <c:v>-1.5845898205214259</c:v>
                </c:pt>
                <c:pt idx="11">
                  <c:v>-0.27808407863492068</c:v>
                </c:pt>
                <c:pt idx="12">
                  <c:v>-17.165999272615906</c:v>
                </c:pt>
                <c:pt idx="13">
                  <c:v>-15.401741553658111</c:v>
                </c:pt>
                <c:pt idx="14">
                  <c:v>-14.031083027920618</c:v>
                </c:pt>
                <c:pt idx="15">
                  <c:v>-13.468898344350183</c:v>
                </c:pt>
                <c:pt idx="16">
                  <c:v>2.4279496370888363</c:v>
                </c:pt>
                <c:pt idx="17">
                  <c:v>2.2745698436486799</c:v>
                </c:pt>
                <c:pt idx="18">
                  <c:v>0.97238662421004118</c:v>
                </c:pt>
                <c:pt idx="19">
                  <c:v>-1.3359851777370459</c:v>
                </c:pt>
                <c:pt idx="20">
                  <c:v>-1.9648237895421961</c:v>
                </c:pt>
                <c:pt idx="21">
                  <c:v>-2.4215400467490955</c:v>
                </c:pt>
                <c:pt idx="22">
                  <c:v>-2.5817940636514467</c:v>
                </c:pt>
                <c:pt idx="23">
                  <c:v>-2.2307270396201515</c:v>
                </c:pt>
                <c:pt idx="24">
                  <c:v>-4.6461537192787938</c:v>
                </c:pt>
                <c:pt idx="25">
                  <c:v>-2.2090614898763739</c:v>
                </c:pt>
                <c:pt idx="26">
                  <c:v>-0.13653122477634214</c:v>
                </c:pt>
                <c:pt idx="27">
                  <c:v>1.3012722018579157</c:v>
                </c:pt>
                <c:pt idx="28">
                  <c:v>9.469225277300497</c:v>
                </c:pt>
                <c:pt idx="29">
                  <c:v>6.7522193878373109</c:v>
                </c:pt>
                <c:pt idx="30">
                  <c:v>3.5417591184448018</c:v>
                </c:pt>
                <c:pt idx="31">
                  <c:v>2.1775503545704336</c:v>
                </c:pt>
                <c:pt idx="32">
                  <c:v>-1.4145397291973472</c:v>
                </c:pt>
                <c:pt idx="33">
                  <c:v>-1.1139245086142679</c:v>
                </c:pt>
                <c:pt idx="34">
                  <c:v>2.6378854426706271</c:v>
                </c:pt>
                <c:pt idx="35">
                  <c:v>3.6241344893358165</c:v>
                </c:pt>
                <c:pt idx="36">
                  <c:v>-4.26337450008503</c:v>
                </c:pt>
                <c:pt idx="37">
                  <c:v>-4.7795662866565838</c:v>
                </c:pt>
                <c:pt idx="38">
                  <c:v>-7.0918318773275857</c:v>
                </c:pt>
                <c:pt idx="39">
                  <c:v>-7.7434529474386062</c:v>
                </c:pt>
                <c:pt idx="40">
                  <c:v>3.4326676119003503</c:v>
                </c:pt>
                <c:pt idx="41">
                  <c:v>-1.2677524477103019</c:v>
                </c:pt>
                <c:pt idx="42">
                  <c:v>-2.8635961313668008</c:v>
                </c:pt>
                <c:pt idx="43">
                  <c:v>-2.8488814989495541</c:v>
                </c:pt>
                <c:pt idx="44">
                  <c:v>-3.4394799855627869</c:v>
                </c:pt>
                <c:pt idx="45">
                  <c:v>2.7712224967053904</c:v>
                </c:pt>
                <c:pt idx="46">
                  <c:v>5.4583613754125491</c:v>
                </c:pt>
                <c:pt idx="47">
                  <c:v>7.8860658784291662</c:v>
                </c:pt>
                <c:pt idx="48">
                  <c:v>5.12557747181451</c:v>
                </c:pt>
                <c:pt idx="49">
                  <c:v>7.625633166728897</c:v>
                </c:pt>
                <c:pt idx="50">
                  <c:v>11.047809996140296</c:v>
                </c:pt>
                <c:pt idx="51">
                  <c:v>10.398440963182965</c:v>
                </c:pt>
                <c:pt idx="52">
                  <c:v>5.3369660872712634</c:v>
                </c:pt>
                <c:pt idx="53">
                  <c:v>-0.84024659831722237</c:v>
                </c:pt>
                <c:pt idx="54">
                  <c:v>-7.5166223763217284</c:v>
                </c:pt>
                <c:pt idx="55">
                  <c:v>-10.438288885298988</c:v>
                </c:pt>
                <c:pt idx="56">
                  <c:v>-1.8575446843032202</c:v>
                </c:pt>
                <c:pt idx="57">
                  <c:v>0.4701635400560375</c:v>
                </c:pt>
                <c:pt idx="58">
                  <c:v>8.0740836915027163</c:v>
                </c:pt>
                <c:pt idx="59">
                  <c:v>12.41080947866425</c:v>
                </c:pt>
                <c:pt idx="60">
                  <c:v>11.735945077815133</c:v>
                </c:pt>
                <c:pt idx="61">
                  <c:v>10.292630089341582</c:v>
                </c:pt>
                <c:pt idx="62">
                  <c:v>3.7298038212794071</c:v>
                </c:pt>
                <c:pt idx="63">
                  <c:v>1.0108872378620768</c:v>
                </c:pt>
                <c:pt idx="64">
                  <c:v>-2.1176519235971818</c:v>
                </c:pt>
                <c:pt idx="65">
                  <c:v>2.0950538847109552</c:v>
                </c:pt>
                <c:pt idx="66">
                  <c:v>4.1193099143579426</c:v>
                </c:pt>
                <c:pt idx="67">
                  <c:v>5.0638842996039095</c:v>
                </c:pt>
                <c:pt idx="68">
                  <c:v>5.0456723451427496</c:v>
                </c:pt>
                <c:pt idx="69">
                  <c:v>2.272999195519295</c:v>
                </c:pt>
                <c:pt idx="70">
                  <c:v>4.7242871759224396</c:v>
                </c:pt>
                <c:pt idx="71">
                  <c:v>7.1480893824644065</c:v>
                </c:pt>
                <c:pt idx="72">
                  <c:v>8.3888599379534501</c:v>
                </c:pt>
                <c:pt idx="73">
                  <c:v>8.9909418792571287</c:v>
                </c:pt>
                <c:pt idx="74">
                  <c:v>8.349071812747745</c:v>
                </c:pt>
                <c:pt idx="75">
                  <c:v>7.6221398739675736</c:v>
                </c:pt>
                <c:pt idx="76">
                  <c:v>0.46115298428246593</c:v>
                </c:pt>
                <c:pt idx="77">
                  <c:v>-4.5018602809744106</c:v>
                </c:pt>
                <c:pt idx="78">
                  <c:v>-8.9398449292250071</c:v>
                </c:pt>
                <c:pt idx="79">
                  <c:v>-11.87261631418874</c:v>
                </c:pt>
                <c:pt idx="80">
                  <c:v>-13.958046743301299</c:v>
                </c:pt>
                <c:pt idx="81">
                  <c:v>-10.486874400402025</c:v>
                </c:pt>
                <c:pt idx="82">
                  <c:v>-7.6511703962205706</c:v>
                </c:pt>
                <c:pt idx="83">
                  <c:v>-7.5950010428725152</c:v>
                </c:pt>
              </c:numCache>
            </c:numRef>
          </c:val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SeaAdj'!$E$3:$E$86</c:f>
              <c:numCache>
                <c:formatCode>0.00</c:formatCode>
                <c:ptCount val="84"/>
                <c:pt idx="0">
                  <c:v>1.9385112437223</c:v>
                </c:pt>
                <c:pt idx="1">
                  <c:v>1.4584712313736714</c:v>
                </c:pt>
                <c:pt idx="2">
                  <c:v>2.1273210681143837</c:v>
                </c:pt>
                <c:pt idx="3">
                  <c:v>4.0413793959014974</c:v>
                </c:pt>
                <c:pt idx="4">
                  <c:v>3.5609357480913788</c:v>
                </c:pt>
                <c:pt idx="5">
                  <c:v>4.6795621449034464</c:v>
                </c:pt>
                <c:pt idx="6">
                  <c:v>3.0654392377661166</c:v>
                </c:pt>
                <c:pt idx="7">
                  <c:v>1.391934007428685</c:v>
                </c:pt>
                <c:pt idx="8">
                  <c:v>-0.66857957225846265</c:v>
                </c:pt>
                <c:pt idx="9">
                  <c:v>-2.7103081834198073</c:v>
                </c:pt>
                <c:pt idx="10">
                  <c:v>-3.678605173903581</c:v>
                </c:pt>
                <c:pt idx="11">
                  <c:v>-3.5781466570885052</c:v>
                </c:pt>
                <c:pt idx="12">
                  <c:v>-2.1864643669409523</c:v>
                </c:pt>
                <c:pt idx="13">
                  <c:v>-1.0163217623992427</c:v>
                </c:pt>
                <c:pt idx="14">
                  <c:v>1.5566395763050931</c:v>
                </c:pt>
                <c:pt idx="15">
                  <c:v>3.7300163768523276</c:v>
                </c:pt>
                <c:pt idx="16">
                  <c:v>6.6665017239706401</c:v>
                </c:pt>
                <c:pt idx="17">
                  <c:v>7.6427837729385617</c:v>
                </c:pt>
                <c:pt idx="18">
                  <c:v>8.3558638061649777</c:v>
                </c:pt>
                <c:pt idx="19">
                  <c:v>8.1268968344717383</c:v>
                </c:pt>
                <c:pt idx="20">
                  <c:v>9.1344130889912112</c:v>
                </c:pt>
                <c:pt idx="21">
                  <c:v>7.3758984825238505</c:v>
                </c:pt>
                <c:pt idx="22">
                  <c:v>4.4790319949306703</c:v>
                </c:pt>
                <c:pt idx="23">
                  <c:v>3.5325827577394406</c:v>
                </c:pt>
                <c:pt idx="24">
                  <c:v>-2.2451534123048731</c:v>
                </c:pt>
                <c:pt idx="25">
                  <c:v>-0.44396306375710526</c:v>
                </c:pt>
                <c:pt idx="26">
                  <c:v>1.6172011387887109</c:v>
                </c:pt>
                <c:pt idx="27">
                  <c:v>1.487193806682946</c:v>
                </c:pt>
                <c:pt idx="28">
                  <c:v>1.3903619557785876</c:v>
                </c:pt>
                <c:pt idx="29">
                  <c:v>-1.2101372975771592</c:v>
                </c:pt>
                <c:pt idx="30">
                  <c:v>-3.0050340470454064</c:v>
                </c:pt>
                <c:pt idx="31">
                  <c:v>-3.6077533484387048</c:v>
                </c:pt>
                <c:pt idx="32">
                  <c:v>1.2226100568367386</c:v>
                </c:pt>
                <c:pt idx="33">
                  <c:v>4.5205467271821584</c:v>
                </c:pt>
                <c:pt idx="34">
                  <c:v>7.7837141979524684</c:v>
                </c:pt>
                <c:pt idx="35">
                  <c:v>8.7926935530786974</c:v>
                </c:pt>
                <c:pt idx="36">
                  <c:v>6.6019309295133315</c:v>
                </c:pt>
                <c:pt idx="37">
                  <c:v>7.629778148515884</c:v>
                </c:pt>
                <c:pt idx="38">
                  <c:v>7.2946121363563199</c:v>
                </c:pt>
                <c:pt idx="39">
                  <c:v>6.9520885362599056</c:v>
                </c:pt>
                <c:pt idx="40">
                  <c:v>7.0195436464795344</c:v>
                </c:pt>
                <c:pt idx="41">
                  <c:v>5.386453239973334</c:v>
                </c:pt>
                <c:pt idx="42">
                  <c:v>5.0130569695094476</c:v>
                </c:pt>
                <c:pt idx="43">
                  <c:v>6.3179936935637322</c:v>
                </c:pt>
                <c:pt idx="44">
                  <c:v>7.6487679953957599</c:v>
                </c:pt>
                <c:pt idx="45">
                  <c:v>6.8290800874709623</c:v>
                </c:pt>
                <c:pt idx="46">
                  <c:v>5.3295403770020222</c:v>
                </c:pt>
                <c:pt idx="47">
                  <c:v>6.0049326075175751</c:v>
                </c:pt>
                <c:pt idx="48">
                  <c:v>3.2357010940308109</c:v>
                </c:pt>
                <c:pt idx="49">
                  <c:v>5.3980819714726946</c:v>
                </c:pt>
                <c:pt idx="50">
                  <c:v>4.3172934291369236</c:v>
                </c:pt>
                <c:pt idx="51">
                  <c:v>-2.2608488057404683</c:v>
                </c:pt>
                <c:pt idx="52">
                  <c:v>-5.847263020278592</c:v>
                </c:pt>
                <c:pt idx="53">
                  <c:v>-10.37628831216618</c:v>
                </c:pt>
                <c:pt idx="54">
                  <c:v>-8.1268813148294878</c:v>
                </c:pt>
                <c:pt idx="55">
                  <c:v>-2.3105591725848362</c:v>
                </c:pt>
                <c:pt idx="56">
                  <c:v>3.9055874888149233</c:v>
                </c:pt>
                <c:pt idx="57">
                  <c:v>7.3467329633738139</c:v>
                </c:pt>
                <c:pt idx="58">
                  <c:v>5.024708513770257</c:v>
                </c:pt>
                <c:pt idx="59">
                  <c:v>3.8863133326820378</c:v>
                </c:pt>
                <c:pt idx="60">
                  <c:v>3.8520631673045354</c:v>
                </c:pt>
                <c:pt idx="61">
                  <c:v>1.6373706814120894</c:v>
                </c:pt>
                <c:pt idx="62">
                  <c:v>1.940355293158184</c:v>
                </c:pt>
                <c:pt idx="63">
                  <c:v>1.9154325386666344</c:v>
                </c:pt>
                <c:pt idx="64">
                  <c:v>1.3621863348679064</c:v>
                </c:pt>
                <c:pt idx="65">
                  <c:v>1.9769748323045548</c:v>
                </c:pt>
                <c:pt idx="66">
                  <c:v>2.3168278147060848</c:v>
                </c:pt>
                <c:pt idx="67">
                  <c:v>2.4059008200514413</c:v>
                </c:pt>
                <c:pt idx="68">
                  <c:v>0.12662085808082565</c:v>
                </c:pt>
                <c:pt idx="69">
                  <c:v>2.8510116781013393</c:v>
                </c:pt>
                <c:pt idx="70">
                  <c:v>1.4272666783532495</c:v>
                </c:pt>
                <c:pt idx="71">
                  <c:v>2.7903688233413293</c:v>
                </c:pt>
                <c:pt idx="72">
                  <c:v>3.0773998469691621</c:v>
                </c:pt>
                <c:pt idx="73">
                  <c:v>-0.23749668944144428</c:v>
                </c:pt>
                <c:pt idx="74">
                  <c:v>0.60550325250595649</c:v>
                </c:pt>
                <c:pt idx="75">
                  <c:v>-0.20470492794872294</c:v>
                </c:pt>
                <c:pt idx="76">
                  <c:v>0.69249958635278985</c:v>
                </c:pt>
                <c:pt idx="77">
                  <c:v>0.10802012804227809</c:v>
                </c:pt>
                <c:pt idx="78">
                  <c:v>1.0635607970107763</c:v>
                </c:pt>
                <c:pt idx="79">
                  <c:v>-0.84021577772682676</c:v>
                </c:pt>
                <c:pt idx="80">
                  <c:v>-0.62951990645716771</c:v>
                </c:pt>
                <c:pt idx="81">
                  <c:v>1.9141927395485714</c:v>
                </c:pt>
                <c:pt idx="82">
                  <c:v>0.53681327259349876</c:v>
                </c:pt>
                <c:pt idx="83">
                  <c:v>0.39833821304574379</c:v>
                </c:pt>
              </c:numCache>
            </c:numRef>
          </c:val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SeaAdj'!$I$3:$I$86</c:f>
              <c:numCache>
                <c:formatCode>0.00</c:formatCode>
                <c:ptCount val="84"/>
                <c:pt idx="0">
                  <c:v>4.275520805211098</c:v>
                </c:pt>
                <c:pt idx="1">
                  <c:v>4.036881087915801</c:v>
                </c:pt>
                <c:pt idx="2">
                  <c:v>3.991314094338319</c:v>
                </c:pt>
                <c:pt idx="3">
                  <c:v>4.1639453462607658</c:v>
                </c:pt>
                <c:pt idx="4">
                  <c:v>2.3364595114488829</c:v>
                </c:pt>
                <c:pt idx="5">
                  <c:v>1.6881940312484633</c:v>
                </c:pt>
                <c:pt idx="6">
                  <c:v>0.88549157355679331</c:v>
                </c:pt>
                <c:pt idx="7">
                  <c:v>-9.3481282617734959E-2</c:v>
                </c:pt>
                <c:pt idx="8">
                  <c:v>2.0818399563278893</c:v>
                </c:pt>
                <c:pt idx="9">
                  <c:v>2.5703781471652412</c:v>
                </c:pt>
                <c:pt idx="10">
                  <c:v>2.5422569021544579</c:v>
                </c:pt>
                <c:pt idx="11">
                  <c:v>2.7441153898463888</c:v>
                </c:pt>
                <c:pt idx="12">
                  <c:v>1.9011124884349271</c:v>
                </c:pt>
                <c:pt idx="13">
                  <c:v>2.2794356496405248</c:v>
                </c:pt>
                <c:pt idx="14">
                  <c:v>3.2068128658110977</c:v>
                </c:pt>
                <c:pt idx="15">
                  <c:v>3.9297102404558961</c:v>
                </c:pt>
                <c:pt idx="16">
                  <c:v>3.839192486803237</c:v>
                </c:pt>
                <c:pt idx="17">
                  <c:v>3.6685341633555226</c:v>
                </c:pt>
                <c:pt idx="18">
                  <c:v>3.3829632129154836</c:v>
                </c:pt>
                <c:pt idx="19">
                  <c:v>3.1158317123221946</c:v>
                </c:pt>
                <c:pt idx="20">
                  <c:v>5.5520737191969785</c:v>
                </c:pt>
                <c:pt idx="21">
                  <c:v>5.2478758637499734</c:v>
                </c:pt>
                <c:pt idx="22">
                  <c:v>5.034116594541163</c:v>
                </c:pt>
                <c:pt idx="23">
                  <c:v>5.2956595139727565</c:v>
                </c:pt>
                <c:pt idx="24">
                  <c:v>3.4751778452097897</c:v>
                </c:pt>
                <c:pt idx="25">
                  <c:v>3.9028221697518442</c:v>
                </c:pt>
                <c:pt idx="26">
                  <c:v>3.7676346741407509</c:v>
                </c:pt>
                <c:pt idx="27">
                  <c:v>3.7576910259636005</c:v>
                </c:pt>
                <c:pt idx="28">
                  <c:v>4.4508450494929956</c:v>
                </c:pt>
                <c:pt idx="29">
                  <c:v>4.2779102515414857</c:v>
                </c:pt>
                <c:pt idx="30">
                  <c:v>4.7135598210268377</c:v>
                </c:pt>
                <c:pt idx="31">
                  <c:v>4.6121028658377874</c:v>
                </c:pt>
                <c:pt idx="32">
                  <c:v>3.829645283613913</c:v>
                </c:pt>
                <c:pt idx="33">
                  <c:v>4.1299548993705564</c:v>
                </c:pt>
                <c:pt idx="34">
                  <c:v>4.3266287163561952</c:v>
                </c:pt>
                <c:pt idx="35">
                  <c:v>5.0425537979359021</c:v>
                </c:pt>
                <c:pt idx="36">
                  <c:v>6.4678367084669413</c:v>
                </c:pt>
                <c:pt idx="37">
                  <c:v>6.7694782065454806</c:v>
                </c:pt>
                <c:pt idx="38">
                  <c:v>6.9147422498297333</c:v>
                </c:pt>
                <c:pt idx="39">
                  <c:v>6.3308065653411267</c:v>
                </c:pt>
                <c:pt idx="40">
                  <c:v>5.4773182815906214</c:v>
                </c:pt>
                <c:pt idx="41">
                  <c:v>5.5129599644239917</c:v>
                </c:pt>
                <c:pt idx="42">
                  <c:v>5.6657651761230801</c:v>
                </c:pt>
                <c:pt idx="43">
                  <c:v>5.8492525789286942</c:v>
                </c:pt>
                <c:pt idx="44">
                  <c:v>6.4822179870831258</c:v>
                </c:pt>
                <c:pt idx="45">
                  <c:v>6.2273810864017722</c:v>
                </c:pt>
                <c:pt idx="46">
                  <c:v>6.4575456793883905</c:v>
                </c:pt>
                <c:pt idx="47">
                  <c:v>6.8156513288241127</c:v>
                </c:pt>
                <c:pt idx="48">
                  <c:v>5.7374187283754132</c:v>
                </c:pt>
                <c:pt idx="49">
                  <c:v>4.7492001976473368</c:v>
                </c:pt>
                <c:pt idx="50">
                  <c:v>3.5800412629611298</c:v>
                </c:pt>
                <c:pt idx="51">
                  <c:v>2.5344498936182855</c:v>
                </c:pt>
                <c:pt idx="52">
                  <c:v>1.944105869764319</c:v>
                </c:pt>
                <c:pt idx="53">
                  <c:v>1.4139677437133287</c:v>
                </c:pt>
                <c:pt idx="54">
                  <c:v>0.94017639563028965</c:v>
                </c:pt>
                <c:pt idx="55">
                  <c:v>0.6317621237486325</c:v>
                </c:pt>
                <c:pt idx="56">
                  <c:v>2.6286733155051043</c:v>
                </c:pt>
                <c:pt idx="57">
                  <c:v>3.9825551447737304</c:v>
                </c:pt>
                <c:pt idx="58">
                  <c:v>4.6482464806903803</c:v>
                </c:pt>
                <c:pt idx="59">
                  <c:v>5.3956766761461958</c:v>
                </c:pt>
                <c:pt idx="60">
                  <c:v>4.0963047782097668</c:v>
                </c:pt>
                <c:pt idx="61">
                  <c:v>4.1273654893667526</c:v>
                </c:pt>
                <c:pt idx="62">
                  <c:v>4.4227198983330736</c:v>
                </c:pt>
                <c:pt idx="63">
                  <c:v>4.4904680964075006</c:v>
                </c:pt>
                <c:pt idx="64">
                  <c:v>3.68385678083391</c:v>
                </c:pt>
                <c:pt idx="65">
                  <c:v>3.1036770489647982</c:v>
                </c:pt>
                <c:pt idx="66">
                  <c:v>2.5997742157228596</c:v>
                </c:pt>
                <c:pt idx="67">
                  <c:v>2.1921784205859809</c:v>
                </c:pt>
                <c:pt idx="68">
                  <c:v>2.3023745965059375</c:v>
                </c:pt>
                <c:pt idx="69">
                  <c:v>2.5527616839399188</c:v>
                </c:pt>
                <c:pt idx="70">
                  <c:v>2.684511690880051</c:v>
                </c:pt>
                <c:pt idx="71">
                  <c:v>2.9059140383964865</c:v>
                </c:pt>
                <c:pt idx="72">
                  <c:v>2.793998950981889</c:v>
                </c:pt>
                <c:pt idx="73">
                  <c:v>2.4102466151473401</c:v>
                </c:pt>
                <c:pt idx="74">
                  <c:v>2.4180785602685981</c:v>
                </c:pt>
                <c:pt idx="75">
                  <c:v>2.0988000090268355</c:v>
                </c:pt>
                <c:pt idx="76">
                  <c:v>2.0703264617154002</c:v>
                </c:pt>
                <c:pt idx="77">
                  <c:v>1.7619597807283387</c:v>
                </c:pt>
                <c:pt idx="78">
                  <c:v>1.4674979516587168</c:v>
                </c:pt>
                <c:pt idx="79">
                  <c:v>1.3040098826249658</c:v>
                </c:pt>
                <c:pt idx="80">
                  <c:v>1.2445927388190801</c:v>
                </c:pt>
                <c:pt idx="81">
                  <c:v>1.5173274691841032</c:v>
                </c:pt>
                <c:pt idx="82">
                  <c:v>1.3686054319292242</c:v>
                </c:pt>
                <c:pt idx="83">
                  <c:v>1.5054380630294417</c:v>
                </c:pt>
              </c:numCache>
            </c:numRef>
          </c:val>
        </c:ser>
        <c:dLbls/>
        <c:marker val="1"/>
        <c:axId val="108274048"/>
        <c:axId val="108275584"/>
      </c:lineChart>
      <c:catAx>
        <c:axId val="1082740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275584"/>
        <c:crosses val="autoZero"/>
        <c:auto val="1"/>
        <c:lblAlgn val="ctr"/>
        <c:lblOffset val="100"/>
        <c:tickLblSkip val="4"/>
        <c:tickMarkSkip val="1"/>
      </c:catAx>
      <c:valAx>
        <c:axId val="1082755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2740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07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363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SeaAdj'!$B$87</c:f>
              <c:numCache>
                <c:formatCode>0.00</c:formatCode>
                <c:ptCount val="1"/>
                <c:pt idx="0">
                  <c:v>1.3770577238078185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SeaAdj'!$E$87</c:f>
              <c:numCache>
                <c:formatCode>0.00</c:formatCode>
                <c:ptCount val="1"/>
                <c:pt idx="0">
                  <c:v>2.3647043289695122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SeaAdj'!$I$87</c:f>
              <c:numCache>
                <c:formatCode>0.00</c:formatCode>
                <c:ptCount val="1"/>
                <c:pt idx="0">
                  <c:v>3.5981283187271433</c:v>
                </c:pt>
              </c:numCache>
            </c:numRef>
          </c:val>
          <c:shape val="cylinder"/>
        </c:ser>
        <c:dLbls/>
        <c:shape val="box"/>
        <c:axId val="108331392"/>
        <c:axId val="108332928"/>
        <c:axId val="0"/>
      </c:bar3DChart>
      <c:catAx>
        <c:axId val="10833139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32928"/>
        <c:crosses val="autoZero"/>
        <c:auto val="1"/>
        <c:lblAlgn val="ctr"/>
        <c:lblOffset val="100"/>
        <c:tickLblSkip val="1"/>
        <c:tickMarkSkip val="1"/>
      </c:catAx>
      <c:valAx>
        <c:axId val="1083329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31392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61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7408519811312512E-2"/>
          <c:y val="2.9351670407715493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SeaAdj'!$C$3:$C$86</c:f>
              <c:numCache>
                <c:formatCode>0.00</c:formatCode>
                <c:ptCount val="84"/>
                <c:pt idx="0">
                  <c:v>-15.240077531612597</c:v>
                </c:pt>
                <c:pt idx="1">
                  <c:v>16.323205778134419</c:v>
                </c:pt>
                <c:pt idx="2">
                  <c:v>36.231203102792939</c:v>
                </c:pt>
                <c:pt idx="3">
                  <c:v>37.721669379215065</c:v>
                </c:pt>
                <c:pt idx="4">
                  <c:v>15.52447350186317</c:v>
                </c:pt>
                <c:pt idx="5">
                  <c:v>-0.12582156057442667</c:v>
                </c:pt>
                <c:pt idx="6">
                  <c:v>-5.9581527930980327</c:v>
                </c:pt>
                <c:pt idx="7">
                  <c:v>-7.8120748070598269</c:v>
                </c:pt>
                <c:pt idx="8">
                  <c:v>2.19511863498925</c:v>
                </c:pt>
                <c:pt idx="9">
                  <c:v>-0.52112923967118685</c:v>
                </c:pt>
                <c:pt idx="10">
                  <c:v>-0.54302441251055522</c:v>
                </c:pt>
                <c:pt idx="11">
                  <c:v>2.5142321187549599</c:v>
                </c:pt>
                <c:pt idx="12">
                  <c:v>-6.3373722996311406</c:v>
                </c:pt>
                <c:pt idx="13">
                  <c:v>-2.8205479005211851</c:v>
                </c:pt>
                <c:pt idx="14">
                  <c:v>-0.83634365877360461</c:v>
                </c:pt>
                <c:pt idx="15">
                  <c:v>-0.47206832780550806</c:v>
                </c:pt>
                <c:pt idx="16">
                  <c:v>6.1367941826816974</c:v>
                </c:pt>
                <c:pt idx="17">
                  <c:v>5.5011440039015449</c:v>
                </c:pt>
                <c:pt idx="18">
                  <c:v>3.8251074419645552</c:v>
                </c:pt>
                <c:pt idx="19">
                  <c:v>-0.24184009585691513</c:v>
                </c:pt>
                <c:pt idx="20">
                  <c:v>0.48942945745785821</c:v>
                </c:pt>
                <c:pt idx="21">
                  <c:v>-0.83050959887293019</c:v>
                </c:pt>
                <c:pt idx="22">
                  <c:v>-1.226209306618375</c:v>
                </c:pt>
                <c:pt idx="23">
                  <c:v>0.16078147758392516</c:v>
                </c:pt>
                <c:pt idx="24">
                  <c:v>9.7895566057448799E-2</c:v>
                </c:pt>
                <c:pt idx="25">
                  <c:v>4.0500021753617741</c:v>
                </c:pt>
                <c:pt idx="26">
                  <c:v>6.5289229329960685</c:v>
                </c:pt>
                <c:pt idx="27">
                  <c:v>7.9780210214093081</c:v>
                </c:pt>
                <c:pt idx="28">
                  <c:v>11.777190295248923</c:v>
                </c:pt>
                <c:pt idx="29">
                  <c:v>7.2544435067078004</c:v>
                </c:pt>
                <c:pt idx="30">
                  <c:v>2.0549874996876656</c:v>
                </c:pt>
                <c:pt idx="31">
                  <c:v>9.8501013485068151E-2</c:v>
                </c:pt>
                <c:pt idx="32">
                  <c:v>-4.3021596803318518</c:v>
                </c:pt>
                <c:pt idx="33">
                  <c:v>-2.5562256561699597</c:v>
                </c:pt>
                <c:pt idx="34">
                  <c:v>2.48808664865774</c:v>
                </c:pt>
                <c:pt idx="35">
                  <c:v>5.8653324505791877</c:v>
                </c:pt>
                <c:pt idx="36">
                  <c:v>-3.5619476359991147</c:v>
                </c:pt>
                <c:pt idx="37">
                  <c:v>-4.6310025160743091</c:v>
                </c:pt>
                <c:pt idx="38">
                  <c:v>-6.4502507335597912</c:v>
                </c:pt>
                <c:pt idx="39">
                  <c:v>-8.5360621714734783</c:v>
                </c:pt>
                <c:pt idx="40">
                  <c:v>9.2831907506326701</c:v>
                </c:pt>
                <c:pt idx="41">
                  <c:v>0.51632675501522995</c:v>
                </c:pt>
                <c:pt idx="42">
                  <c:v>-3.2158525983840098</c:v>
                </c:pt>
                <c:pt idx="43">
                  <c:v>-4.4450387885031315</c:v>
                </c:pt>
                <c:pt idx="44">
                  <c:v>-8.0422619145092877</c:v>
                </c:pt>
                <c:pt idx="45">
                  <c:v>3.7336636699217709</c:v>
                </c:pt>
                <c:pt idx="46">
                  <c:v>9.1239511612326982</c:v>
                </c:pt>
                <c:pt idx="47">
                  <c:v>15.01539821037467</c:v>
                </c:pt>
                <c:pt idx="48">
                  <c:v>13.698846804078373</c:v>
                </c:pt>
                <c:pt idx="49">
                  <c:v>14.219864883446304</c:v>
                </c:pt>
                <c:pt idx="50">
                  <c:v>20.209191637719709</c:v>
                </c:pt>
                <c:pt idx="51">
                  <c:v>17.998865009282923</c:v>
                </c:pt>
                <c:pt idx="52">
                  <c:v>10.322342705478919</c:v>
                </c:pt>
                <c:pt idx="53">
                  <c:v>1.1196571888839328</c:v>
                </c:pt>
                <c:pt idx="54">
                  <c:v>-8.8351328481350997</c:v>
                </c:pt>
                <c:pt idx="55">
                  <c:v>-13.457292412091023</c:v>
                </c:pt>
                <c:pt idx="56">
                  <c:v>-7.4244086059058105</c:v>
                </c:pt>
                <c:pt idx="57">
                  <c:v>-0.49550685845841208</c:v>
                </c:pt>
                <c:pt idx="58">
                  <c:v>6.7043909441418155</c:v>
                </c:pt>
                <c:pt idx="59">
                  <c:v>11.947056884425496</c:v>
                </c:pt>
                <c:pt idx="60">
                  <c:v>16.344206643107821</c:v>
                </c:pt>
                <c:pt idx="61">
                  <c:v>11.502217300114584</c:v>
                </c:pt>
                <c:pt idx="62">
                  <c:v>7.3187126149483941</c:v>
                </c:pt>
                <c:pt idx="63">
                  <c:v>5.0005444456269226</c:v>
                </c:pt>
                <c:pt idx="64">
                  <c:v>-1.4246330393719262</c:v>
                </c:pt>
                <c:pt idx="65">
                  <c:v>1.8607676712372982</c:v>
                </c:pt>
                <c:pt idx="66">
                  <c:v>3.5146392326764504</c:v>
                </c:pt>
                <c:pt idx="67">
                  <c:v>5.3874138245354999</c:v>
                </c:pt>
                <c:pt idx="68">
                  <c:v>4.8042846312255874</c:v>
                </c:pt>
                <c:pt idx="69">
                  <c:v>3.831546574461417</c:v>
                </c:pt>
                <c:pt idx="70">
                  <c:v>5.186900122987578</c:v>
                </c:pt>
                <c:pt idx="71">
                  <c:v>6.1649980737435062</c:v>
                </c:pt>
                <c:pt idx="72">
                  <c:v>8.1322392759148077</c:v>
                </c:pt>
                <c:pt idx="73">
                  <c:v>8.7529667700322875</c:v>
                </c:pt>
                <c:pt idx="74">
                  <c:v>8.6458717814096868</c:v>
                </c:pt>
                <c:pt idx="75">
                  <c:v>7.8337559804311674</c:v>
                </c:pt>
                <c:pt idx="76">
                  <c:v>1.0284788904577569</c:v>
                </c:pt>
                <c:pt idx="77">
                  <c:v>-5.578793033994665</c:v>
                </c:pt>
                <c:pt idx="78">
                  <c:v>-10.477740568781071</c:v>
                </c:pt>
                <c:pt idx="79">
                  <c:v>-13.593399859284009</c:v>
                </c:pt>
                <c:pt idx="80">
                  <c:v>-13.025386334905562</c:v>
                </c:pt>
                <c:pt idx="81">
                  <c:v>-9.8484750886228358</c:v>
                </c:pt>
                <c:pt idx="82">
                  <c:v>-7.0768586003217671</c:v>
                </c:pt>
                <c:pt idx="83">
                  <c:v>-5.5277352399175017</c:v>
                </c:pt>
              </c:numCache>
            </c:numRef>
          </c:val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SeaAdj'!$D$3:$D$86</c:f>
              <c:numCache>
                <c:formatCode>0.00</c:formatCode>
                <c:ptCount val="84"/>
                <c:pt idx="0">
                  <c:v>38.746639180429746</c:v>
                </c:pt>
                <c:pt idx="1">
                  <c:v>38.736062857316625</c:v>
                </c:pt>
                <c:pt idx="2">
                  <c:v>39.231146501603227</c:v>
                </c:pt>
                <c:pt idx="3">
                  <c:v>40.467724261560278</c:v>
                </c:pt>
                <c:pt idx="4">
                  <c:v>-1.1155527758069417</c:v>
                </c:pt>
                <c:pt idx="5">
                  <c:v>1.4721508281609303</c:v>
                </c:pt>
                <c:pt idx="6">
                  <c:v>2.1087204957270007</c:v>
                </c:pt>
                <c:pt idx="7">
                  <c:v>1.9785929900486516</c:v>
                </c:pt>
                <c:pt idx="8">
                  <c:v>1.2279872489640529</c:v>
                </c:pt>
                <c:pt idx="9">
                  <c:v>-0.9743174125070303</c:v>
                </c:pt>
                <c:pt idx="10">
                  <c:v>-2.6077530365283392</c:v>
                </c:pt>
                <c:pt idx="11">
                  <c:v>-2.9945696495937137</c:v>
                </c:pt>
                <c:pt idx="12">
                  <c:v>-28.116928397794005</c:v>
                </c:pt>
                <c:pt idx="13">
                  <c:v>-27.946477582547324</c:v>
                </c:pt>
                <c:pt idx="14">
                  <c:v>-27.267488103793696</c:v>
                </c:pt>
                <c:pt idx="15">
                  <c:v>-26.830802805786526</c:v>
                </c:pt>
                <c:pt idx="16">
                  <c:v>-2.4592031504493921</c:v>
                </c:pt>
                <c:pt idx="17">
                  <c:v>-2.0645391670750461</c:v>
                </c:pt>
                <c:pt idx="18">
                  <c:v>-2.9293005826502503</c:v>
                </c:pt>
                <c:pt idx="19">
                  <c:v>-2.8660947242119339</c:v>
                </c:pt>
                <c:pt idx="20">
                  <c:v>-5.4837999688950232</c:v>
                </c:pt>
                <c:pt idx="21">
                  <c:v>-4.7264533690833854</c:v>
                </c:pt>
                <c:pt idx="22">
                  <c:v>-4.5648459852887786</c:v>
                </c:pt>
                <c:pt idx="23">
                  <c:v>-5.6654927917507871</c:v>
                </c:pt>
                <c:pt idx="24">
                  <c:v>-11.878184613217709</c:v>
                </c:pt>
                <c:pt idx="25">
                  <c:v>-11.647306027355301</c:v>
                </c:pt>
                <c:pt idx="26">
                  <c:v>-10.228374491579025</c:v>
                </c:pt>
                <c:pt idx="27">
                  <c:v>-8.8803587081443478</c:v>
                </c:pt>
                <c:pt idx="28">
                  <c:v>5.4727069028158981</c:v>
                </c:pt>
                <c:pt idx="29">
                  <c:v>5.8603490520374271</c:v>
                </c:pt>
                <c:pt idx="30">
                  <c:v>6.2130025072068333</c:v>
                </c:pt>
                <c:pt idx="31">
                  <c:v>5.9345440808215386</c:v>
                </c:pt>
                <c:pt idx="32">
                  <c:v>3.8846042860422649</c:v>
                </c:pt>
                <c:pt idx="33">
                  <c:v>1.4811036517584435</c:v>
                </c:pt>
                <c:pt idx="34">
                  <c:v>2.8964887429438138</c:v>
                </c:pt>
                <c:pt idx="35">
                  <c:v>-0.20275449956204711</c:v>
                </c:pt>
                <c:pt idx="36">
                  <c:v>-5.4491406019770858</c:v>
                </c:pt>
                <c:pt idx="37">
                  <c:v>-5.0362320576969291</c:v>
                </c:pt>
                <c:pt idx="38">
                  <c:v>-8.1950214995015447</c:v>
                </c:pt>
                <c:pt idx="39">
                  <c:v>-6.3077652499302115</c:v>
                </c:pt>
                <c:pt idx="40">
                  <c:v>-6.6550818448229547</c:v>
                </c:pt>
                <c:pt idx="41">
                  <c:v>-4.3631643738534329</c:v>
                </c:pt>
                <c:pt idx="42">
                  <c:v>-2.2463847215217525</c:v>
                </c:pt>
                <c:pt idx="43">
                  <c:v>-2.6453707632471169E-2</c:v>
                </c:pt>
                <c:pt idx="44">
                  <c:v>5.8519524420959383</c:v>
                </c:pt>
                <c:pt idx="45">
                  <c:v>1.0161707488458229</c:v>
                </c:pt>
                <c:pt idx="46">
                  <c:v>-0.90065924155225741</c:v>
                </c:pt>
                <c:pt idx="47">
                  <c:v>-4.1632990198409985</c:v>
                </c:pt>
                <c:pt idx="48">
                  <c:v>-9.9092395916780749</c:v>
                </c:pt>
                <c:pt idx="49">
                  <c:v>-4.7227117357421129</c:v>
                </c:pt>
                <c:pt idx="50">
                  <c:v>-6.4529401151479941</c:v>
                </c:pt>
                <c:pt idx="51">
                  <c:v>-5.0177560619846195</c:v>
                </c:pt>
                <c:pt idx="52">
                  <c:v>-5.6968428777011821</c:v>
                </c:pt>
                <c:pt idx="53">
                  <c:v>-5.240032599948643</c:v>
                </c:pt>
                <c:pt idx="54">
                  <c:v>-4.2800389488939601</c:v>
                </c:pt>
                <c:pt idx="55">
                  <c:v>-2.8308503225312207</c:v>
                </c:pt>
                <c:pt idx="56">
                  <c:v>12.556150597636012</c:v>
                </c:pt>
                <c:pt idx="57">
                  <c:v>2.783487235257494</c:v>
                </c:pt>
                <c:pt idx="58">
                  <c:v>11.276305191002436</c:v>
                </c:pt>
                <c:pt idx="59">
                  <c:v>13.451599840074527</c:v>
                </c:pt>
                <c:pt idx="60">
                  <c:v>1.9223278200307532</c:v>
                </c:pt>
                <c:pt idx="61">
                  <c:v>7.4874288811469691</c:v>
                </c:pt>
                <c:pt idx="62">
                  <c:v>-4.3160146298356397</c:v>
                </c:pt>
                <c:pt idx="63">
                  <c:v>-7.8242753925741662</c:v>
                </c:pt>
                <c:pt idx="64">
                  <c:v>-3.8023128059420994</c:v>
                </c:pt>
                <c:pt idx="65">
                  <c:v>2.6586907533741559</c:v>
                </c:pt>
                <c:pt idx="66">
                  <c:v>5.6397276157088747</c:v>
                </c:pt>
                <c:pt idx="67">
                  <c:v>4.2477382627032672</c:v>
                </c:pt>
                <c:pt idx="68">
                  <c:v>5.6469656333789127</c:v>
                </c:pt>
                <c:pt idx="69">
                  <c:v>-1.447351608744279</c:v>
                </c:pt>
                <c:pt idx="70">
                  <c:v>3.5844671349336679</c:v>
                </c:pt>
                <c:pt idx="71">
                  <c:v>9.6551793470293781</c:v>
                </c:pt>
                <c:pt idx="72">
                  <c:v>9.0229994667404405</c:v>
                </c:pt>
                <c:pt idx="73">
                  <c:v>9.5894312504153802</c:v>
                </c:pt>
                <c:pt idx="74">
                  <c:v>7.6064813338209056</c:v>
                </c:pt>
                <c:pt idx="75">
                  <c:v>7.099651070792742</c:v>
                </c:pt>
                <c:pt idx="76">
                  <c:v>-0.92932107316086554</c:v>
                </c:pt>
                <c:pt idx="77">
                  <c:v>-1.8141284612738249</c:v>
                </c:pt>
                <c:pt idx="78">
                  <c:v>-5.0548792178634248</c:v>
                </c:pt>
                <c:pt idx="79">
                  <c:v>-7.5948092868360462</c:v>
                </c:pt>
                <c:pt idx="80">
                  <c:v>-16.289101585921017</c:v>
                </c:pt>
                <c:pt idx="81">
                  <c:v>-12.019056223262764</c:v>
                </c:pt>
                <c:pt idx="82">
                  <c:v>-9.0191084918056852</c:v>
                </c:pt>
                <c:pt idx="83">
                  <c:v>-12.400536822177335</c:v>
                </c:pt>
              </c:numCache>
            </c:numRef>
          </c:val>
        </c:ser>
        <c:dLbls/>
        <c:marker val="1"/>
        <c:axId val="108376448"/>
        <c:axId val="108377984"/>
      </c:lineChart>
      <c:catAx>
        <c:axId val="1083764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77984"/>
        <c:crosses val="autoZero"/>
        <c:auto val="1"/>
        <c:lblAlgn val="ctr"/>
        <c:lblOffset val="100"/>
        <c:tickLblSkip val="4"/>
        <c:tickMarkSkip val="4"/>
      </c:catAx>
      <c:valAx>
        <c:axId val="10837798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376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235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SeaAdj'!$F$3:$F$86</c:f>
              <c:numCache>
                <c:formatCode>0.00</c:formatCode>
                <c:ptCount val="84"/>
                <c:pt idx="0">
                  <c:v>2.6338646542196034</c:v>
                </c:pt>
                <c:pt idx="1">
                  <c:v>1.1091429237183321</c:v>
                </c:pt>
                <c:pt idx="2">
                  <c:v>0.89480796285481001</c:v>
                </c:pt>
                <c:pt idx="3">
                  <c:v>2.3716946484584556</c:v>
                </c:pt>
                <c:pt idx="4">
                  <c:v>1.6910619819485939</c:v>
                </c:pt>
                <c:pt idx="5">
                  <c:v>3.8311273960003565</c:v>
                </c:pt>
                <c:pt idx="6">
                  <c:v>3.0420426869268855</c:v>
                </c:pt>
                <c:pt idx="7">
                  <c:v>2.0476538334383769</c:v>
                </c:pt>
                <c:pt idx="8">
                  <c:v>1.6446947106213392</c:v>
                </c:pt>
                <c:pt idx="9">
                  <c:v>-0.29519779025042614</c:v>
                </c:pt>
                <c:pt idx="10">
                  <c:v>-1.4158352222429786</c:v>
                </c:pt>
                <c:pt idx="11">
                  <c:v>-1.7024265013844397</c:v>
                </c:pt>
                <c:pt idx="12">
                  <c:v>-1.0984720439806475</c:v>
                </c:pt>
                <c:pt idx="13">
                  <c:v>-0.29797754843881991</c:v>
                </c:pt>
                <c:pt idx="14">
                  <c:v>2.6114742564442488</c:v>
                </c:pt>
                <c:pt idx="15">
                  <c:v>5.279146795870445</c:v>
                </c:pt>
                <c:pt idx="16">
                  <c:v>7.6122309688090137</c:v>
                </c:pt>
                <c:pt idx="17">
                  <c:v>8.5791752148734499</c:v>
                </c:pt>
                <c:pt idx="18">
                  <c:v>9.101778685943092</c:v>
                </c:pt>
                <c:pt idx="19">
                  <c:v>9.0349042892536513</c:v>
                </c:pt>
                <c:pt idx="20">
                  <c:v>6.2132623259374959</c:v>
                </c:pt>
                <c:pt idx="21">
                  <c:v>4.5041983109803674</c:v>
                </c:pt>
                <c:pt idx="22">
                  <c:v>1.2699261238524351</c:v>
                </c:pt>
                <c:pt idx="23">
                  <c:v>0.12257689823375209</c:v>
                </c:pt>
                <c:pt idx="24">
                  <c:v>0.40406171585507411</c:v>
                </c:pt>
                <c:pt idx="25">
                  <c:v>2.1578177907475791</c:v>
                </c:pt>
                <c:pt idx="26">
                  <c:v>4.4209591494267899</c:v>
                </c:pt>
                <c:pt idx="27">
                  <c:v>3.5809336939240857</c:v>
                </c:pt>
                <c:pt idx="28">
                  <c:v>2.5651018260941063</c:v>
                </c:pt>
                <c:pt idx="29">
                  <c:v>-0.46850061748964111</c:v>
                </c:pt>
                <c:pt idx="30">
                  <c:v>-2.5431320561909474</c:v>
                </c:pt>
                <c:pt idx="31">
                  <c:v>-3.1143883278196749</c:v>
                </c:pt>
                <c:pt idx="32">
                  <c:v>-8.5491424560896645E-2</c:v>
                </c:pt>
                <c:pt idx="33">
                  <c:v>3.6498056175325164</c:v>
                </c:pt>
                <c:pt idx="34">
                  <c:v>7.1811867232890734</c:v>
                </c:pt>
                <c:pt idx="35">
                  <c:v>8.1946368569897619</c:v>
                </c:pt>
                <c:pt idx="36">
                  <c:v>5.2197679130628645</c:v>
                </c:pt>
                <c:pt idx="37">
                  <c:v>6.7051872369087748</c:v>
                </c:pt>
                <c:pt idx="38">
                  <c:v>6.6043656016532521</c:v>
                </c:pt>
                <c:pt idx="39">
                  <c:v>6.1144509467434203</c:v>
                </c:pt>
                <c:pt idx="40">
                  <c:v>7.2294605871869688</c:v>
                </c:pt>
                <c:pt idx="41">
                  <c:v>5.200236339701755</c:v>
                </c:pt>
                <c:pt idx="42">
                  <c:v>4.8678937596215732</c:v>
                </c:pt>
                <c:pt idx="43">
                  <c:v>6.8993158709470244</c:v>
                </c:pt>
                <c:pt idx="44">
                  <c:v>7.5058819029725932</c:v>
                </c:pt>
                <c:pt idx="45">
                  <c:v>5.9764278081615254</c:v>
                </c:pt>
                <c:pt idx="46">
                  <c:v>3.9431194888041485</c:v>
                </c:pt>
                <c:pt idx="47">
                  <c:v>4.3790963034582937</c:v>
                </c:pt>
                <c:pt idx="48">
                  <c:v>2.4746880798785771</c:v>
                </c:pt>
                <c:pt idx="49">
                  <c:v>5.9963327325584359</c:v>
                </c:pt>
                <c:pt idx="50">
                  <c:v>4.0285987137148682</c:v>
                </c:pt>
                <c:pt idx="51">
                  <c:v>-3.4189079059116603</c:v>
                </c:pt>
                <c:pt idx="52">
                  <c:v>-9.4121114526252931</c:v>
                </c:pt>
                <c:pt idx="53">
                  <c:v>-15.188213967657466</c:v>
                </c:pt>
                <c:pt idx="54">
                  <c:v>-11.861139682619426</c:v>
                </c:pt>
                <c:pt idx="55">
                  <c:v>-4.7698928378996648</c:v>
                </c:pt>
                <c:pt idx="56">
                  <c:v>4.113151776048908</c:v>
                </c:pt>
                <c:pt idx="57">
                  <c:v>9.3259247373670711</c:v>
                </c:pt>
                <c:pt idx="58">
                  <c:v>6.6876792605073412</c:v>
                </c:pt>
                <c:pt idx="59">
                  <c:v>5.2354396747225325</c:v>
                </c:pt>
                <c:pt idx="60">
                  <c:v>5.5088166712330073</c:v>
                </c:pt>
                <c:pt idx="61">
                  <c:v>1.99302934910935</c:v>
                </c:pt>
                <c:pt idx="62">
                  <c:v>2.2507329519258223</c:v>
                </c:pt>
                <c:pt idx="63">
                  <c:v>2.0635761977115554</c:v>
                </c:pt>
                <c:pt idx="64">
                  <c:v>1.0857477140217171</c:v>
                </c:pt>
                <c:pt idx="65">
                  <c:v>2.2373473660606429</c:v>
                </c:pt>
                <c:pt idx="66">
                  <c:v>2.5791726134799164</c:v>
                </c:pt>
                <c:pt idx="67">
                  <c:v>2.5842015266172478</c:v>
                </c:pt>
                <c:pt idx="68">
                  <c:v>-0.6399310948563377</c:v>
                </c:pt>
                <c:pt idx="69">
                  <c:v>2.4418079239357318</c:v>
                </c:pt>
                <c:pt idx="70">
                  <c:v>0.53964039082392556</c:v>
                </c:pt>
                <c:pt idx="71">
                  <c:v>2.6149374818772833</c:v>
                </c:pt>
                <c:pt idx="72">
                  <c:v>3.0029345836947141</c:v>
                </c:pt>
                <c:pt idx="73">
                  <c:v>-1.0626087489723233</c:v>
                </c:pt>
                <c:pt idx="74">
                  <c:v>0.31754133510445565</c:v>
                </c:pt>
                <c:pt idx="75">
                  <c:v>-0.81399160795762071</c:v>
                </c:pt>
                <c:pt idx="76">
                  <c:v>0.28813416008938203</c:v>
                </c:pt>
                <c:pt idx="77">
                  <c:v>-0.20915835440553365</c:v>
                </c:pt>
                <c:pt idx="78">
                  <c:v>1.361044420871883</c:v>
                </c:pt>
                <c:pt idx="79">
                  <c:v>-1.1535050042373505</c:v>
                </c:pt>
                <c:pt idx="80">
                  <c:v>-0.51341681700350228</c:v>
                </c:pt>
                <c:pt idx="81">
                  <c:v>2.9517174394170866</c:v>
                </c:pt>
                <c:pt idx="82">
                  <c:v>0.86075680379919894</c:v>
                </c:pt>
                <c:pt idx="83">
                  <c:v>0.65978563288044212</c:v>
                </c:pt>
              </c:numCache>
            </c:numRef>
          </c:val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SeaAdj'!$G$3:$G$86</c:f>
              <c:numCache>
                <c:formatCode>0.00</c:formatCode>
                <c:ptCount val="84"/>
                <c:pt idx="0">
                  <c:v>2.5712734734000748</c:v>
                </c:pt>
                <c:pt idx="1">
                  <c:v>6.8303437492196295</c:v>
                </c:pt>
                <c:pt idx="2">
                  <c:v>13.963229680636505</c:v>
                </c:pt>
                <c:pt idx="3">
                  <c:v>21.132228164379796</c:v>
                </c:pt>
                <c:pt idx="4">
                  <c:v>12.95464153802715</c:v>
                </c:pt>
                <c:pt idx="5">
                  <c:v>8.693076188202193</c:v>
                </c:pt>
                <c:pt idx="6">
                  <c:v>0.44259231945605032</c:v>
                </c:pt>
                <c:pt idx="7">
                  <c:v>-6.6191475640237858</c:v>
                </c:pt>
                <c:pt idx="8">
                  <c:v>-5.8006401571799522</c:v>
                </c:pt>
                <c:pt idx="9">
                  <c:v>-7.3076388528749678</c:v>
                </c:pt>
                <c:pt idx="10">
                  <c:v>-6.7753460123941025</c:v>
                </c:pt>
                <c:pt idx="11">
                  <c:v>-4.5040510178020892</c:v>
                </c:pt>
                <c:pt idx="12">
                  <c:v>-3.061946905943286</c:v>
                </c:pt>
                <c:pt idx="13">
                  <c:v>-0.7520148087611751</c:v>
                </c:pt>
                <c:pt idx="14">
                  <c:v>1.2127688813560031</c:v>
                </c:pt>
                <c:pt idx="15">
                  <c:v>2.9396586064422148</c:v>
                </c:pt>
                <c:pt idx="16">
                  <c:v>7.004261475292278</c:v>
                </c:pt>
                <c:pt idx="17">
                  <c:v>6.7048931419762843</c:v>
                </c:pt>
                <c:pt idx="18">
                  <c:v>6.5933593084658737</c:v>
                </c:pt>
                <c:pt idx="19">
                  <c:v>3.2302244142858774</c:v>
                </c:pt>
                <c:pt idx="20">
                  <c:v>1.4866355776125562</c:v>
                </c:pt>
                <c:pt idx="21">
                  <c:v>-0.65707106821372252</c:v>
                </c:pt>
                <c:pt idx="22">
                  <c:v>-1.2149636837537163</c:v>
                </c:pt>
                <c:pt idx="23">
                  <c:v>-0.21973719193505861</c:v>
                </c:pt>
                <c:pt idx="24">
                  <c:v>5.3261602921868247</c:v>
                </c:pt>
                <c:pt idx="25">
                  <c:v>9.307843149008157</c:v>
                </c:pt>
                <c:pt idx="26">
                  <c:v>10.870268024566869</c:v>
                </c:pt>
                <c:pt idx="27">
                  <c:v>13.403406314445586</c:v>
                </c:pt>
                <c:pt idx="28">
                  <c:v>-9.4919071702715296</c:v>
                </c:pt>
                <c:pt idx="29">
                  <c:v>-11.522698851614976</c:v>
                </c:pt>
                <c:pt idx="30">
                  <c:v>-12.224310528667861</c:v>
                </c:pt>
                <c:pt idx="31">
                  <c:v>-12.710518150532277</c:v>
                </c:pt>
                <c:pt idx="32">
                  <c:v>4.0388517281189005</c:v>
                </c:pt>
                <c:pt idx="33">
                  <c:v>6.0237265881246813</c:v>
                </c:pt>
                <c:pt idx="34">
                  <c:v>9.1346031828523984</c:v>
                </c:pt>
                <c:pt idx="35">
                  <c:v>10.02489954371776</c:v>
                </c:pt>
                <c:pt idx="36">
                  <c:v>8.6756446781241578</c:v>
                </c:pt>
                <c:pt idx="37">
                  <c:v>7.6060505900990343</c:v>
                </c:pt>
                <c:pt idx="38">
                  <c:v>4.8848865445732166</c:v>
                </c:pt>
                <c:pt idx="39">
                  <c:v>5.0524952206318616</c:v>
                </c:pt>
                <c:pt idx="40">
                  <c:v>4.4884952922719981</c:v>
                </c:pt>
                <c:pt idx="41">
                  <c:v>3.8069772242923907</c:v>
                </c:pt>
                <c:pt idx="42">
                  <c:v>3.2180708905039568</c:v>
                </c:pt>
                <c:pt idx="43">
                  <c:v>1.7504579775206777</c:v>
                </c:pt>
                <c:pt idx="44">
                  <c:v>2.2304991200513626</c:v>
                </c:pt>
                <c:pt idx="45">
                  <c:v>2.8508482269903541</c:v>
                </c:pt>
                <c:pt idx="46">
                  <c:v>3.6499345304486717</c:v>
                </c:pt>
                <c:pt idx="47">
                  <c:v>3.0883349236878268</c:v>
                </c:pt>
                <c:pt idx="48">
                  <c:v>-3.5293344191210343</c:v>
                </c:pt>
                <c:pt idx="49">
                  <c:v>-4.9576164781504186</c:v>
                </c:pt>
                <c:pt idx="50">
                  <c:v>-2.9422098571396065</c:v>
                </c:pt>
                <c:pt idx="51">
                  <c:v>-6.5718937565756876</c:v>
                </c:pt>
                <c:pt idx="52">
                  <c:v>-5.0672935210923118</c:v>
                </c:pt>
                <c:pt idx="53">
                  <c:v>-4.0709787409527589</c:v>
                </c:pt>
                <c:pt idx="54">
                  <c:v>-6.2124635515491065</c:v>
                </c:pt>
                <c:pt idx="55">
                  <c:v>-2.4065306216598685</c:v>
                </c:pt>
                <c:pt idx="56">
                  <c:v>2.6933349916042304</c:v>
                </c:pt>
                <c:pt idx="57">
                  <c:v>2.195211410762874</c:v>
                </c:pt>
                <c:pt idx="58">
                  <c:v>1.0760053439304544</c:v>
                </c:pt>
                <c:pt idx="59">
                  <c:v>2.2306593102475523</c:v>
                </c:pt>
                <c:pt idx="60">
                  <c:v>1.2731641770128821</c:v>
                </c:pt>
                <c:pt idx="61">
                  <c:v>1.5781300096898809</c:v>
                </c:pt>
                <c:pt idx="62">
                  <c:v>1.3951844700084122</c:v>
                </c:pt>
                <c:pt idx="63">
                  <c:v>0.16702103370822391</c:v>
                </c:pt>
                <c:pt idx="64">
                  <c:v>0.50421306724178827</c:v>
                </c:pt>
                <c:pt idx="65">
                  <c:v>-0.74985578978367839</c:v>
                </c:pt>
                <c:pt idx="66">
                  <c:v>0.14891600278015826</c:v>
                </c:pt>
                <c:pt idx="67">
                  <c:v>-1.0762352838712644E-2</c:v>
                </c:pt>
                <c:pt idx="68">
                  <c:v>-1.2104417687756137</c:v>
                </c:pt>
                <c:pt idx="69">
                  <c:v>0.56574353260611276</c:v>
                </c:pt>
                <c:pt idx="70">
                  <c:v>0.65730340383097097</c:v>
                </c:pt>
                <c:pt idx="71">
                  <c:v>-0.8290241390823414</c:v>
                </c:pt>
                <c:pt idx="72">
                  <c:v>-1.1649335472287949</c:v>
                </c:pt>
                <c:pt idx="73">
                  <c:v>-1.6230430722421056</c:v>
                </c:pt>
                <c:pt idx="74">
                  <c:v>-2.6203320518474555</c:v>
                </c:pt>
                <c:pt idx="75">
                  <c:v>-0.81972031428980807</c:v>
                </c:pt>
                <c:pt idx="76">
                  <c:v>0.45636973902657851</c:v>
                </c:pt>
                <c:pt idx="77">
                  <c:v>-1.7848349406776283</c:v>
                </c:pt>
                <c:pt idx="78">
                  <c:v>-3.2290808326073326</c:v>
                </c:pt>
                <c:pt idx="79">
                  <c:v>-3.4674517253715855</c:v>
                </c:pt>
                <c:pt idx="80">
                  <c:v>-5.5126661175685125</c:v>
                </c:pt>
                <c:pt idx="81">
                  <c:v>-4.4312633578938456</c:v>
                </c:pt>
                <c:pt idx="82">
                  <c:v>-3.1404482415257275</c:v>
                </c:pt>
                <c:pt idx="83">
                  <c:v>-2.6907114256020606</c:v>
                </c:pt>
              </c:numCache>
            </c:numRef>
          </c:val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SeaAdj'!$H$3:$H$86</c:f>
              <c:numCache>
                <c:formatCode>0.00</c:formatCode>
                <c:ptCount val="84"/>
                <c:pt idx="0">
                  <c:v>-2.3175488598259899</c:v>
                </c:pt>
                <c:pt idx="1">
                  <c:v>-1.3968445028478296</c:v>
                </c:pt>
                <c:pt idx="2">
                  <c:v>-1.5287957224634952</c:v>
                </c:pt>
                <c:pt idx="3">
                  <c:v>-1.6813411921818793</c:v>
                </c:pt>
                <c:pt idx="4">
                  <c:v>5.3099485676245513</c:v>
                </c:pt>
                <c:pt idx="5">
                  <c:v>5.5277642012474111</c:v>
                </c:pt>
                <c:pt idx="6">
                  <c:v>5.8345409581443279</c:v>
                </c:pt>
                <c:pt idx="7">
                  <c:v>6.1957458915284764</c:v>
                </c:pt>
                <c:pt idx="8">
                  <c:v>-8.0526274519752903</c:v>
                </c:pt>
                <c:pt idx="9">
                  <c:v>-11.298645947182493</c:v>
                </c:pt>
                <c:pt idx="10">
                  <c:v>-12.877057499599056</c:v>
                </c:pt>
                <c:pt idx="11">
                  <c:v>-12.7142234028546</c:v>
                </c:pt>
                <c:pt idx="12">
                  <c:v>-7.7851740380529666</c:v>
                </c:pt>
                <c:pt idx="13">
                  <c:v>-5.6712104196885234</c:v>
                </c:pt>
                <c:pt idx="14">
                  <c:v>-4.5044411256177854</c:v>
                </c:pt>
                <c:pt idx="15">
                  <c:v>-4.763969324633849</c:v>
                </c:pt>
                <c:pt idx="16">
                  <c:v>0.25506900203914085</c:v>
                </c:pt>
                <c:pt idx="17">
                  <c:v>2.6178967586542705</c:v>
                </c:pt>
                <c:pt idx="18">
                  <c:v>5.3928072880213218</c:v>
                </c:pt>
                <c:pt idx="19">
                  <c:v>7.468317741958451</c:v>
                </c:pt>
                <c:pt idx="20">
                  <c:v>37.925300403292198</c:v>
                </c:pt>
                <c:pt idx="21">
                  <c:v>36.005906673893456</c:v>
                </c:pt>
                <c:pt idx="22">
                  <c:v>32.41821825442436</c:v>
                </c:pt>
                <c:pt idx="23">
                  <c:v>30.428902344678932</c:v>
                </c:pt>
                <c:pt idx="24">
                  <c:v>-22.614925320448645</c:v>
                </c:pt>
                <c:pt idx="25">
                  <c:v>-22.096401458746694</c:v>
                </c:pt>
                <c:pt idx="26">
                  <c:v>-20.44580471766519</c:v>
                </c:pt>
                <c:pt idx="27">
                  <c:v>-18.921394697497696</c:v>
                </c:pt>
                <c:pt idx="28">
                  <c:v>5.7741467255235124</c:v>
                </c:pt>
                <c:pt idx="29">
                  <c:v>5.5757040319090612</c:v>
                </c:pt>
                <c:pt idx="30">
                  <c:v>4.361862696129486</c:v>
                </c:pt>
                <c:pt idx="31">
                  <c:v>3.3853911021623038</c:v>
                </c:pt>
                <c:pt idx="32">
                  <c:v>7.1695597099898496</c:v>
                </c:pt>
                <c:pt idx="33">
                  <c:v>8.7131140190077883</c:v>
                </c:pt>
                <c:pt idx="34">
                  <c:v>10.308726538731831</c:v>
                </c:pt>
                <c:pt idx="35">
                  <c:v>11.320112001845906</c:v>
                </c:pt>
                <c:pt idx="36">
                  <c:v>13.20489669328736</c:v>
                </c:pt>
                <c:pt idx="37">
                  <c:v>13.366474335054354</c:v>
                </c:pt>
                <c:pt idx="38">
                  <c:v>13.830142581225955</c:v>
                </c:pt>
                <c:pt idx="39">
                  <c:v>13.772010661520421</c:v>
                </c:pt>
                <c:pt idx="40">
                  <c:v>8.1173371689342844</c:v>
                </c:pt>
                <c:pt idx="41">
                  <c:v>7.8819297306849663</c:v>
                </c:pt>
                <c:pt idx="42">
                  <c:v>7.4181688365475713</c:v>
                </c:pt>
                <c:pt idx="43">
                  <c:v>7.0214935222334516</c:v>
                </c:pt>
                <c:pt idx="44">
                  <c:v>13.240550029376074</c:v>
                </c:pt>
                <c:pt idx="45">
                  <c:v>15.08845087313064</c:v>
                </c:pt>
                <c:pt idx="46">
                  <c:v>14.546400970908092</c:v>
                </c:pt>
                <c:pt idx="47">
                  <c:v>17.515490520988305</c:v>
                </c:pt>
                <c:pt idx="48">
                  <c:v>12.748495681599289</c:v>
                </c:pt>
                <c:pt idx="49">
                  <c:v>10.235037704545318</c:v>
                </c:pt>
                <c:pt idx="50">
                  <c:v>11.305646782875712</c:v>
                </c:pt>
                <c:pt idx="51">
                  <c:v>6.6188155138383653</c:v>
                </c:pt>
                <c:pt idx="52">
                  <c:v>11.20857242141394</c:v>
                </c:pt>
                <c:pt idx="53">
                  <c:v>9.6127383245068625</c:v>
                </c:pt>
                <c:pt idx="54">
                  <c:v>8.4395933376684695</c:v>
                </c:pt>
                <c:pt idx="55">
                  <c:v>8.8315408108944489</c:v>
                </c:pt>
                <c:pt idx="56">
                  <c:v>3.7758842038236171</c:v>
                </c:pt>
                <c:pt idx="57">
                  <c:v>2.643671922963243</c:v>
                </c:pt>
                <c:pt idx="58">
                  <c:v>0.83104302732327273</c:v>
                </c:pt>
                <c:pt idx="59">
                  <c:v>-0.49146939196210437</c:v>
                </c:pt>
                <c:pt idx="60">
                  <c:v>-1.3445148568045528</c:v>
                </c:pt>
                <c:pt idx="61">
                  <c:v>0.19943104161893466</c:v>
                </c:pt>
                <c:pt idx="62">
                  <c:v>0.97856340715932122</c:v>
                </c:pt>
                <c:pt idx="63">
                  <c:v>2.3190519386783746</c:v>
                </c:pt>
                <c:pt idx="64">
                  <c:v>3.060562937709101</c:v>
                </c:pt>
                <c:pt idx="65">
                  <c:v>2.4766156352758149</c:v>
                </c:pt>
                <c:pt idx="66">
                  <c:v>2.4755568501091827</c:v>
                </c:pt>
                <c:pt idx="67">
                  <c:v>3.0462954936942177</c:v>
                </c:pt>
                <c:pt idx="68">
                  <c:v>4.1381295302800547</c:v>
                </c:pt>
                <c:pt idx="69">
                  <c:v>5.8670909143615804</c:v>
                </c:pt>
                <c:pt idx="70">
                  <c:v>5.556434458502105</c:v>
                </c:pt>
                <c:pt idx="71">
                  <c:v>5.5251054718541841</c:v>
                </c:pt>
                <c:pt idx="72">
                  <c:v>5.6944915283979274</c:v>
                </c:pt>
                <c:pt idx="73">
                  <c:v>3.8650486681057798</c:v>
                </c:pt>
                <c:pt idx="74">
                  <c:v>3.4805054639307511</c:v>
                </c:pt>
                <c:pt idx="75">
                  <c:v>2.5692015743032384</c:v>
                </c:pt>
                <c:pt idx="76">
                  <c:v>2.4031743952669053</c:v>
                </c:pt>
                <c:pt idx="77">
                  <c:v>2.3027537872690882</c:v>
                </c:pt>
                <c:pt idx="78">
                  <c:v>2.0903272590544262</c:v>
                </c:pt>
                <c:pt idx="79">
                  <c:v>1.7043584949752475</c:v>
                </c:pt>
                <c:pt idx="80">
                  <c:v>1.369441945100498</c:v>
                </c:pt>
                <c:pt idx="81">
                  <c:v>1.1013538587058687</c:v>
                </c:pt>
                <c:pt idx="82">
                  <c:v>1.0627550199121059</c:v>
                </c:pt>
                <c:pt idx="83">
                  <c:v>0.88742441929011029</c:v>
                </c:pt>
              </c:numCache>
            </c:numRef>
          </c:val>
        </c:ser>
        <c:dLbls/>
        <c:marker val="1"/>
        <c:axId val="108488960"/>
        <c:axId val="108507136"/>
      </c:lineChart>
      <c:catAx>
        <c:axId val="1084889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507136"/>
        <c:crosses val="autoZero"/>
        <c:auto val="1"/>
        <c:lblAlgn val="ctr"/>
        <c:lblOffset val="100"/>
        <c:tickLblSkip val="4"/>
        <c:tickMarkSkip val="1"/>
      </c:catAx>
      <c:valAx>
        <c:axId val="10850713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4889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427E-2"/>
          <c:w val="0.26997254930290437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SeaAdj'!$J$3:$J$86</c:f>
              <c:numCache>
                <c:formatCode>0.00</c:formatCode>
                <c:ptCount val="84"/>
                <c:pt idx="0">
                  <c:v>4.0136420970160165</c:v>
                </c:pt>
                <c:pt idx="1">
                  <c:v>2.6855203053303427</c:v>
                </c:pt>
                <c:pt idx="2">
                  <c:v>1.4196426689304831</c:v>
                </c:pt>
                <c:pt idx="3">
                  <c:v>0.96696419938332823</c:v>
                </c:pt>
                <c:pt idx="4">
                  <c:v>3.0153910516372093</c:v>
                </c:pt>
                <c:pt idx="5">
                  <c:v>1.7069144012431976</c:v>
                </c:pt>
                <c:pt idx="6">
                  <c:v>0.26191906800395892</c:v>
                </c:pt>
                <c:pt idx="7">
                  <c:v>-2.6871472608706446</c:v>
                </c:pt>
                <c:pt idx="8">
                  <c:v>-1.2127571478852601</c:v>
                </c:pt>
                <c:pt idx="9">
                  <c:v>0.28662099213857567</c:v>
                </c:pt>
                <c:pt idx="10">
                  <c:v>1.2730802823987961</c:v>
                </c:pt>
                <c:pt idx="11">
                  <c:v>3.2515716926859466</c:v>
                </c:pt>
                <c:pt idx="12">
                  <c:v>4.2131160203339313</c:v>
                </c:pt>
                <c:pt idx="13">
                  <c:v>5.7284114799257946</c:v>
                </c:pt>
                <c:pt idx="14">
                  <c:v>8.0563146838060362</c:v>
                </c:pt>
                <c:pt idx="15">
                  <c:v>10.573637514085755</c:v>
                </c:pt>
                <c:pt idx="16">
                  <c:v>9.7718955965195047</c:v>
                </c:pt>
                <c:pt idx="17">
                  <c:v>9.3166391137203384</c:v>
                </c:pt>
                <c:pt idx="18">
                  <c:v>7.9382820470445186</c:v>
                </c:pt>
                <c:pt idx="19">
                  <c:v>6.100126470829812</c:v>
                </c:pt>
                <c:pt idx="20">
                  <c:v>10.082671588931696</c:v>
                </c:pt>
                <c:pt idx="21">
                  <c:v>8.1460527770439466</c:v>
                </c:pt>
                <c:pt idx="22">
                  <c:v>6.7496744060782117</c:v>
                </c:pt>
                <c:pt idx="23">
                  <c:v>6.3521507898913576</c:v>
                </c:pt>
                <c:pt idx="24">
                  <c:v>1.2351551150067774</c:v>
                </c:pt>
                <c:pt idx="25">
                  <c:v>1.9659536623850067</c:v>
                </c:pt>
                <c:pt idx="26">
                  <c:v>2.5876044296048097</c:v>
                </c:pt>
                <c:pt idx="27">
                  <c:v>4.0037729582409485</c:v>
                </c:pt>
                <c:pt idx="28">
                  <c:v>4.021603036846952</c:v>
                </c:pt>
                <c:pt idx="29">
                  <c:v>3.6000548532503069</c:v>
                </c:pt>
                <c:pt idx="30">
                  <c:v>3.6699833443938372</c:v>
                </c:pt>
                <c:pt idx="31">
                  <c:v>2.6067351465140849</c:v>
                </c:pt>
                <c:pt idx="32">
                  <c:v>3.0852579120297436</c:v>
                </c:pt>
                <c:pt idx="33">
                  <c:v>4.5858866175047375</c:v>
                </c:pt>
                <c:pt idx="34">
                  <c:v>6.058605574961903</c:v>
                </c:pt>
                <c:pt idx="35">
                  <c:v>7.9723680661814216</c:v>
                </c:pt>
                <c:pt idx="36">
                  <c:v>7.2245182313042848</c:v>
                </c:pt>
                <c:pt idx="37">
                  <c:v>6.8403221365551756</c:v>
                </c:pt>
                <c:pt idx="38">
                  <c:v>6.1566876419279764</c:v>
                </c:pt>
                <c:pt idx="39">
                  <c:v>5.7065949965366771</c:v>
                </c:pt>
                <c:pt idx="40">
                  <c:v>6.5552472438032359</c:v>
                </c:pt>
                <c:pt idx="41">
                  <c:v>6.5222665025861879</c:v>
                </c:pt>
                <c:pt idx="42">
                  <c:v>6.558555791433597</c:v>
                </c:pt>
                <c:pt idx="43">
                  <c:v>5.9814010329106546</c:v>
                </c:pt>
                <c:pt idx="44">
                  <c:v>6.4252113904853205</c:v>
                </c:pt>
                <c:pt idx="45">
                  <c:v>6.2319846797187903</c:v>
                </c:pt>
                <c:pt idx="46">
                  <c:v>6.0137109433960063</c:v>
                </c:pt>
                <c:pt idx="47">
                  <c:v>5.7082481057464625</c:v>
                </c:pt>
                <c:pt idx="48">
                  <c:v>4.4136604939315696</c:v>
                </c:pt>
                <c:pt idx="49">
                  <c:v>2.5016915179691774</c:v>
                </c:pt>
                <c:pt idx="50">
                  <c:v>9.8341598036247396E-2</c:v>
                </c:pt>
                <c:pt idx="51">
                  <c:v>-1.0474807506620516</c:v>
                </c:pt>
                <c:pt idx="52">
                  <c:v>-0.61206241251628257</c:v>
                </c:pt>
                <c:pt idx="53">
                  <c:v>-0.61387847085766534</c:v>
                </c:pt>
                <c:pt idx="54">
                  <c:v>0.85525129826562718</c:v>
                </c:pt>
                <c:pt idx="55">
                  <c:v>1.2272491195698028</c:v>
                </c:pt>
                <c:pt idx="56">
                  <c:v>1.6822553811669996</c:v>
                </c:pt>
                <c:pt idx="57">
                  <c:v>4.2160945590540031</c:v>
                </c:pt>
                <c:pt idx="58">
                  <c:v>5.3658903300920286</c:v>
                </c:pt>
                <c:pt idx="59">
                  <c:v>6.7560190661469992</c:v>
                </c:pt>
                <c:pt idx="60">
                  <c:v>6.3058480785149555</c:v>
                </c:pt>
                <c:pt idx="61">
                  <c:v>5.1686589823348141</c:v>
                </c:pt>
                <c:pt idx="62">
                  <c:v>4.5798161356655731</c:v>
                </c:pt>
                <c:pt idx="63">
                  <c:v>3.6966969607594815</c:v>
                </c:pt>
                <c:pt idx="64">
                  <c:v>3.6156849310705006</c:v>
                </c:pt>
                <c:pt idx="65">
                  <c:v>3.8443078232334207</c:v>
                </c:pt>
                <c:pt idx="66">
                  <c:v>3.7318160370262059</c:v>
                </c:pt>
                <c:pt idx="67">
                  <c:v>3.6053890306994685</c:v>
                </c:pt>
                <c:pt idx="68">
                  <c:v>2.3132059890606742</c:v>
                </c:pt>
                <c:pt idx="69">
                  <c:v>1.8346449658109438</c:v>
                </c:pt>
                <c:pt idx="70">
                  <c:v>1.1204319964923091</c:v>
                </c:pt>
                <c:pt idx="71">
                  <c:v>0.91297125719762073</c:v>
                </c:pt>
                <c:pt idx="72">
                  <c:v>1.6533328652171682</c:v>
                </c:pt>
                <c:pt idx="73">
                  <c:v>1.0035364249086185</c:v>
                </c:pt>
                <c:pt idx="74">
                  <c:v>1.9424906654720182</c:v>
                </c:pt>
                <c:pt idx="75">
                  <c:v>1.4504875201852163</c:v>
                </c:pt>
                <c:pt idx="76">
                  <c:v>2.3366148900988954</c:v>
                </c:pt>
                <c:pt idx="77">
                  <c:v>2.1993384651362833</c:v>
                </c:pt>
                <c:pt idx="78">
                  <c:v>1.4815122044168172</c:v>
                </c:pt>
                <c:pt idx="79">
                  <c:v>2.1456904819050084</c:v>
                </c:pt>
                <c:pt idx="80">
                  <c:v>1.8008567535812143</c:v>
                </c:pt>
                <c:pt idx="81">
                  <c:v>2.4072589348537816</c:v>
                </c:pt>
                <c:pt idx="82">
                  <c:v>1.5972577472262595</c:v>
                </c:pt>
                <c:pt idx="83">
                  <c:v>1.488307275866698</c:v>
                </c:pt>
              </c:numCache>
            </c:numRef>
          </c:val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SeaAdj'!$K$3:$K$86</c:f>
              <c:numCache>
                <c:formatCode>0.00</c:formatCode>
                <c:ptCount val="84"/>
                <c:pt idx="0">
                  <c:v>6.4226933786106919</c:v>
                </c:pt>
                <c:pt idx="1">
                  <c:v>5.0032108411928666</c:v>
                </c:pt>
                <c:pt idx="2">
                  <c:v>4.0650422339725072</c:v>
                </c:pt>
                <c:pt idx="3">
                  <c:v>2.5300567073849431</c:v>
                </c:pt>
                <c:pt idx="4">
                  <c:v>4.1697344131498433</c:v>
                </c:pt>
                <c:pt idx="5">
                  <c:v>4.9432222409855955</c:v>
                </c:pt>
                <c:pt idx="6">
                  <c:v>5.6351000752411906</c:v>
                </c:pt>
                <c:pt idx="7">
                  <c:v>7.4305457255782441</c:v>
                </c:pt>
                <c:pt idx="8">
                  <c:v>7.3450960648329398</c:v>
                </c:pt>
                <c:pt idx="9">
                  <c:v>6.0270761020216748</c:v>
                </c:pt>
                <c:pt idx="10">
                  <c:v>3.1993070243544306</c:v>
                </c:pt>
                <c:pt idx="11">
                  <c:v>1.7591280937841958</c:v>
                </c:pt>
                <c:pt idx="12">
                  <c:v>0.85957928668970607</c:v>
                </c:pt>
                <c:pt idx="13">
                  <c:v>2.2848333341154179</c:v>
                </c:pt>
                <c:pt idx="14">
                  <c:v>4.9849755483042557</c:v>
                </c:pt>
                <c:pt idx="15">
                  <c:v>6.0505614449828053</c:v>
                </c:pt>
                <c:pt idx="16">
                  <c:v>7.1337443515159169</c:v>
                </c:pt>
                <c:pt idx="17">
                  <c:v>7.1020641285487489</c:v>
                </c:pt>
                <c:pt idx="18">
                  <c:v>6.3854929702743295</c:v>
                </c:pt>
                <c:pt idx="19">
                  <c:v>5.2621610187397136</c:v>
                </c:pt>
                <c:pt idx="20">
                  <c:v>4.0943865061156348</c:v>
                </c:pt>
                <c:pt idx="21">
                  <c:v>3.3589718440367409</c:v>
                </c:pt>
                <c:pt idx="22">
                  <c:v>4.0177237373764481</c:v>
                </c:pt>
                <c:pt idx="23">
                  <c:v>5.7501374333341824</c:v>
                </c:pt>
                <c:pt idx="24">
                  <c:v>9.2161967505283311</c:v>
                </c:pt>
                <c:pt idx="25">
                  <c:v>10.052761303528596</c:v>
                </c:pt>
                <c:pt idx="26">
                  <c:v>9.6128183781196856</c:v>
                </c:pt>
                <c:pt idx="27">
                  <c:v>8.5682839775900987</c:v>
                </c:pt>
                <c:pt idx="28">
                  <c:v>8.199094330239399</c:v>
                </c:pt>
                <c:pt idx="29">
                  <c:v>7.006772936071008</c:v>
                </c:pt>
                <c:pt idx="30">
                  <c:v>6.3205291550184217</c:v>
                </c:pt>
                <c:pt idx="31">
                  <c:v>6.4926190764688698</c:v>
                </c:pt>
                <c:pt idx="32">
                  <c:v>4.5500570669268257</c:v>
                </c:pt>
                <c:pt idx="33">
                  <c:v>4.3586304746224629</c:v>
                </c:pt>
                <c:pt idx="34">
                  <c:v>4.7151436517591812</c:v>
                </c:pt>
                <c:pt idx="35">
                  <c:v>4.2952317624871572</c:v>
                </c:pt>
                <c:pt idx="36">
                  <c:v>5.5536134663690317</c:v>
                </c:pt>
                <c:pt idx="37">
                  <c:v>6.0790905333392331</c:v>
                </c:pt>
                <c:pt idx="38">
                  <c:v>6.025460097481532</c:v>
                </c:pt>
                <c:pt idx="39">
                  <c:v>5.9968997489760838</c:v>
                </c:pt>
                <c:pt idx="40">
                  <c:v>5.7160917514997109</c:v>
                </c:pt>
                <c:pt idx="41">
                  <c:v>5.4738322514602613</c:v>
                </c:pt>
                <c:pt idx="42">
                  <c:v>5.0949400599920036</c:v>
                </c:pt>
                <c:pt idx="43">
                  <c:v>4.5424009634031002</c:v>
                </c:pt>
                <c:pt idx="44">
                  <c:v>6.3926337603054426</c:v>
                </c:pt>
                <c:pt idx="45">
                  <c:v>7.9174764993674929</c:v>
                </c:pt>
                <c:pt idx="46">
                  <c:v>9.0865915502572445</c:v>
                </c:pt>
                <c:pt idx="47">
                  <c:v>9.7589263309823906</c:v>
                </c:pt>
                <c:pt idx="48">
                  <c:v>6.7097688272576823</c:v>
                </c:pt>
                <c:pt idx="49">
                  <c:v>4.2579196733789351</c:v>
                </c:pt>
                <c:pt idx="50">
                  <c:v>2.7002769935242701</c:v>
                </c:pt>
                <c:pt idx="51">
                  <c:v>1.4045608932007041</c:v>
                </c:pt>
                <c:pt idx="52">
                  <c:v>0.67968346883420461</c:v>
                </c:pt>
                <c:pt idx="53">
                  <c:v>7.6983927012535106E-2</c:v>
                </c:pt>
                <c:pt idx="54">
                  <c:v>-0.28729080686517544</c:v>
                </c:pt>
                <c:pt idx="55">
                  <c:v>-3.7569250241638749E-2</c:v>
                </c:pt>
                <c:pt idx="56">
                  <c:v>1.0818994503812298</c:v>
                </c:pt>
                <c:pt idx="57">
                  <c:v>2.1372965483007325</c:v>
                </c:pt>
                <c:pt idx="58">
                  <c:v>2.5868258022059312</c:v>
                </c:pt>
                <c:pt idx="59">
                  <c:v>3.002730949742864</c:v>
                </c:pt>
                <c:pt idx="60">
                  <c:v>3.0171824070005888</c:v>
                </c:pt>
                <c:pt idx="61">
                  <c:v>3.4306724690744335</c:v>
                </c:pt>
                <c:pt idx="62">
                  <c:v>3.3630771302262747</c:v>
                </c:pt>
                <c:pt idx="63">
                  <c:v>3.4170822385280699</c:v>
                </c:pt>
                <c:pt idx="64">
                  <c:v>3.4295986161833674</c:v>
                </c:pt>
                <c:pt idx="65">
                  <c:v>2.7977725733735115</c:v>
                </c:pt>
                <c:pt idx="66">
                  <c:v>2.4957726392363857</c:v>
                </c:pt>
                <c:pt idx="67">
                  <c:v>2.0511428711283668</c:v>
                </c:pt>
                <c:pt idx="68">
                  <c:v>2.2480188286203151</c:v>
                </c:pt>
                <c:pt idx="69">
                  <c:v>2.4650876761011853</c:v>
                </c:pt>
                <c:pt idx="70">
                  <c:v>3.341912312228247</c:v>
                </c:pt>
                <c:pt idx="71">
                  <c:v>3.7582507399803178</c:v>
                </c:pt>
                <c:pt idx="72">
                  <c:v>2.8527563525695721</c:v>
                </c:pt>
                <c:pt idx="73">
                  <c:v>3.174730703542636</c:v>
                </c:pt>
                <c:pt idx="74">
                  <c:v>2.7166091562022747</c:v>
                </c:pt>
                <c:pt idx="75">
                  <c:v>2.7226900103194778</c:v>
                </c:pt>
                <c:pt idx="76">
                  <c:v>2.7088726037527957</c:v>
                </c:pt>
                <c:pt idx="77">
                  <c:v>1.6129581363952559</c:v>
                </c:pt>
                <c:pt idx="78">
                  <c:v>0.91305476987417422</c:v>
                </c:pt>
                <c:pt idx="79">
                  <c:v>-0.2759018926490211</c:v>
                </c:pt>
                <c:pt idx="80">
                  <c:v>-0.38653210311171682</c:v>
                </c:pt>
                <c:pt idx="81">
                  <c:v>0.14370822949220641</c:v>
                </c:pt>
                <c:pt idx="82">
                  <c:v>0.57674801396174913</c:v>
                </c:pt>
                <c:pt idx="83">
                  <c:v>1.6410620045049185</c:v>
                </c:pt>
              </c:numCache>
            </c:numRef>
          </c:val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SeaAdj'!$L$3:$L$86</c:f>
              <c:numCache>
                <c:formatCode>0.00</c:formatCode>
                <c:ptCount val="84"/>
                <c:pt idx="0">
                  <c:v>4.3105431834172663</c:v>
                </c:pt>
                <c:pt idx="1">
                  <c:v>6.1280327991700618</c:v>
                </c:pt>
                <c:pt idx="2">
                  <c:v>7.7761359063793192</c:v>
                </c:pt>
                <c:pt idx="3">
                  <c:v>9.6553232927155594</c:v>
                </c:pt>
                <c:pt idx="4">
                  <c:v>7.3450999331162681</c:v>
                </c:pt>
                <c:pt idx="5">
                  <c:v>5.4287221188619563</c:v>
                </c:pt>
                <c:pt idx="6">
                  <c:v>3.2895995984736479</c:v>
                </c:pt>
                <c:pt idx="7">
                  <c:v>1.3707495842769775</c:v>
                </c:pt>
                <c:pt idx="8">
                  <c:v>0.8431024171797965</c:v>
                </c:pt>
                <c:pt idx="9">
                  <c:v>1.7144020273611857</c:v>
                </c:pt>
                <c:pt idx="10">
                  <c:v>2.1441002169845218</c:v>
                </c:pt>
                <c:pt idx="11">
                  <c:v>1.7716724303625215</c:v>
                </c:pt>
                <c:pt idx="12">
                  <c:v>5.8844530769748218</c:v>
                </c:pt>
                <c:pt idx="13">
                  <c:v>5.5659475745122506</c:v>
                </c:pt>
                <c:pt idx="14">
                  <c:v>5.9590670529523733</c:v>
                </c:pt>
                <c:pt idx="15">
                  <c:v>6.59841218227771</c:v>
                </c:pt>
                <c:pt idx="16">
                  <c:v>0.99925304311162877</c:v>
                </c:pt>
                <c:pt idx="17">
                  <c:v>0.27095082463949305</c:v>
                </c:pt>
                <c:pt idx="18">
                  <c:v>0.37113225215774637</c:v>
                </c:pt>
                <c:pt idx="19">
                  <c:v>1.4398911470454345</c:v>
                </c:pt>
                <c:pt idx="20">
                  <c:v>7.8764586827791181</c:v>
                </c:pt>
                <c:pt idx="21">
                  <c:v>9.8926306159830393</c:v>
                </c:pt>
                <c:pt idx="22">
                  <c:v>10.716565178143618</c:v>
                </c:pt>
                <c:pt idx="23">
                  <c:v>11.006042858831698</c:v>
                </c:pt>
                <c:pt idx="24">
                  <c:v>7.4935075636455943</c:v>
                </c:pt>
                <c:pt idx="25">
                  <c:v>6.5031300915969066</c:v>
                </c:pt>
                <c:pt idx="26">
                  <c:v>4.0689369608747663</c:v>
                </c:pt>
                <c:pt idx="27">
                  <c:v>2.3351798013573961</c:v>
                </c:pt>
                <c:pt idx="28">
                  <c:v>4.4128535251619532</c:v>
                </c:pt>
                <c:pt idx="29">
                  <c:v>4.462438414763426</c:v>
                </c:pt>
                <c:pt idx="30">
                  <c:v>6.4240545076326043</c:v>
                </c:pt>
                <c:pt idx="31">
                  <c:v>7.0480391128349806</c:v>
                </c:pt>
                <c:pt idx="32">
                  <c:v>6.8827894430467582</c:v>
                </c:pt>
                <c:pt idx="33">
                  <c:v>7.4880393497338202</c:v>
                </c:pt>
                <c:pt idx="34">
                  <c:v>6.9543557395510129</c:v>
                </c:pt>
                <c:pt idx="35">
                  <c:v>7.5664664750564299</c:v>
                </c:pt>
                <c:pt idx="36">
                  <c:v>10.352953501508992</c:v>
                </c:pt>
                <c:pt idx="37">
                  <c:v>10.330998327867032</c:v>
                </c:pt>
                <c:pt idx="38">
                  <c:v>11.236272343742723</c:v>
                </c:pt>
                <c:pt idx="39">
                  <c:v>10.376983943987923</c:v>
                </c:pt>
                <c:pt idx="40">
                  <c:v>6.2779904402905444</c:v>
                </c:pt>
                <c:pt idx="41">
                  <c:v>7.2909309496295371</c:v>
                </c:pt>
                <c:pt idx="42">
                  <c:v>8.0464592947854676</c:v>
                </c:pt>
                <c:pt idx="43">
                  <c:v>9.0955743338270842</c:v>
                </c:pt>
                <c:pt idx="44">
                  <c:v>9.3448637837923183</c:v>
                </c:pt>
                <c:pt idx="45">
                  <c:v>6.9042357301503614</c:v>
                </c:pt>
                <c:pt idx="46">
                  <c:v>6.425713534050888</c:v>
                </c:pt>
                <c:pt idx="47">
                  <c:v>6.7094771161376814</c:v>
                </c:pt>
                <c:pt idx="48">
                  <c:v>6.9330622713291268</c:v>
                </c:pt>
                <c:pt idx="49">
                  <c:v>6.9090371227408482</c:v>
                </c:pt>
                <c:pt idx="50">
                  <c:v>5.4883188481142113</c:v>
                </c:pt>
                <c:pt idx="51">
                  <c:v>4.101451786123441</c:v>
                </c:pt>
                <c:pt idx="52">
                  <c:v>2.4532869949115206</c:v>
                </c:pt>
                <c:pt idx="53">
                  <c:v>1.7250798437344204</c:v>
                </c:pt>
                <c:pt idx="54">
                  <c:v>1.2024440732636423</c:v>
                </c:pt>
                <c:pt idx="55">
                  <c:v>1.2156026381938112</c:v>
                </c:pt>
                <c:pt idx="56">
                  <c:v>0.97813007323156276</c:v>
                </c:pt>
                <c:pt idx="57">
                  <c:v>1.6560888542623664</c:v>
                </c:pt>
                <c:pt idx="58">
                  <c:v>1.4266569886523266</c:v>
                </c:pt>
                <c:pt idx="59">
                  <c:v>0.88394396787483698</c:v>
                </c:pt>
                <c:pt idx="60">
                  <c:v>2.5572534961991855</c:v>
                </c:pt>
                <c:pt idx="61">
                  <c:v>3.5013333805032665</c:v>
                </c:pt>
                <c:pt idx="62">
                  <c:v>5.1848511524774414</c:v>
                </c:pt>
                <c:pt idx="63">
                  <c:v>6.0169337501354416</c:v>
                </c:pt>
                <c:pt idx="64">
                  <c:v>3.7446999389774027</c:v>
                </c:pt>
                <c:pt idx="65">
                  <c:v>2.6781537553743755</c:v>
                </c:pt>
                <c:pt idx="66">
                  <c:v>1.2345060553594391</c:v>
                </c:pt>
                <c:pt idx="67">
                  <c:v>0.67277489247421651</c:v>
                </c:pt>
                <c:pt idx="68">
                  <c:v>1.7911847688719034</c:v>
                </c:pt>
                <c:pt idx="69">
                  <c:v>2.4880019503645721</c:v>
                </c:pt>
                <c:pt idx="70">
                  <c:v>2.8176513799140022</c:v>
                </c:pt>
                <c:pt idx="71">
                  <c:v>2.9918792288667944</c:v>
                </c:pt>
                <c:pt idx="72">
                  <c:v>2.2816977642271459</c:v>
                </c:pt>
                <c:pt idx="73">
                  <c:v>1.5857270262583996</c:v>
                </c:pt>
                <c:pt idx="74">
                  <c:v>1.7521042977130936</c:v>
                </c:pt>
                <c:pt idx="75">
                  <c:v>2.2229992755812895</c:v>
                </c:pt>
                <c:pt idx="76">
                  <c:v>2.2169624512041999</c:v>
                </c:pt>
                <c:pt idx="77">
                  <c:v>2.4106394306374801</c:v>
                </c:pt>
                <c:pt idx="78">
                  <c:v>2.3833093382463919</c:v>
                </c:pt>
                <c:pt idx="79">
                  <c:v>1.8977727579613388</c:v>
                </c:pt>
                <c:pt idx="80">
                  <c:v>1.5719280602262113</c:v>
                </c:pt>
                <c:pt idx="81">
                  <c:v>1.5666533579986646</c:v>
                </c:pt>
                <c:pt idx="82">
                  <c:v>1.2400570165403135</c:v>
                </c:pt>
                <c:pt idx="83">
                  <c:v>1.1906936593607764</c:v>
                </c:pt>
              </c:numCache>
            </c:numRef>
          </c:val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SeaAdj'!$M$3:$M$86</c:f>
              <c:numCache>
                <c:formatCode>0.00</c:formatCode>
                <c:ptCount val="84"/>
                <c:pt idx="0">
                  <c:v>5.8198920114605119</c:v>
                </c:pt>
                <c:pt idx="1">
                  <c:v>2.4694196165433704</c:v>
                </c:pt>
                <c:pt idx="2">
                  <c:v>1.0797597684740268</c:v>
                </c:pt>
                <c:pt idx="3">
                  <c:v>1.1205941960824766</c:v>
                </c:pt>
                <c:pt idx="4">
                  <c:v>-1.8229240457296947</c:v>
                </c:pt>
                <c:pt idx="5">
                  <c:v>-1.0647105363883984E-2</c:v>
                </c:pt>
                <c:pt idx="6">
                  <c:v>0.92964800182746643</c:v>
                </c:pt>
                <c:pt idx="7">
                  <c:v>0.5379353421015487</c:v>
                </c:pt>
                <c:pt idx="8">
                  <c:v>3.7286100343637383</c:v>
                </c:pt>
                <c:pt idx="9">
                  <c:v>5.610516680624773</c:v>
                </c:pt>
                <c:pt idx="10">
                  <c:v>7.117802042005426</c:v>
                </c:pt>
                <c:pt idx="11">
                  <c:v>8.3810393383900372</c:v>
                </c:pt>
                <c:pt idx="12">
                  <c:v>5.5256728594263915</c:v>
                </c:pt>
                <c:pt idx="13">
                  <c:v>4.0163007889469302</c:v>
                </c:pt>
                <c:pt idx="14">
                  <c:v>2.9392345523114303</c:v>
                </c:pt>
                <c:pt idx="15">
                  <c:v>2.4052162885242807</c:v>
                </c:pt>
                <c:pt idx="16">
                  <c:v>3.7692585544315462</c:v>
                </c:pt>
                <c:pt idx="17">
                  <c:v>4.4179261687026194</c:v>
                </c:pt>
                <c:pt idx="18">
                  <c:v>5.1184769672911985</c:v>
                </c:pt>
                <c:pt idx="19">
                  <c:v>5.4999628055049739</c:v>
                </c:pt>
                <c:pt idx="20">
                  <c:v>4.0771528314390064</c:v>
                </c:pt>
                <c:pt idx="21">
                  <c:v>2.8258083208438345</c:v>
                </c:pt>
                <c:pt idx="22">
                  <c:v>1.6069278555535411</c:v>
                </c:pt>
                <c:pt idx="23">
                  <c:v>0.88751617638439928</c:v>
                </c:pt>
                <c:pt idx="24">
                  <c:v>1.1327354864337322</c:v>
                </c:pt>
                <c:pt idx="25">
                  <c:v>1.9533374675303152</c:v>
                </c:pt>
                <c:pt idx="26">
                  <c:v>2.7542558738026299</c:v>
                </c:pt>
                <c:pt idx="27">
                  <c:v>3.7900734163139176</c:v>
                </c:pt>
                <c:pt idx="28">
                  <c:v>5.2828837447082106</c:v>
                </c:pt>
                <c:pt idx="29">
                  <c:v>5.996023158871969</c:v>
                </c:pt>
                <c:pt idx="30">
                  <c:v>6.05535191809357</c:v>
                </c:pt>
                <c:pt idx="31">
                  <c:v>4.959092128139007</c:v>
                </c:pt>
                <c:pt idx="32">
                  <c:v>3.2806074436813848</c:v>
                </c:pt>
                <c:pt idx="33">
                  <c:v>1.4867568541831855</c:v>
                </c:pt>
                <c:pt idx="34">
                  <c:v>0.98167574373778843</c:v>
                </c:pt>
                <c:pt idx="35">
                  <c:v>1.3616187057174327</c:v>
                </c:pt>
                <c:pt idx="36">
                  <c:v>1.7038796271962338</c:v>
                </c:pt>
                <c:pt idx="37">
                  <c:v>3.3866860613198759</c:v>
                </c:pt>
                <c:pt idx="38">
                  <c:v>4.0486717243216903</c:v>
                </c:pt>
                <c:pt idx="39">
                  <c:v>4.3553035676092895</c:v>
                </c:pt>
                <c:pt idx="40">
                  <c:v>5.9619309295469618</c:v>
                </c:pt>
                <c:pt idx="41">
                  <c:v>5.5010149670644166</c:v>
                </c:pt>
                <c:pt idx="42">
                  <c:v>5.1121422067493318</c:v>
                </c:pt>
                <c:pt idx="43">
                  <c:v>4.6733553340743512</c:v>
                </c:pt>
                <c:pt idx="44">
                  <c:v>4.3460271478628565</c:v>
                </c:pt>
                <c:pt idx="45">
                  <c:v>4.8953744193670463</c:v>
                </c:pt>
                <c:pt idx="46">
                  <c:v>5.6339758749673514</c:v>
                </c:pt>
                <c:pt idx="47">
                  <c:v>6.7171752838405085</c:v>
                </c:pt>
                <c:pt idx="48">
                  <c:v>5.1014660469618072</c:v>
                </c:pt>
                <c:pt idx="49">
                  <c:v>3.9301698292892882</c:v>
                </c:pt>
                <c:pt idx="50">
                  <c:v>3.2255297074386466</c:v>
                </c:pt>
                <c:pt idx="51">
                  <c:v>2.088579939304303</c:v>
                </c:pt>
                <c:pt idx="52">
                  <c:v>2.5299706160574438</c:v>
                </c:pt>
                <c:pt idx="53">
                  <c:v>1.1934002548663663</c:v>
                </c:pt>
                <c:pt idx="54">
                  <c:v>-0.88210685580291914</c:v>
                </c:pt>
                <c:pt idx="55">
                  <c:v>-3.1073253034040533</c:v>
                </c:pt>
                <c:pt idx="56">
                  <c:v>164.68779211041507</c:v>
                </c:pt>
                <c:pt idx="57">
                  <c:v>170.91207918496985</c:v>
                </c:pt>
                <c:pt idx="58">
                  <c:v>176.42549106543362</c:v>
                </c:pt>
                <c:pt idx="59">
                  <c:v>184.48180608856811</c:v>
                </c:pt>
                <c:pt idx="60">
                  <c:v>5.0284193205799408</c:v>
                </c:pt>
                <c:pt idx="61">
                  <c:v>5.0879062063468181</c:v>
                </c:pt>
                <c:pt idx="62">
                  <c:v>5.2289554031172099</c:v>
                </c:pt>
                <c:pt idx="63">
                  <c:v>5.4302562540142363</c:v>
                </c:pt>
                <c:pt idx="64">
                  <c:v>4.2315908579690911</c:v>
                </c:pt>
                <c:pt idx="65">
                  <c:v>3.2797065025084988</c:v>
                </c:pt>
                <c:pt idx="66">
                  <c:v>3.014554685091404</c:v>
                </c:pt>
                <c:pt idx="67">
                  <c:v>2.4234303532665309</c:v>
                </c:pt>
                <c:pt idx="68">
                  <c:v>2.7759706150470902</c:v>
                </c:pt>
                <c:pt idx="69">
                  <c:v>3.208607559155332</c:v>
                </c:pt>
                <c:pt idx="70">
                  <c:v>3.4443997836760212</c:v>
                </c:pt>
                <c:pt idx="71">
                  <c:v>4.0705233862921766</c:v>
                </c:pt>
                <c:pt idx="72">
                  <c:v>4.1794682522442796</c:v>
                </c:pt>
                <c:pt idx="73">
                  <c:v>3.8966480253430897</c:v>
                </c:pt>
                <c:pt idx="74">
                  <c:v>3.2646175936143265</c:v>
                </c:pt>
                <c:pt idx="75">
                  <c:v>2.0362140785737086</c:v>
                </c:pt>
                <c:pt idx="76">
                  <c:v>1.4759763331022973</c:v>
                </c:pt>
                <c:pt idx="77">
                  <c:v>1.0264126266377669</c:v>
                </c:pt>
                <c:pt idx="78">
                  <c:v>1.0614143584249185</c:v>
                </c:pt>
                <c:pt idx="79">
                  <c:v>1.2236427359624953</c:v>
                </c:pt>
                <c:pt idx="80">
                  <c:v>1.6680346104836048</c:v>
                </c:pt>
                <c:pt idx="81">
                  <c:v>1.7653115768752388</c:v>
                </c:pt>
                <c:pt idx="82">
                  <c:v>1.9093209357414935</c:v>
                </c:pt>
                <c:pt idx="83">
                  <c:v>1.8024271720134681</c:v>
                </c:pt>
              </c:numCache>
            </c:numRef>
          </c:val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SeaAdj'!$N$3:$N$86</c:f>
              <c:numCache>
                <c:formatCode>0.00</c:formatCode>
                <c:ptCount val="84"/>
                <c:pt idx="0">
                  <c:v>2.8628156404868084</c:v>
                </c:pt>
                <c:pt idx="1">
                  <c:v>3.5800747468006806</c:v>
                </c:pt>
                <c:pt idx="2">
                  <c:v>4.1504429449204832</c:v>
                </c:pt>
                <c:pt idx="3">
                  <c:v>4.5388463937618795</c:v>
                </c:pt>
                <c:pt idx="4">
                  <c:v>-1.2009914297651259</c:v>
                </c:pt>
                <c:pt idx="5">
                  <c:v>-2.1139307136932217</c:v>
                </c:pt>
                <c:pt idx="6">
                  <c:v>-2.9012374015991012</c:v>
                </c:pt>
                <c:pt idx="7">
                  <c:v>-3.433848991093992</c:v>
                </c:pt>
                <c:pt idx="8">
                  <c:v>2.0910565452020751</c:v>
                </c:pt>
                <c:pt idx="9">
                  <c:v>1.9803195169830783</c:v>
                </c:pt>
                <c:pt idx="10">
                  <c:v>1.839716632736919</c:v>
                </c:pt>
                <c:pt idx="11">
                  <c:v>1.7607385328666156</c:v>
                </c:pt>
                <c:pt idx="12">
                  <c:v>-3.4546190438106064</c:v>
                </c:pt>
                <c:pt idx="13">
                  <c:v>-3.3834991674814971</c:v>
                </c:pt>
                <c:pt idx="14">
                  <c:v>-3.4053014246546076</c:v>
                </c:pt>
                <c:pt idx="15">
                  <c:v>-3.6892248685763693</c:v>
                </c:pt>
                <c:pt idx="16">
                  <c:v>-0.3091700492630336</c:v>
                </c:pt>
                <c:pt idx="17">
                  <c:v>-0.31161575215626686</c:v>
                </c:pt>
                <c:pt idx="18">
                  <c:v>-0.29320374024159601</c:v>
                </c:pt>
                <c:pt idx="19">
                  <c:v>-0.23670213160378045</c:v>
                </c:pt>
                <c:pt idx="20">
                  <c:v>1.2278319897637686</c:v>
                </c:pt>
                <c:pt idx="21">
                  <c:v>0.97319772715852348</c:v>
                </c:pt>
                <c:pt idx="22">
                  <c:v>0.68145063238664683</c:v>
                </c:pt>
                <c:pt idx="23">
                  <c:v>0.83788936648137402</c:v>
                </c:pt>
                <c:pt idx="24">
                  <c:v>-0.85695046146291343</c:v>
                </c:pt>
                <c:pt idx="25">
                  <c:v>1.215737819152193E-2</c:v>
                </c:pt>
                <c:pt idx="26">
                  <c:v>1.0133343619772022</c:v>
                </c:pt>
                <c:pt idx="27">
                  <c:v>1.5134767908990332</c:v>
                </c:pt>
                <c:pt idx="28">
                  <c:v>1.8581990187090478</c:v>
                </c:pt>
                <c:pt idx="29">
                  <c:v>2.0317237325356596</c:v>
                </c:pt>
                <c:pt idx="30">
                  <c:v>2.285426991612225</c:v>
                </c:pt>
                <c:pt idx="31">
                  <c:v>2.6103032564656172</c:v>
                </c:pt>
                <c:pt idx="32">
                  <c:v>1.1806502338970344</c:v>
                </c:pt>
                <c:pt idx="33">
                  <c:v>1.269738184200087</c:v>
                </c:pt>
                <c:pt idx="34">
                  <c:v>1.1315441032377036</c:v>
                </c:pt>
                <c:pt idx="35">
                  <c:v>1.8108122517794776</c:v>
                </c:pt>
                <c:pt idx="36">
                  <c:v>4.4149212309183534</c:v>
                </c:pt>
                <c:pt idx="37">
                  <c:v>4.8969209464011296</c:v>
                </c:pt>
                <c:pt idx="38">
                  <c:v>4.9861095506673898</c:v>
                </c:pt>
                <c:pt idx="39">
                  <c:v>3.728098852085346</c:v>
                </c:pt>
                <c:pt idx="40">
                  <c:v>3.0953249830226506</c:v>
                </c:pt>
                <c:pt idx="41">
                  <c:v>2.5233898976566014</c:v>
                </c:pt>
                <c:pt idx="42">
                  <c:v>2.7362028781990237</c:v>
                </c:pt>
                <c:pt idx="43">
                  <c:v>3.5646197534842732</c:v>
                </c:pt>
                <c:pt idx="44">
                  <c:v>4.25205244658419</c:v>
                </c:pt>
                <c:pt idx="45">
                  <c:v>4.6193504854385044</c:v>
                </c:pt>
                <c:pt idx="46">
                  <c:v>5.1619579971692797</c:v>
                </c:pt>
                <c:pt idx="47">
                  <c:v>5.746802484435265</c:v>
                </c:pt>
                <c:pt idx="48">
                  <c:v>5.174790417786455</c:v>
                </c:pt>
                <c:pt idx="49">
                  <c:v>5.3367684780626474</c:v>
                </c:pt>
                <c:pt idx="50">
                  <c:v>5.9052085928967584</c:v>
                </c:pt>
                <c:pt idx="51">
                  <c:v>5.6156150838797734</c:v>
                </c:pt>
                <c:pt idx="52">
                  <c:v>4.8443676011564438</c:v>
                </c:pt>
                <c:pt idx="53">
                  <c:v>4.3677937759122312</c:v>
                </c:pt>
                <c:pt idx="54">
                  <c:v>2.5097679037764933</c:v>
                </c:pt>
                <c:pt idx="55">
                  <c:v>1.4805214955376678</c:v>
                </c:pt>
                <c:pt idx="56">
                  <c:v>-62.405435726618123</c:v>
                </c:pt>
                <c:pt idx="57">
                  <c:v>-62.177415239142405</c:v>
                </c:pt>
                <c:pt idx="58">
                  <c:v>-61.902745301050047</c:v>
                </c:pt>
                <c:pt idx="59">
                  <c:v>-61.656331415141466</c:v>
                </c:pt>
                <c:pt idx="60">
                  <c:v>2.601915775713886</c:v>
                </c:pt>
                <c:pt idx="61">
                  <c:v>1.9020846232492314</c:v>
                </c:pt>
                <c:pt idx="62">
                  <c:v>1.4422533575943461</c:v>
                </c:pt>
                <c:pt idx="63">
                  <c:v>1.3732884940965835</c:v>
                </c:pt>
                <c:pt idx="64">
                  <c:v>2.551581242178846</c:v>
                </c:pt>
                <c:pt idx="65">
                  <c:v>2.5225047036907751</c:v>
                </c:pt>
                <c:pt idx="66">
                  <c:v>2.8108321140128107</c:v>
                </c:pt>
                <c:pt idx="67">
                  <c:v>2.7664352158244463</c:v>
                </c:pt>
                <c:pt idx="68">
                  <c:v>2.5757684137280403</c:v>
                </c:pt>
                <c:pt idx="69">
                  <c:v>2.9604052007303689</c:v>
                </c:pt>
                <c:pt idx="70">
                  <c:v>2.9060842281782069</c:v>
                </c:pt>
                <c:pt idx="71">
                  <c:v>2.8158175254248672</c:v>
                </c:pt>
                <c:pt idx="72">
                  <c:v>3.2166490791221207</c:v>
                </c:pt>
                <c:pt idx="73">
                  <c:v>2.7167642954039155</c:v>
                </c:pt>
                <c:pt idx="74">
                  <c:v>2.5875040479926747</c:v>
                </c:pt>
                <c:pt idx="75">
                  <c:v>2.3351885541681972</c:v>
                </c:pt>
                <c:pt idx="76">
                  <c:v>1.3329900560787238</c:v>
                </c:pt>
                <c:pt idx="77">
                  <c:v>1.1297111224351912</c:v>
                </c:pt>
                <c:pt idx="78">
                  <c:v>1.003700448261456</c:v>
                </c:pt>
                <c:pt idx="79">
                  <c:v>0.81217714409395969</c:v>
                </c:pt>
                <c:pt idx="80">
                  <c:v>0.9072939906362274</c:v>
                </c:pt>
                <c:pt idx="81">
                  <c:v>1.1219680877077622</c:v>
                </c:pt>
                <c:pt idx="82">
                  <c:v>1.1842357637405028</c:v>
                </c:pt>
                <c:pt idx="83">
                  <c:v>1.3391206903868509</c:v>
                </c:pt>
              </c:numCache>
            </c:numRef>
          </c:val>
        </c:ser>
        <c:dLbls/>
        <c:marker val="1"/>
        <c:axId val="108585344"/>
        <c:axId val="108586880"/>
      </c:lineChart>
      <c:catAx>
        <c:axId val="1085853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586880"/>
        <c:crosses val="autoZero"/>
        <c:auto val="1"/>
        <c:lblAlgn val="ctr"/>
        <c:lblOffset val="100"/>
        <c:tickLblSkip val="4"/>
        <c:tickMarkSkip val="1"/>
      </c:catAx>
      <c:valAx>
        <c:axId val="10858688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5853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413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921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SeaAdj'!$C$87</c:f>
              <c:numCache>
                <c:formatCode>0.00</c:formatCode>
                <c:ptCount val="1"/>
                <c:pt idx="0">
                  <c:v>2.7208035346389852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SeaAdj'!$D$87</c:f>
              <c:numCache>
                <c:formatCode>0.00</c:formatCode>
                <c:ptCount val="1"/>
                <c:pt idx="0">
                  <c:v>-0.53150630717322356</c:v>
                </c:pt>
              </c:numCache>
            </c:numRef>
          </c:val>
          <c:shape val="cylinder"/>
        </c:ser>
        <c:dLbls/>
        <c:shape val="box"/>
        <c:axId val="108432768"/>
        <c:axId val="108434560"/>
        <c:axId val="0"/>
      </c:bar3DChart>
      <c:catAx>
        <c:axId val="1084327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434560"/>
        <c:crosses val="autoZero"/>
        <c:auto val="1"/>
        <c:lblAlgn val="ctr"/>
        <c:lblOffset val="100"/>
        <c:tickLblSkip val="1"/>
        <c:tickMarkSkip val="1"/>
      </c:catAx>
      <c:valAx>
        <c:axId val="1084345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43276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753"/>
          <c:h val="0.1000003386673425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9211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SeaAdj'!$F$87</c:f>
              <c:numCache>
                <c:formatCode>0.00</c:formatCode>
                <c:ptCount val="1"/>
                <c:pt idx="0">
                  <c:v>2.2563441944334803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SeaAdj'!$G$87</c:f>
              <c:numCache>
                <c:formatCode>0.00</c:formatCode>
                <c:ptCount val="1"/>
                <c:pt idx="0">
                  <c:v>0.93128588649850941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SeaAdj'!$H$87</c:f>
              <c:numCache>
                <c:formatCode>0.00</c:formatCode>
                <c:ptCount val="1"/>
                <c:pt idx="0">
                  <c:v>4.3679845801149613</c:v>
                </c:pt>
              </c:numCache>
            </c:numRef>
          </c:val>
          <c:shape val="cylinder"/>
        </c:ser>
        <c:dLbls/>
        <c:shape val="box"/>
        <c:axId val="108678528"/>
        <c:axId val="108700800"/>
        <c:axId val="0"/>
      </c:bar3DChart>
      <c:catAx>
        <c:axId val="10867852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700800"/>
        <c:crosses val="autoZero"/>
        <c:auto val="1"/>
        <c:lblAlgn val="ctr"/>
        <c:lblOffset val="100"/>
        <c:tickLblSkip val="1"/>
        <c:tickMarkSkip val="1"/>
      </c:catAx>
      <c:valAx>
        <c:axId val="1087008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78528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7304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764E-2"/>
          <c:y val="2.5470653377630131E-2"/>
          <c:w val="0.91883189715648872"/>
          <c:h val="0.8753991505252011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SeaAdj'!$J$87</c:f>
              <c:numCache>
                <c:formatCode>0.00</c:formatCode>
                <c:ptCount val="1"/>
                <c:pt idx="0">
                  <c:v>3.766753004743788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SeaAdj'!$K$87</c:f>
              <c:numCache>
                <c:formatCode>0.00</c:formatCode>
                <c:ptCount val="1"/>
                <c:pt idx="0">
                  <c:v>4.2305994445857635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SeaAdj'!$L$87</c:f>
              <c:numCache>
                <c:formatCode>0.00</c:formatCode>
                <c:ptCount val="1"/>
                <c:pt idx="0">
                  <c:v>4.5876595706028525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SeaAdj'!$M$87</c:f>
              <c:numCache>
                <c:formatCode>0.00</c:formatCode>
                <c:ptCount val="1"/>
                <c:pt idx="0">
                  <c:v>11.387401321969659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SeaAdj'!$N$87</c:f>
              <c:numCache>
                <c:formatCode>0.00</c:formatCode>
                <c:ptCount val="1"/>
                <c:pt idx="0">
                  <c:v>-1.1501621054140501</c:v>
                </c:pt>
              </c:numCache>
            </c:numRef>
          </c:val>
          <c:shape val="cylinder"/>
        </c:ser>
        <c:dLbls/>
        <c:shape val="box"/>
        <c:axId val="108750720"/>
        <c:axId val="108752256"/>
        <c:axId val="0"/>
      </c:bar3DChart>
      <c:catAx>
        <c:axId val="10875072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752256"/>
        <c:crosses val="autoZero"/>
        <c:auto val="1"/>
        <c:lblAlgn val="ctr"/>
        <c:lblOffset val="100"/>
        <c:tickLblSkip val="1"/>
        <c:tickMarkSkip val="1"/>
      </c:catAx>
      <c:valAx>
        <c:axId val="1087522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75072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9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99" r="0.75000000000001099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6092824791849423E-2"/>
          <c:y val="3.054382908018851E-2"/>
          <c:w val="0.91739244419935451"/>
          <c:h val="0.94582324268290063"/>
        </c:manualLayout>
      </c:layout>
      <c:lineChart>
        <c:grouping val="standard"/>
        <c:ser>
          <c:idx val="0"/>
          <c:order val="0"/>
          <c:tx>
            <c:strRef>
              <c:f>'Growth Rates SeaAdj (2)'!$B$2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(2)'!$B$3:$B$86</c:f>
              <c:numCache>
                <c:formatCode>0.00</c:formatCode>
                <c:ptCount val="84"/>
                <c:pt idx="0">
                  <c:v>25.564605507077875</c:v>
                </c:pt>
                <c:pt idx="1">
                  <c:v>6.6861820290414444</c:v>
                </c:pt>
                <c:pt idx="2">
                  <c:v>3.0443858896142695</c:v>
                </c:pt>
                <c:pt idx="3">
                  <c:v>0.71896884806730399</c:v>
                </c:pt>
                <c:pt idx="4">
                  <c:v>-3.7558411840708419</c:v>
                </c:pt>
                <c:pt idx="5">
                  <c:v>0.78345628650871335</c:v>
                </c:pt>
                <c:pt idx="6">
                  <c:v>0.25562006065032777</c:v>
                </c:pt>
                <c:pt idx="7">
                  <c:v>-0.35215671184855013</c:v>
                </c:pt>
                <c:pt idx="8">
                  <c:v>1.0197255776266532</c:v>
                </c:pt>
                <c:pt idx="9">
                  <c:v>-1.6546206424005905</c:v>
                </c:pt>
                <c:pt idx="10">
                  <c:v>-0.58885887956832716</c:v>
                </c:pt>
                <c:pt idx="11">
                  <c:v>0.97071009513980921</c:v>
                </c:pt>
                <c:pt idx="12">
                  <c:v>-16.087973795292065</c:v>
                </c:pt>
                <c:pt idx="13">
                  <c:v>0.44000949898913733</c:v>
                </c:pt>
                <c:pt idx="14">
                  <c:v>1.0217975409351452</c:v>
                </c:pt>
                <c:pt idx="15">
                  <c:v>1.6309974257706459</c:v>
                </c:pt>
                <c:pt idx="16">
                  <c:v>-0.67228280248389216</c:v>
                </c:pt>
                <c:pt idx="17">
                  <c:v>0.28960652827005912</c:v>
                </c:pt>
                <c:pt idx="18">
                  <c:v>-0.26443509496288364</c:v>
                </c:pt>
                <c:pt idx="19">
                  <c:v>-0.69243115212884543</c:v>
                </c:pt>
                <c:pt idx="20">
                  <c:v>-1.305351545011554</c:v>
                </c:pt>
                <c:pt idx="21">
                  <c:v>-0.17761243844056565</c:v>
                </c:pt>
                <c:pt idx="22">
                  <c:v>-0.42823174549123499</c:v>
                </c:pt>
                <c:pt idx="23">
                  <c:v>-0.33455541089435381</c:v>
                </c:pt>
                <c:pt idx="24">
                  <c:v>-3.7436399744889317</c:v>
                </c:pt>
                <c:pt idx="25">
                  <c:v>2.3736885791447024</c:v>
                </c:pt>
                <c:pt idx="26">
                  <c:v>1.682040498553466</c:v>
                </c:pt>
                <c:pt idx="27">
                  <c:v>1.1003969245766498</c:v>
                </c:pt>
                <c:pt idx="28">
                  <c:v>4.0175402635501891</c:v>
                </c:pt>
                <c:pt idx="29">
                  <c:v>-0.16720740409638293</c:v>
                </c:pt>
                <c:pt idx="30">
                  <c:v>-1.3759394947745143</c:v>
                </c:pt>
                <c:pt idx="31">
                  <c:v>-0.23164580571839186</c:v>
                </c:pt>
                <c:pt idx="32">
                  <c:v>0.3607646448156438</c:v>
                </c:pt>
                <c:pt idx="33">
                  <c:v>0.13721128893608822</c:v>
                </c:pt>
                <c:pt idx="34">
                  <c:v>2.3659294165047289</c:v>
                </c:pt>
                <c:pt idx="35">
                  <c:v>0.72702987029624611</c:v>
                </c:pt>
                <c:pt idx="36">
                  <c:v>-7.2783479733225391</c:v>
                </c:pt>
                <c:pt idx="37">
                  <c:v>-0.40270753238872425</c:v>
                </c:pt>
                <c:pt idx="38">
                  <c:v>-0.11985233239389567</c:v>
                </c:pt>
                <c:pt idx="39">
                  <c:v>2.0570402636479773E-2</c:v>
                </c:pt>
                <c:pt idx="40">
                  <c:v>3.954116221558162</c:v>
                </c:pt>
                <c:pt idx="41">
                  <c:v>-4.9288318430780329</c:v>
                </c:pt>
                <c:pt idx="42">
                  <c:v>-1.7342499251723975</c:v>
                </c:pt>
                <c:pt idx="43">
                  <c:v>3.5721940772774664E-2</c:v>
                </c:pt>
                <c:pt idx="44">
                  <c:v>3.3221611327754785</c:v>
                </c:pt>
                <c:pt idx="45">
                  <c:v>1.1860766099423972</c:v>
                </c:pt>
                <c:pt idx="46">
                  <c:v>0.83508525501245523</c:v>
                </c:pt>
                <c:pt idx="47">
                  <c:v>2.3385945575167897</c:v>
                </c:pt>
                <c:pt idx="48">
                  <c:v>0.67844968003980877</c:v>
                </c:pt>
                <c:pt idx="49">
                  <c:v>3.59244462387844</c:v>
                </c:pt>
                <c:pt idx="50">
                  <c:v>4.0413427440332255</c:v>
                </c:pt>
                <c:pt idx="51">
                  <c:v>1.7401539922833398</c:v>
                </c:pt>
                <c:pt idx="52">
                  <c:v>-3.9373894491667678</c:v>
                </c:pt>
                <c:pt idx="53">
                  <c:v>-2.4824651331728456</c:v>
                </c:pt>
                <c:pt idx="54">
                  <c:v>-2.963707962310508</c:v>
                </c:pt>
                <c:pt idx="55">
                  <c:v>-1.4739457538026948</c:v>
                </c:pt>
                <c:pt idx="56">
                  <c:v>5.266194070591097</c:v>
                </c:pt>
                <c:pt idx="57">
                  <c:v>-0.16957855214546683</c:v>
                </c:pt>
                <c:pt idx="58">
                  <c:v>4.3803252356933866</c:v>
                </c:pt>
                <c:pt idx="59">
                  <c:v>2.4796429842376981</c:v>
                </c:pt>
                <c:pt idx="60">
                  <c:v>4.6342227564391454</c:v>
                </c:pt>
                <c:pt idx="61">
                  <c:v>-1.4591075705913674</c:v>
                </c:pt>
                <c:pt idx="62">
                  <c:v>-1.8306966591583294</c:v>
                </c:pt>
                <c:pt idx="63">
                  <c:v>-0.20650497428540199</c:v>
                </c:pt>
                <c:pt idx="64">
                  <c:v>1.393460572541908</c:v>
                </c:pt>
                <c:pt idx="65">
                  <c:v>2.7819409744354542</c:v>
                </c:pt>
                <c:pt idx="66">
                  <c:v>0.11572284553524512</c:v>
                </c:pt>
                <c:pt idx="67">
                  <c:v>0.69882545186701117</c:v>
                </c:pt>
                <c:pt idx="68">
                  <c:v>1.3758848556443599</c:v>
                </c:pt>
                <c:pt idx="69">
                  <c:v>6.9018855477002553E-2</c:v>
                </c:pt>
                <c:pt idx="70">
                  <c:v>2.5153050421174381</c:v>
                </c:pt>
                <c:pt idx="71">
                  <c:v>3.0294599389407564</c:v>
                </c:pt>
                <c:pt idx="72">
                  <c:v>2.5498135154130397</c:v>
                </c:pt>
                <c:pt idx="73">
                  <c:v>0.6248854747158219</c:v>
                </c:pt>
                <c:pt idx="74">
                  <c:v>1.9115713324068622</c:v>
                </c:pt>
                <c:pt idx="75">
                  <c:v>2.3382181607525232</c:v>
                </c:pt>
                <c:pt idx="76">
                  <c:v>-4.2736697472641891</c:v>
                </c:pt>
                <c:pt idx="77">
                  <c:v>-4.3462165541858591</c:v>
                </c:pt>
                <c:pt idx="78">
                  <c:v>-2.8244579806564087</c:v>
                </c:pt>
                <c:pt idx="79">
                  <c:v>-0.95778542695009317</c:v>
                </c:pt>
                <c:pt idx="80">
                  <c:v>-6.53892027016692</c:v>
                </c:pt>
                <c:pt idx="81">
                  <c:v>-0.4872761765749305</c:v>
                </c:pt>
                <c:pt idx="82">
                  <c:v>0.25398522828001779</c:v>
                </c:pt>
                <c:pt idx="83">
                  <c:v>-0.89754495427062375</c:v>
                </c:pt>
              </c:numCache>
            </c:numRef>
          </c:val>
        </c:ser>
        <c:ser>
          <c:idx val="1"/>
          <c:order val="1"/>
          <c:tx>
            <c:strRef>
              <c:f>'Growth Rates SeaAdj (2)'!$E$2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(2)'!$E$3:$E$86</c:f>
              <c:numCache>
                <c:formatCode>0.00</c:formatCode>
                <c:ptCount val="84"/>
                <c:pt idx="0">
                  <c:v>0.97607166987527627</c:v>
                </c:pt>
                <c:pt idx="1">
                  <c:v>0.48231685324598039</c:v>
                </c:pt>
                <c:pt idx="2">
                  <c:v>1.2978514721620424</c:v>
                </c:pt>
                <c:pt idx="3">
                  <c:v>1.2273239971974572</c:v>
                </c:pt>
                <c:pt idx="4">
                  <c:v>0.50978304032907928</c:v>
                </c:pt>
                <c:pt idx="5">
                  <c:v>1.567689163112798</c:v>
                </c:pt>
                <c:pt idx="6">
                  <c:v>-0.26412661749289557</c:v>
                </c:pt>
                <c:pt idx="7">
                  <c:v>-0.4163351907439562</c:v>
                </c:pt>
                <c:pt idx="8">
                  <c:v>-1.5328032351317804</c:v>
                </c:pt>
                <c:pt idx="9">
                  <c:v>-0.52000530497067232</c:v>
                </c:pt>
                <c:pt idx="10">
                  <c:v>-1.2567697663849975</c:v>
                </c:pt>
                <c:pt idx="11">
                  <c:v>-0.3124742854507</c:v>
                </c:pt>
                <c:pt idx="12">
                  <c:v>-0.11159995862147964</c:v>
                </c:pt>
                <c:pt idx="13">
                  <c:v>0.6700731370245705</c:v>
                </c:pt>
                <c:pt idx="14">
                  <c:v>1.3099414164427403</c:v>
                </c:pt>
                <c:pt idx="15">
                  <c:v>1.820902287423886</c:v>
                </c:pt>
                <c:pt idx="16">
                  <c:v>2.7161333563233714</c:v>
                </c:pt>
                <c:pt idx="17">
                  <c:v>1.5914719237429913</c:v>
                </c:pt>
                <c:pt idx="18">
                  <c:v>1.981069511232544</c:v>
                </c:pt>
                <c:pt idx="19">
                  <c:v>1.605744354729725</c:v>
                </c:pt>
                <c:pt idx="20">
                  <c:v>3.6732326256782724</c:v>
                </c:pt>
                <c:pt idx="21">
                  <c:v>-4.5501073259747289E-2</c:v>
                </c:pt>
                <c:pt idx="22">
                  <c:v>-0.77025128618162308</c:v>
                </c:pt>
                <c:pt idx="23">
                  <c:v>0.68532350661690056</c:v>
                </c:pt>
                <c:pt idx="24">
                  <c:v>-2.112352646625991</c:v>
                </c:pt>
                <c:pt idx="25">
                  <c:v>1.7962191589873862</c:v>
                </c:pt>
                <c:pt idx="26">
                  <c:v>1.2841575891688726</c:v>
                </c:pt>
                <c:pt idx="27">
                  <c:v>0.55650840302609184</c:v>
                </c:pt>
                <c:pt idx="28">
                  <c:v>-2.2057500667177874</c:v>
                </c:pt>
                <c:pt idx="29">
                  <c:v>-0.81468967703040751</c:v>
                </c:pt>
                <c:pt idx="30">
                  <c:v>-0.55605759340542604</c:v>
                </c:pt>
                <c:pt idx="31">
                  <c:v>-6.8342050806919616E-2</c:v>
                </c:pt>
                <c:pt idx="32">
                  <c:v>2.6948698745483659</c:v>
                </c:pt>
                <c:pt idx="33">
                  <c:v>2.4168696740872946</c:v>
                </c:pt>
                <c:pt idx="34">
                  <c:v>2.5486165418472919</c:v>
                </c:pt>
                <c:pt idx="35">
                  <c:v>0.86713303969786837</c:v>
                </c:pt>
                <c:pt idx="36">
                  <c:v>0.62689935920025364</c:v>
                </c:pt>
                <c:pt idx="37">
                  <c:v>3.404364870052015</c:v>
                </c:pt>
                <c:pt idx="38">
                  <c:v>2.2292735918749909</c:v>
                </c:pt>
                <c:pt idx="39">
                  <c:v>0.54512830104189702</c:v>
                </c:pt>
                <c:pt idx="40">
                  <c:v>0.6903651472950143</c:v>
                </c:pt>
                <c:pt idx="41">
                  <c:v>1.8264411515770322</c:v>
                </c:pt>
                <c:pt idx="42">
                  <c:v>1.8670635703979648</c:v>
                </c:pt>
                <c:pt idx="43">
                  <c:v>1.7945446510761094</c:v>
                </c:pt>
                <c:pt idx="44">
                  <c:v>1.950698847405228</c:v>
                </c:pt>
                <c:pt idx="45">
                  <c:v>1.0510871547478846</c:v>
                </c:pt>
                <c:pt idx="46">
                  <c:v>0.43717475278761053</c:v>
                </c:pt>
                <c:pt idx="47">
                  <c:v>2.4472698440288805</c:v>
                </c:pt>
                <c:pt idx="48">
                  <c:v>-0.71262144463759314</c:v>
                </c:pt>
                <c:pt idx="49">
                  <c:v>3.1677089841391761</c:v>
                </c:pt>
                <c:pt idx="50">
                  <c:v>-0.59274292376716053</c:v>
                </c:pt>
                <c:pt idx="51">
                  <c:v>-4.0129506089363653</c:v>
                </c:pt>
                <c:pt idx="52">
                  <c:v>-4.3558458989552733</c:v>
                </c:pt>
                <c:pt idx="53">
                  <c:v>-1.7949631407922586</c:v>
                </c:pt>
                <c:pt idx="54">
                  <c:v>1.9022148886493437</c:v>
                </c:pt>
                <c:pt idx="55">
                  <c:v>2.0638170977866444</c:v>
                </c:pt>
                <c:pt idx="56">
                  <c:v>1.730155660291697</c:v>
                </c:pt>
                <c:pt idx="57">
                  <c:v>1.4573914855008623</c:v>
                </c:pt>
                <c:pt idx="58">
                  <c:v>-0.30203882180994829</c:v>
                </c:pt>
                <c:pt idx="59">
                  <c:v>0.95751593121539313</c:v>
                </c:pt>
                <c:pt idx="60">
                  <c:v>1.6966163561863898</c:v>
                </c:pt>
                <c:pt idx="61">
                  <c:v>-0.70623353752061324</c:v>
                </c:pt>
                <c:pt idx="62">
                  <c:v>-4.8356586728725273E-3</c:v>
                </c:pt>
                <c:pt idx="63">
                  <c:v>0.93283346492032737</c:v>
                </c:pt>
                <c:pt idx="64">
                  <c:v>1.1445579923376221</c:v>
                </c:pt>
                <c:pt idx="65">
                  <c:v>-0.10399055425838061</c:v>
                </c:pt>
                <c:pt idx="66">
                  <c:v>0.32841265432146138</c:v>
                </c:pt>
                <c:pt idx="67">
                  <c:v>1.0207016192284759</c:v>
                </c:pt>
                <c:pt idx="68">
                  <c:v>-1.1066478702953455</c:v>
                </c:pt>
                <c:pt idx="69">
                  <c:v>2.6141254548338844</c:v>
                </c:pt>
                <c:pt idx="70">
                  <c:v>-1.0604125358119534</c:v>
                </c:pt>
                <c:pt idx="71">
                  <c:v>2.3783398517764462</c:v>
                </c:pt>
                <c:pt idx="72">
                  <c:v>-0.83049884566677423</c:v>
                </c:pt>
                <c:pt idx="73">
                  <c:v>-0.68587250361320229</c:v>
                </c:pt>
                <c:pt idx="74">
                  <c:v>-0.224366288766919</c:v>
                </c:pt>
                <c:pt idx="75">
                  <c:v>1.553854453188547</c:v>
                </c:pt>
                <c:pt idx="76">
                  <c:v>6.1079500310934363E-2</c:v>
                </c:pt>
                <c:pt idx="77">
                  <c:v>-1.2623510663674093</c:v>
                </c:pt>
                <c:pt idx="78">
                  <c:v>0.72800171992253604</c:v>
                </c:pt>
                <c:pt idx="79">
                  <c:v>-0.35915798826513678</c:v>
                </c:pt>
                <c:pt idx="80">
                  <c:v>0.27369045434692674</c:v>
                </c:pt>
                <c:pt idx="81">
                  <c:v>1.2651621950450898</c:v>
                </c:pt>
                <c:pt idx="82">
                  <c:v>-0.6333462688801772</c:v>
                </c:pt>
                <c:pt idx="83">
                  <c:v>-0.49639897573857533</c:v>
                </c:pt>
              </c:numCache>
            </c:numRef>
          </c:val>
        </c:ser>
        <c:ser>
          <c:idx val="2"/>
          <c:order val="2"/>
          <c:tx>
            <c:strRef>
              <c:f>'Growth Rates SeaAdj (2)'!$I$2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(2)'!$I$3:$I$86</c:f>
              <c:numCache>
                <c:formatCode>0.00</c:formatCode>
                <c:ptCount val="84"/>
                <c:pt idx="0">
                  <c:v>1.0487674410657781</c:v>
                </c:pt>
                <c:pt idx="1">
                  <c:v>0.93465150087234206</c:v>
                </c:pt>
                <c:pt idx="2">
                  <c:v>1.0882172586736039</c:v>
                </c:pt>
                <c:pt idx="3">
                  <c:v>1.028888508532869</c:v>
                </c:pt>
                <c:pt idx="4">
                  <c:v>-0.72406470838752546</c:v>
                </c:pt>
                <c:pt idx="5">
                  <c:v>0.29526598141576227</c:v>
                </c:pt>
                <c:pt idx="6">
                  <c:v>0.29025087515939191</c:v>
                </c:pt>
                <c:pt idx="7">
                  <c:v>4.852415686369034E-2</c:v>
                </c:pt>
                <c:pt idx="8">
                  <c:v>1.4375264803410106</c:v>
                </c:pt>
                <c:pt idx="9">
                  <c:v>0.7752540754104823</c:v>
                </c:pt>
                <c:pt idx="10">
                  <c:v>0.2627547620710024</c:v>
                </c:pt>
                <c:pt idx="11">
                  <c:v>0.24547363303315611</c:v>
                </c:pt>
                <c:pt idx="12">
                  <c:v>0.60524398113930833</c:v>
                </c:pt>
                <c:pt idx="13">
                  <c:v>1.1493973184239834</c:v>
                </c:pt>
                <c:pt idx="14">
                  <c:v>1.1718465438769872</c:v>
                </c:pt>
                <c:pt idx="15">
                  <c:v>0.94762873013479276</c:v>
                </c:pt>
                <c:pt idx="16">
                  <c:v>0.51762167689366789</c:v>
                </c:pt>
                <c:pt idx="17">
                  <c:v>0.98315963734511036</c:v>
                </c:pt>
                <c:pt idx="18">
                  <c:v>0.89315310417056071</c:v>
                </c:pt>
                <c:pt idx="19">
                  <c:v>0.68678989648210931</c:v>
                </c:pt>
                <c:pt idx="20">
                  <c:v>2.8924776839090511</c:v>
                </c:pt>
                <c:pt idx="21">
                  <c:v>0.69212925285768478</c:v>
                </c:pt>
                <c:pt idx="22">
                  <c:v>0.68823831136619373</c:v>
                </c:pt>
                <c:pt idx="23">
                  <c:v>0.93750764259670827</c:v>
                </c:pt>
                <c:pt idx="24">
                  <c:v>1.1135451966463403</c:v>
                </c:pt>
                <c:pt idx="25">
                  <c:v>1.1082717374393918</c:v>
                </c:pt>
                <c:pt idx="26">
                  <c:v>0.5572332963862523</c:v>
                </c:pt>
                <c:pt idx="27">
                  <c:v>0.92783519446749885</c:v>
                </c:pt>
                <c:pt idx="28">
                  <c:v>1.7890349843753151</c:v>
                </c:pt>
                <c:pt idx="29">
                  <c:v>0.94087109519609258</c:v>
                </c:pt>
                <c:pt idx="30">
                  <c:v>0.97733871745323486</c:v>
                </c:pt>
                <c:pt idx="31">
                  <c:v>0.83004622740196676</c:v>
                </c:pt>
                <c:pt idx="32">
                  <c:v>1.0276928449010805</c:v>
                </c:pt>
                <c:pt idx="33">
                  <c:v>1.2328254222087376</c:v>
                </c:pt>
                <c:pt idx="34">
                  <c:v>1.1680580801361942</c:v>
                </c:pt>
                <c:pt idx="35">
                  <c:v>1.5219765615767642</c:v>
                </c:pt>
                <c:pt idx="36">
                  <c:v>2.398499616975637</c:v>
                </c:pt>
                <c:pt idx="37">
                  <c:v>1.5196352425180661</c:v>
                </c:pt>
                <c:pt idx="38">
                  <c:v>1.3057011726640719</c:v>
                </c:pt>
                <c:pt idx="39">
                  <c:v>0.96749451703706346</c:v>
                </c:pt>
                <c:pt idx="40">
                  <c:v>1.5765748849083243</c:v>
                </c:pt>
                <c:pt idx="41">
                  <c:v>1.5539395905961375</c:v>
                </c:pt>
                <c:pt idx="42">
                  <c:v>1.4524133786265714</c:v>
                </c:pt>
                <c:pt idx="43">
                  <c:v>1.1428234261292536</c:v>
                </c:pt>
                <c:pt idx="44">
                  <c:v>2.1839902101418467</c:v>
                </c:pt>
                <c:pt idx="45">
                  <c:v>1.3108972150101197</c:v>
                </c:pt>
                <c:pt idx="46">
                  <c:v>1.6722319714789071</c:v>
                </c:pt>
                <c:pt idx="47">
                  <c:v>1.4830512252733137</c:v>
                </c:pt>
                <c:pt idx="48">
                  <c:v>1.1525111327046795</c:v>
                </c:pt>
                <c:pt idx="49">
                  <c:v>0.3640488126508013</c:v>
                </c:pt>
                <c:pt idx="50">
                  <c:v>0.53741663928878169</c:v>
                </c:pt>
                <c:pt idx="51">
                  <c:v>0.45862797536998501</c:v>
                </c:pt>
                <c:pt idx="52">
                  <c:v>0.57012364725984177</c:v>
                </c:pt>
                <c:pt idx="53">
                  <c:v>-0.15787257070412836</c:v>
                </c:pt>
                <c:pt idx="54">
                  <c:v>6.7720410829486224E-2</c:v>
                </c:pt>
                <c:pt idx="55">
                  <c:v>0.15168503443615813</c:v>
                </c:pt>
                <c:pt idx="56">
                  <c:v>2.5658117007054497</c:v>
                </c:pt>
                <c:pt idx="57">
                  <c:v>1.1592490265563937</c:v>
                </c:pt>
                <c:pt idx="58">
                  <c:v>0.70834916235105283</c:v>
                </c:pt>
                <c:pt idx="59">
                  <c:v>0.86699939504831014</c:v>
                </c:pt>
                <c:pt idx="60">
                  <c:v>1.3013278279708598</c:v>
                </c:pt>
                <c:pt idx="61">
                  <c:v>1.1894333661596685</c:v>
                </c:pt>
                <c:pt idx="62">
                  <c:v>0.99400562552026173</c:v>
                </c:pt>
                <c:pt idx="63">
                  <c:v>0.93244068465312135</c:v>
                </c:pt>
                <c:pt idx="64">
                  <c:v>0.51933499362657076</c:v>
                </c:pt>
                <c:pt idx="65">
                  <c:v>0.62321158254621278</c:v>
                </c:pt>
                <c:pt idx="66">
                  <c:v>0.50041347602802488</c:v>
                </c:pt>
                <c:pt idx="67">
                  <c:v>0.5314686676049335</c:v>
                </c:pt>
                <c:pt idx="68">
                  <c:v>0.62772730401187671</c:v>
                </c:pt>
                <c:pt idx="69">
                  <c:v>0.86948888525573886</c:v>
                </c:pt>
                <c:pt idx="70">
                  <c:v>0.62952682173938079</c:v>
                </c:pt>
                <c:pt idx="71">
                  <c:v>0.74822874948843743</c:v>
                </c:pt>
                <c:pt idx="72">
                  <c:v>0.51828985328033939</c:v>
                </c:pt>
                <c:pt idx="73">
                  <c:v>0.492921163704089</c:v>
                </c:pt>
                <c:pt idx="74">
                  <c:v>0.63722258420158595</c:v>
                </c:pt>
                <c:pt idx="75">
                  <c:v>0.43415579510879021</c:v>
                </c:pt>
                <c:pt idx="76">
                  <c:v>0.49025708226296288</c:v>
                </c:pt>
                <c:pt idx="77">
                  <c:v>0.18932001304480209</c:v>
                </c:pt>
                <c:pt idx="78">
                  <c:v>0.346015332508673</c:v>
                </c:pt>
                <c:pt idx="79">
                  <c:v>0.27233268398999633</c:v>
                </c:pt>
                <c:pt idx="80">
                  <c:v>0.4313172232873379</c:v>
                </c:pt>
                <c:pt idx="81">
                  <c:v>0.45921202841102943</c:v>
                </c:pt>
                <c:pt idx="82">
                  <c:v>0.19900925775566944</c:v>
                </c:pt>
                <c:pt idx="83">
                  <c:v>0.40768550895235883</c:v>
                </c:pt>
              </c:numCache>
            </c:numRef>
          </c:val>
        </c:ser>
        <c:dLbls/>
        <c:marker val="1"/>
        <c:axId val="108949888"/>
        <c:axId val="108951424"/>
      </c:lineChart>
      <c:catAx>
        <c:axId val="10894988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951424"/>
        <c:crosses val="autoZero"/>
        <c:auto val="1"/>
        <c:lblAlgn val="ctr"/>
        <c:lblOffset val="100"/>
        <c:tickLblSkip val="4"/>
        <c:tickMarkSkip val="1"/>
      </c:catAx>
      <c:valAx>
        <c:axId val="1089514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94988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234713772144705"/>
          <c:y val="4.6600994024683103E-2"/>
          <c:w val="0.25043600893171925"/>
          <c:h val="0.144371698218570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00083784315235E-2"/>
          <c:y val="2.2612285823822652E-2"/>
          <c:w val="0.91368078175894329"/>
          <c:h val="0.8662207357859531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 (2)'!$B$2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 (2)'!$A$87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(2)'!$B$87</c:f>
              <c:numCache>
                <c:formatCode>0.00</c:formatCode>
                <c:ptCount val="1"/>
                <c:pt idx="0">
                  <c:v>-2.437124216961529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(2)'!$E$87</c:f>
              <c:numCache>
                <c:formatCode>0.00</c:formatCode>
                <c:ptCount val="1"/>
                <c:pt idx="0">
                  <c:v>-0.39421358294423692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(2)'!$I$87</c:f>
              <c:numCache>
                <c:formatCode>0.00</c:formatCode>
                <c:ptCount val="1"/>
                <c:pt idx="0">
                  <c:v>0.3483159213042526</c:v>
                </c:pt>
              </c:numCache>
            </c:numRef>
          </c:val>
          <c:shape val="cylinder"/>
        </c:ser>
        <c:dLbls/>
        <c:shape val="box"/>
        <c:axId val="108605824"/>
        <c:axId val="108607360"/>
        <c:axId val="0"/>
      </c:bar3DChart>
      <c:catAx>
        <c:axId val="10860582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07360"/>
        <c:crosses val="autoZero"/>
        <c:auto val="1"/>
        <c:lblAlgn val="ctr"/>
        <c:lblOffset val="100"/>
        <c:tickLblSkip val="1"/>
        <c:tickMarkSkip val="1"/>
      </c:catAx>
      <c:valAx>
        <c:axId val="10860736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05824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400969738595791E-2"/>
          <c:y val="1.6722434008645617E-2"/>
          <c:w val="0.83876223415998263"/>
          <c:h val="0.1003343820923018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7408519811312512E-2"/>
          <c:y val="2.9351670407715507E-2"/>
          <c:w val="0.92259148018868775"/>
          <c:h val="0.93573425493759665"/>
        </c:manualLayout>
      </c:layout>
      <c:lineChart>
        <c:grouping val="standard"/>
        <c:ser>
          <c:idx val="0"/>
          <c:order val="0"/>
          <c:tx>
            <c:strRef>
              <c:f>'Growth Rates SeaAdj (2)'!$C$2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(2)'!$C$3:$C$86</c:f>
              <c:numCache>
                <c:formatCode>0.00</c:formatCode>
                <c:ptCount val="84"/>
                <c:pt idx="0">
                  <c:v>10.772010941238097</c:v>
                </c:pt>
                <c:pt idx="1">
                  <c:v>16.041006287211697</c:v>
                </c:pt>
                <c:pt idx="2">
                  <c:v>5.9198653855533561</c:v>
                </c:pt>
                <c:pt idx="3">
                  <c:v>1.1540631079696482</c:v>
                </c:pt>
                <c:pt idx="4">
                  <c:v>-7.0815921676559315</c:v>
                </c:pt>
                <c:pt idx="5">
                  <c:v>0.32073565808176197</c:v>
                </c:pt>
                <c:pt idx="6">
                  <c:v>-0.26551454633298927</c:v>
                </c:pt>
                <c:pt idx="7">
                  <c:v>-0.84006769621326016</c:v>
                </c:pt>
                <c:pt idx="8">
                  <c:v>3.004896703412447</c:v>
                </c:pt>
                <c:pt idx="9">
                  <c:v>-2.3456929214369056</c:v>
                </c:pt>
                <c:pt idx="10">
                  <c:v>-0.2874659796410195</c:v>
                </c:pt>
                <c:pt idx="11">
                  <c:v>2.2080578765266785</c:v>
                </c:pt>
                <c:pt idx="12">
                  <c:v>-5.8890742109785066</c:v>
                </c:pt>
                <c:pt idx="13">
                  <c:v>1.3210102049234307</c:v>
                </c:pt>
                <c:pt idx="14">
                  <c:v>1.7484585772917036</c:v>
                </c:pt>
                <c:pt idx="15">
                  <c:v>2.5835167440623978</c:v>
                </c:pt>
                <c:pt idx="16">
                  <c:v>0.36008779635444471</c:v>
                </c:pt>
                <c:pt idx="17">
                  <c:v>0.71420161656440695</c:v>
                </c:pt>
                <c:pt idx="18">
                  <c:v>0.13203879050753717</c:v>
                </c:pt>
                <c:pt idx="19">
                  <c:v>-1.4347962740728033</c:v>
                </c:pt>
                <c:pt idx="20">
                  <c:v>1.0957697359971941</c:v>
                </c:pt>
                <c:pt idx="21">
                  <c:v>-0.60868984533960779</c:v>
                </c:pt>
                <c:pt idx="22">
                  <c:v>-0.2675016157715806</c:v>
                </c:pt>
                <c:pt idx="23">
                  <c:v>-5.0734487528010117E-2</c:v>
                </c:pt>
                <c:pt idx="24">
                  <c:v>1.0322967924205533</c:v>
                </c:pt>
                <c:pt idx="25">
                  <c:v>3.3155190658300207</c:v>
                </c:pt>
                <c:pt idx="26">
                  <c:v>2.1085575412356694</c:v>
                </c:pt>
                <c:pt idx="27">
                  <c:v>1.308861438205029</c:v>
                </c:pt>
                <c:pt idx="28">
                  <c:v>4.5870831647611174</c:v>
                </c:pt>
                <c:pt idx="29">
                  <c:v>-0.86485021011252405</c:v>
                </c:pt>
                <c:pt idx="30">
                  <c:v>-2.8414374008641916</c:v>
                </c:pt>
                <c:pt idx="31">
                  <c:v>-0.63332113603737328</c:v>
                </c:pt>
                <c:pt idx="32">
                  <c:v>-1.0910424594644027E-2</c:v>
                </c:pt>
                <c:pt idx="33">
                  <c:v>0.94379490069022709</c:v>
                </c:pt>
                <c:pt idx="34">
                  <c:v>2.1881105219090315</c:v>
                </c:pt>
                <c:pt idx="35">
                  <c:v>2.6410662588080887</c:v>
                </c:pt>
                <c:pt idx="36">
                  <c:v>-8.9149126244588537</c:v>
                </c:pt>
                <c:pt idx="37">
                  <c:v>-0.17520796080032217</c:v>
                </c:pt>
                <c:pt idx="38">
                  <c:v>0.23878167480097082</c:v>
                </c:pt>
                <c:pt idx="39">
                  <c:v>0.35255226832665598</c:v>
                </c:pt>
                <c:pt idx="40">
                  <c:v>8.8305316228660153</c:v>
                </c:pt>
                <c:pt idx="41">
                  <c:v>-8.1833048070519645</c:v>
                </c:pt>
                <c:pt idx="42">
                  <c:v>-3.4830924072910734</c:v>
                </c:pt>
                <c:pt idx="43">
                  <c:v>-0.92195367818514662</c:v>
                </c:pt>
                <c:pt idx="44">
                  <c:v>4.7335417836590548</c:v>
                </c:pt>
                <c:pt idx="45">
                  <c:v>3.5745591042521263</c:v>
                </c:pt>
                <c:pt idx="46">
                  <c:v>1.5321925184629037</c:v>
                </c:pt>
                <c:pt idx="47">
                  <c:v>4.4271292447284534</c:v>
                </c:pt>
                <c:pt idx="48">
                  <c:v>3.5346841187970082</c:v>
                </c:pt>
                <c:pt idx="49">
                  <c:v>4.0491832484078438</c:v>
                </c:pt>
                <c:pt idx="50">
                  <c:v>6.8562180519495932</c:v>
                </c:pt>
                <c:pt idx="51">
                  <c:v>2.5069926781632224</c:v>
                </c:pt>
                <c:pt idx="52">
                  <c:v>-3.2008578865665362</c:v>
                </c:pt>
                <c:pt idx="53">
                  <c:v>-4.6302182962994429</c:v>
                </c:pt>
                <c:pt idx="54">
                  <c:v>-3.6633114285559718</c:v>
                </c:pt>
                <c:pt idx="55">
                  <c:v>-2.6902251907605272</c:v>
                </c:pt>
                <c:pt idx="56">
                  <c:v>3.5470009820222059</c:v>
                </c:pt>
                <c:pt idx="57">
                  <c:v>2.5078170880751425</c:v>
                </c:pt>
                <c:pt idx="58">
                  <c:v>3.3073719090163398</c:v>
                </c:pt>
                <c:pt idx="59">
                  <c:v>2.0908586759393666</c:v>
                </c:pt>
                <c:pt idx="60">
                  <c:v>7.6142063472373263</c:v>
                </c:pt>
                <c:pt idx="61">
                  <c:v>-1.7583322307002685</c:v>
                </c:pt>
                <c:pt idx="62">
                  <c:v>-0.56866647711117757</c:v>
                </c:pt>
                <c:pt idx="63">
                  <c:v>-0.11438375750643474</c:v>
                </c:pt>
                <c:pt idx="64">
                  <c:v>1.0290940572116081</c:v>
                </c:pt>
                <c:pt idx="65">
                  <c:v>1.5159466794620169</c:v>
                </c:pt>
                <c:pt idx="66">
                  <c:v>1.0457593571829467</c:v>
                </c:pt>
                <c:pt idx="67">
                  <c:v>1.6927349802660223</c:v>
                </c:pt>
                <c:pt idx="68">
                  <c:v>0.47008030044080329</c:v>
                </c:pt>
                <c:pt idx="69">
                  <c:v>0.57372924006036718</c:v>
                </c:pt>
                <c:pt idx="70">
                  <c:v>2.3647489420107579</c:v>
                </c:pt>
                <c:pt idx="71">
                  <c:v>2.6383418531243916</c:v>
                </c:pt>
                <c:pt idx="72">
                  <c:v>2.3317944730836273</c:v>
                </c:pt>
                <c:pt idx="73">
                  <c:v>1.1510675005391542</c:v>
                </c:pt>
                <c:pt idx="74">
                  <c:v>2.2639447805345774</c:v>
                </c:pt>
                <c:pt idx="75">
                  <c:v>1.8711316698156142</c:v>
                </c:pt>
                <c:pt idx="76">
                  <c:v>-4.1262595024258619</c:v>
                </c:pt>
                <c:pt idx="77">
                  <c:v>-5.4642217304246996</c:v>
                </c:pt>
                <c:pt idx="78">
                  <c:v>-3.0419151663786614</c:v>
                </c:pt>
                <c:pt idx="79">
                  <c:v>-1.6743076414538705</c:v>
                </c:pt>
                <c:pt idx="80">
                  <c:v>-3.496011568278635</c:v>
                </c:pt>
                <c:pt idx="81">
                  <c:v>-2.0111247345913501</c:v>
                </c:pt>
                <c:pt idx="82">
                  <c:v>-6.1037950345626757E-2</c:v>
                </c:pt>
                <c:pt idx="83">
                  <c:v>-3.5118256912956468E-2</c:v>
                </c:pt>
              </c:numCache>
            </c:numRef>
          </c:val>
        </c:ser>
        <c:ser>
          <c:idx val="1"/>
          <c:order val="1"/>
          <c:tx>
            <c:strRef>
              <c:f>'Growth Rates SeaAdj (2)'!$D$2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(2)'!$D$3:$D$86</c:f>
              <c:numCache>
                <c:formatCode>0.00</c:formatCode>
                <c:ptCount val="84"/>
                <c:pt idx="0">
                  <c:v>41.801254582859279</c:v>
                </c:pt>
                <c:pt idx="1">
                  <c:v>-1.3349866593680018</c:v>
                </c:pt>
                <c:pt idx="2">
                  <c:v>0.14463560899830016</c:v>
                </c:pt>
                <c:pt idx="3">
                  <c:v>0.25489894092274812</c:v>
                </c:pt>
                <c:pt idx="4">
                  <c:v>-0.17679328944401135</c:v>
                </c:pt>
                <c:pt idx="5">
                  <c:v>1.2469745870576752</c:v>
                </c:pt>
                <c:pt idx="6">
                  <c:v>0.77287731746569821</c:v>
                </c:pt>
                <c:pt idx="7">
                  <c:v>0.12713394819851564</c:v>
                </c:pt>
                <c:pt idx="8">
                  <c:v>-0.91153447240708341</c:v>
                </c:pt>
                <c:pt idx="9">
                  <c:v>-0.95574316079721278</c:v>
                </c:pt>
                <c:pt idx="10">
                  <c:v>-0.88937840695247683</c:v>
                </c:pt>
                <c:pt idx="11">
                  <c:v>-0.2705449229370045</c:v>
                </c:pt>
                <c:pt idx="12">
                  <c:v>-26.573355360173917</c:v>
                </c:pt>
                <c:pt idx="13">
                  <c:v>-0.72088710988764759</c:v>
                </c:pt>
                <c:pt idx="14">
                  <c:v>4.4581058686515913E-2</c:v>
                </c:pt>
                <c:pt idx="15">
                  <c:v>0.32822976083260763</c:v>
                </c:pt>
                <c:pt idx="16">
                  <c:v>-2.1160036900906718</c:v>
                </c:pt>
                <c:pt idx="17">
                  <c:v>-0.31918965175104635</c:v>
                </c:pt>
                <c:pt idx="18">
                  <c:v>-0.83880370104346103</c:v>
                </c:pt>
                <c:pt idx="19">
                  <c:v>0.39355670218249822</c:v>
                </c:pt>
                <c:pt idx="20">
                  <c:v>-4.75392347498435</c:v>
                </c:pt>
                <c:pt idx="21">
                  <c:v>0.47954033061039636</c:v>
                </c:pt>
                <c:pt idx="22">
                  <c:v>-0.67060190658420527</c:v>
                </c:pt>
                <c:pt idx="23">
                  <c:v>-0.76427500788721658</c:v>
                </c:pt>
                <c:pt idx="24">
                  <c:v>-11.026649523655882</c:v>
                </c:pt>
                <c:pt idx="25">
                  <c:v>0.74279607582868845</c:v>
                </c:pt>
                <c:pt idx="26">
                  <c:v>0.92461391590176223</c:v>
                </c:pt>
                <c:pt idx="27">
                  <c:v>0.72585422629271734</c:v>
                </c:pt>
                <c:pt idx="28">
                  <c:v>2.9883347202304149</c:v>
                </c:pt>
                <c:pt idx="29">
                  <c:v>1.113054459596194</c:v>
                </c:pt>
                <c:pt idx="30">
                  <c:v>1.260824915844579</c:v>
                </c:pt>
                <c:pt idx="31">
                  <c:v>0.46178144610495359</c:v>
                </c:pt>
                <c:pt idx="32">
                  <c:v>0.99540703481009674</c:v>
                </c:pt>
                <c:pt idx="33">
                  <c:v>-1.2263228927865828</c:v>
                </c:pt>
                <c:pt idx="34">
                  <c:v>2.6731377184215437</c:v>
                </c:pt>
                <c:pt idx="35">
                  <c:v>-2.5641283889212954</c:v>
                </c:pt>
                <c:pt idx="36">
                  <c:v>-4.3139669586119211</c:v>
                </c:pt>
                <c:pt idx="37">
                  <c:v>-0.79497308288321022</c:v>
                </c:pt>
                <c:pt idx="38">
                  <c:v>-0.74208927192859897</c:v>
                </c:pt>
                <c:pt idx="39">
                  <c:v>-0.56111656283127809</c:v>
                </c:pt>
                <c:pt idx="40">
                  <c:v>-4.6686745527191755</c:v>
                </c:pt>
                <c:pt idx="41">
                  <c:v>1.6408288749840749</c:v>
                </c:pt>
                <c:pt idx="42">
                  <c:v>1.454837512469251</c:v>
                </c:pt>
                <c:pt idx="43">
                  <c:v>1.6970859670683247</c:v>
                </c:pt>
                <c:pt idx="44">
                  <c:v>0.93677079311466904</c:v>
                </c:pt>
                <c:pt idx="45">
                  <c:v>-3.00257021422297</c:v>
                </c:pt>
                <c:pt idx="46">
                  <c:v>-0.47031638886379085</c:v>
                </c:pt>
                <c:pt idx="47">
                  <c:v>-1.6510791717993867</c:v>
                </c:pt>
                <c:pt idx="48">
                  <c:v>-5.1149471871447876</c:v>
                </c:pt>
                <c:pt idx="49">
                  <c:v>2.5815748108383825</c:v>
                </c:pt>
                <c:pt idx="50">
                  <c:v>-2.2777679475148194</c:v>
                </c:pt>
                <c:pt idx="51">
                  <c:v>-0.14222573490674331</c:v>
                </c:pt>
                <c:pt idx="52">
                  <c:v>-5.7933391233874145</c:v>
                </c:pt>
                <c:pt idx="53">
                  <c:v>3.0784862516808174</c:v>
                </c:pt>
                <c:pt idx="54">
                  <c:v>-1.2877642053097822</c:v>
                </c:pt>
                <c:pt idx="55">
                  <c:v>1.3696088827610087</c:v>
                </c:pt>
                <c:pt idx="56">
                  <c:v>9.1245435832720894</c:v>
                </c:pt>
                <c:pt idx="57">
                  <c:v>-5.8712809595514068</c:v>
                </c:pt>
                <c:pt idx="58">
                  <c:v>6.8686534368550056</c:v>
                </c:pt>
                <c:pt idx="59">
                  <c:v>3.3512416068409849</c:v>
                </c:pt>
                <c:pt idx="60">
                  <c:v>-1.9650007581754261</c:v>
                </c:pt>
                <c:pt idx="61">
                  <c:v>-0.73172179309993768</c:v>
                </c:pt>
                <c:pt idx="62">
                  <c:v>-4.8668409094791549</c:v>
                </c:pt>
                <c:pt idx="63">
                  <c:v>-0.43813970192135182</c:v>
                </c:pt>
                <c:pt idx="64">
                  <c:v>2.3126233213792098</c:v>
                </c:pt>
                <c:pt idx="65">
                  <c:v>5.935514369534074</c:v>
                </c:pt>
                <c:pt idx="66">
                  <c:v>-2.1043329133417239</c:v>
                </c:pt>
                <c:pt idx="67">
                  <c:v>-1.7500424550646556</c:v>
                </c:pt>
                <c:pt idx="68">
                  <c:v>3.6858773152082454</c:v>
                </c:pt>
                <c:pt idx="69">
                  <c:v>-1.1781792575314196</c:v>
                </c:pt>
                <c:pt idx="70">
                  <c:v>2.8939422280415865</c:v>
                </c:pt>
                <c:pt idx="71">
                  <c:v>4.0080333800792918</c:v>
                </c:pt>
                <c:pt idx="72">
                  <c:v>3.0881114285524087</c:v>
                </c:pt>
                <c:pt idx="73">
                  <c:v>-0.66474795897098893</c:v>
                </c:pt>
                <c:pt idx="74">
                  <c:v>1.0321428571428668</c:v>
                </c:pt>
                <c:pt idx="75">
                  <c:v>3.5181519318463104</c:v>
                </c:pt>
                <c:pt idx="76">
                  <c:v>-4.6401264018914059</c:v>
                </c:pt>
                <c:pt idx="77">
                  <c:v>-1.5519182686735351</c:v>
                </c:pt>
                <c:pt idx="78">
                  <c:v>-2.3025527388015483</c:v>
                </c:pt>
                <c:pt idx="79">
                  <c:v>0.74887990806853455</c:v>
                </c:pt>
                <c:pt idx="80">
                  <c:v>-13.612421229346818</c:v>
                </c:pt>
                <c:pt idx="81">
                  <c:v>3.4698624411694947</c:v>
                </c:pt>
                <c:pt idx="82">
                  <c:v>1.0287054030084068</c:v>
                </c:pt>
                <c:pt idx="83">
                  <c:v>-2.9955889702526974</c:v>
                </c:pt>
              </c:numCache>
            </c:numRef>
          </c:val>
        </c:ser>
        <c:dLbls/>
        <c:marker val="1"/>
        <c:axId val="108646784"/>
        <c:axId val="108648320"/>
      </c:lineChart>
      <c:catAx>
        <c:axId val="1086467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48320"/>
        <c:crosses val="autoZero"/>
        <c:auto val="1"/>
        <c:lblAlgn val="ctr"/>
        <c:lblOffset val="100"/>
        <c:tickLblSkip val="4"/>
        <c:tickMarkSkip val="4"/>
      </c:catAx>
      <c:valAx>
        <c:axId val="1086483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864678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505241827589418"/>
          <c:y val="0.10113142509546805"/>
          <c:w val="0.32520256273808246"/>
          <c:h val="0.1066671172541200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9219461099472704E-2"/>
          <c:y val="2.6677411592207802E-2"/>
          <c:w val="0.92887500300994563"/>
          <c:h val="0.92349030997990456"/>
        </c:manualLayout>
      </c:layout>
      <c:lineChart>
        <c:grouping val="standard"/>
        <c:ser>
          <c:idx val="0"/>
          <c:order val="0"/>
          <c:tx>
            <c:strRef>
              <c:f>'Growth Rates SeaAdj (2)'!$F$2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(2)'!$F$3:$F$86</c:f>
              <c:numCache>
                <c:formatCode>0.00</c:formatCode>
                <c:ptCount val="84"/>
                <c:pt idx="0">
                  <c:v>1.2515982806069506</c:v>
                </c:pt>
                <c:pt idx="1">
                  <c:v>-0.2332011120970367</c:v>
                </c:pt>
                <c:pt idx="2">
                  <c:v>0.60781035731724653</c:v>
                </c:pt>
                <c:pt idx="3">
                  <c:v>0.73033318647428302</c:v>
                </c:pt>
                <c:pt idx="4">
                  <c:v>0.57841273295369033</c:v>
                </c:pt>
                <c:pt idx="5">
                  <c:v>1.866368620084137</c:v>
                </c:pt>
                <c:pt idx="6">
                  <c:v>-0.15677813129219759</c:v>
                </c:pt>
                <c:pt idx="7">
                  <c:v>-0.24174692681642271</c:v>
                </c:pt>
                <c:pt idx="8">
                  <c:v>0.18125525361220318</c:v>
                </c:pt>
                <c:pt idx="9">
                  <c:v>-7.7754534987830928E-2</c:v>
                </c:pt>
                <c:pt idx="10">
                  <c:v>-1.2789713384100638</c:v>
                </c:pt>
                <c:pt idx="11">
                  <c:v>-0.5317513653346444</c:v>
                </c:pt>
                <c:pt idx="12">
                  <c:v>0.79678332317923428</c:v>
                </c:pt>
                <c:pt idx="13">
                  <c:v>0.73100149871562392</c:v>
                </c:pt>
                <c:pt idx="14">
                  <c:v>1.6018536233796505</c:v>
                </c:pt>
                <c:pt idx="15">
                  <c:v>2.0542042244306931</c:v>
                </c:pt>
                <c:pt idx="16">
                  <c:v>3.0305341371975358</c:v>
                </c:pt>
                <c:pt idx="17">
                  <c:v>1.6361148062143078</c:v>
                </c:pt>
                <c:pt idx="18">
                  <c:v>2.0908744808839592</c:v>
                </c:pt>
                <c:pt idx="19">
                  <c:v>1.9916496683150184</c:v>
                </c:pt>
                <c:pt idx="20">
                  <c:v>0.36427528624124705</c:v>
                </c:pt>
                <c:pt idx="21">
                  <c:v>7.0108638796793172E-4</c:v>
                </c:pt>
                <c:pt idx="22">
                  <c:v>-1.0687083993226665</c:v>
                </c:pt>
                <c:pt idx="23">
                  <c:v>0.83612359314637918</c:v>
                </c:pt>
                <c:pt idx="24">
                  <c:v>0.64643961520531845</c:v>
                </c:pt>
                <c:pt idx="25">
                  <c:v>1.7474116678789977</c:v>
                </c:pt>
                <c:pt idx="26">
                  <c:v>1.1229544859168836</c:v>
                </c:pt>
                <c:pt idx="27">
                  <c:v>2.4936726616579193E-2</c:v>
                </c:pt>
                <c:pt idx="28">
                  <c:v>-0.3406132824530903</c:v>
                </c:pt>
                <c:pt idx="29">
                  <c:v>-1.2620056794303689</c:v>
                </c:pt>
                <c:pt idx="30">
                  <c:v>-0.98484919284201577</c:v>
                </c:pt>
                <c:pt idx="31">
                  <c:v>-0.5613726185317961</c:v>
                </c:pt>
                <c:pt idx="32">
                  <c:v>2.774999062864044</c:v>
                </c:pt>
                <c:pt idx="33">
                  <c:v>2.4293074580344531</c:v>
                </c:pt>
                <c:pt idx="34">
                  <c:v>2.3886277824480211</c:v>
                </c:pt>
                <c:pt idx="35">
                  <c:v>0.37886785925780586</c:v>
                </c:pt>
                <c:pt idx="36">
                  <c:v>-5.0854064480486232E-2</c:v>
                </c:pt>
                <c:pt idx="37">
                  <c:v>3.8753330066940141</c:v>
                </c:pt>
                <c:pt idx="38">
                  <c:v>2.2918846985183121</c:v>
                </c:pt>
                <c:pt idx="39">
                  <c:v>-8.2436686104501306E-2</c:v>
                </c:pt>
                <c:pt idx="40">
                  <c:v>0.99937293361362667</c:v>
                </c:pt>
                <c:pt idx="41">
                  <c:v>1.9095827054379824</c:v>
                </c:pt>
                <c:pt idx="42">
                  <c:v>1.9687300168862887</c:v>
                </c:pt>
                <c:pt idx="43">
                  <c:v>1.8530913401460043</c:v>
                </c:pt>
                <c:pt idx="44">
                  <c:v>1.5724616234549282</c:v>
                </c:pt>
                <c:pt idx="45">
                  <c:v>0.45974548899625123</c:v>
                </c:pt>
                <c:pt idx="46">
                  <c:v>1.2315073055979352E-2</c:v>
                </c:pt>
                <c:pt idx="47">
                  <c:v>2.2803017850849554</c:v>
                </c:pt>
                <c:pt idx="48">
                  <c:v>-0.2807392381675326</c:v>
                </c:pt>
                <c:pt idx="49">
                  <c:v>3.9121446339941892</c:v>
                </c:pt>
                <c:pt idx="50">
                  <c:v>-1.8443306202351055</c:v>
                </c:pt>
                <c:pt idx="51">
                  <c:v>-5.0420425896393217</c:v>
                </c:pt>
                <c:pt idx="52">
                  <c:v>-6.4686774185648206</c:v>
                </c:pt>
                <c:pt idx="53">
                  <c:v>-2.7135446230074307</c:v>
                </c:pt>
                <c:pt idx="54">
                  <c:v>2.0062097209336938</c:v>
                </c:pt>
                <c:pt idx="55">
                  <c:v>2.5978374070216752</c:v>
                </c:pt>
                <c:pt idx="56">
                  <c:v>2.2559049225875052</c:v>
                </c:pt>
                <c:pt idx="57">
                  <c:v>2.1574269635845527</c:v>
                </c:pt>
                <c:pt idx="58">
                  <c:v>-0.45539691129335902</c:v>
                </c:pt>
                <c:pt idx="59">
                  <c:v>1.2012690128908594</c:v>
                </c:pt>
                <c:pt idx="60">
                  <c:v>2.5215417864577314</c:v>
                </c:pt>
                <c:pt idx="61">
                  <c:v>-1.246684634960842</c:v>
                </c:pt>
                <c:pt idx="62">
                  <c:v>-0.20387969466977568</c:v>
                </c:pt>
                <c:pt idx="63">
                  <c:v>1.0160331668092224</c:v>
                </c:pt>
                <c:pt idx="64">
                  <c:v>1.5393257257898105</c:v>
                </c:pt>
                <c:pt idx="65">
                  <c:v>-0.12165676323946985</c:v>
                </c:pt>
                <c:pt idx="66">
                  <c:v>0.1297834371866497</c:v>
                </c:pt>
                <c:pt idx="67">
                  <c:v>1.0209854475045237</c:v>
                </c:pt>
                <c:pt idx="68">
                  <c:v>-1.6519673540711033</c:v>
                </c:pt>
                <c:pt idx="69">
                  <c:v>2.9761569850468685</c:v>
                </c:pt>
                <c:pt idx="70">
                  <c:v>-1.7294537923354436</c:v>
                </c:pt>
                <c:pt idx="71">
                  <c:v>3.1062182613438298</c:v>
                </c:pt>
                <c:pt idx="72">
                  <c:v>-1.2801038362201504</c:v>
                </c:pt>
                <c:pt idx="73">
                  <c:v>-1.0883294312508678</c:v>
                </c:pt>
                <c:pt idx="74">
                  <c:v>-0.35860601784077878</c:v>
                </c:pt>
                <c:pt idx="75">
                  <c:v>1.9432304025451701</c:v>
                </c:pt>
                <c:pt idx="76">
                  <c:v>-0.18315737023296491</c:v>
                </c:pt>
                <c:pt idx="77">
                  <c:v>-1.5787965616045687</c:v>
                </c:pt>
                <c:pt idx="78">
                  <c:v>1.2092452076148803</c:v>
                </c:pt>
                <c:pt idx="79">
                  <c:v>-0.58576180414635148</c:v>
                </c:pt>
                <c:pt idx="80">
                  <c:v>0.46321437878082455</c:v>
                </c:pt>
                <c:pt idx="81">
                  <c:v>1.8492303409296851</c:v>
                </c:pt>
                <c:pt idx="82">
                  <c:v>-0.84632562649241405</c:v>
                </c:pt>
                <c:pt idx="83">
                  <c:v>-0.7838506990679126</c:v>
                </c:pt>
              </c:numCache>
            </c:numRef>
          </c:val>
        </c:ser>
        <c:ser>
          <c:idx val="1"/>
          <c:order val="1"/>
          <c:tx>
            <c:strRef>
              <c:f>'Growth Rates SeaAdj (2)'!$G$2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(2)'!$G$3:$G$86</c:f>
              <c:numCache>
                <c:formatCode>0.00</c:formatCode>
                <c:ptCount val="84"/>
                <c:pt idx="0">
                  <c:v>4.5049966512961443</c:v>
                </c:pt>
                <c:pt idx="1">
                  <c:v>4.1937797700166817</c:v>
                </c:pt>
                <c:pt idx="2">
                  <c:v>6.0245968303847119</c:v>
                </c:pt>
                <c:pt idx="3">
                  <c:v>4.9238523492906001</c:v>
                </c:pt>
                <c:pt idx="4">
                  <c:v>-2.5500924521830171</c:v>
                </c:pt>
                <c:pt idx="5">
                  <c:v>0.26274519286998305</c:v>
                </c:pt>
                <c:pt idx="6">
                  <c:v>-2.0233327757731319</c:v>
                </c:pt>
                <c:pt idx="7">
                  <c:v>-2.4529480274536741</c:v>
                </c:pt>
                <c:pt idx="8">
                  <c:v>-1.6959187212372384</c:v>
                </c:pt>
                <c:pt idx="9">
                  <c:v>-1.3412553702397181</c:v>
                </c:pt>
                <c:pt idx="10">
                  <c:v>-1.4606944110555256</c:v>
                </c:pt>
                <c:pt idx="11">
                  <c:v>-7.6343541349523078E-2</c:v>
                </c:pt>
                <c:pt idx="12">
                  <c:v>-0.21140842173717048</c:v>
                </c:pt>
                <c:pt idx="13">
                  <c:v>1.0096790008772192</c:v>
                </c:pt>
                <c:pt idx="14">
                  <c:v>0.49005975371236032</c:v>
                </c:pt>
                <c:pt idx="15">
                  <c:v>1.6285513799006157</c:v>
                </c:pt>
                <c:pt idx="16">
                  <c:v>3.728773633443367</c:v>
                </c:pt>
                <c:pt idx="17">
                  <c:v>0.72708185162014483</c:v>
                </c:pt>
                <c:pt idx="18">
                  <c:v>0.38502200648263424</c:v>
                </c:pt>
                <c:pt idx="19">
                  <c:v>-1.5779384953421332</c:v>
                </c:pt>
                <c:pt idx="20">
                  <c:v>1.9767641539012801</c:v>
                </c:pt>
                <c:pt idx="21">
                  <c:v>-1.4005807076029593</c:v>
                </c:pt>
                <c:pt idx="22">
                  <c:v>-0.17872282256998581</c:v>
                </c:pt>
                <c:pt idx="23">
                  <c:v>-0.58636885441736208</c:v>
                </c:pt>
                <c:pt idx="24">
                  <c:v>7.644745614802984</c:v>
                </c:pt>
                <c:pt idx="25">
                  <c:v>2.3268087310700341</c:v>
                </c:pt>
                <c:pt idx="26">
                  <c:v>1.2481029392323859</c:v>
                </c:pt>
                <c:pt idx="27">
                  <c:v>1.685010840767952</c:v>
                </c:pt>
                <c:pt idx="28">
                  <c:v>-14.08793663814272</c:v>
                </c:pt>
                <c:pt idx="29">
                  <c:v>3.0832476875633768E-2</c:v>
                </c:pt>
                <c:pt idx="30">
                  <c:v>0.44522072673720442</c:v>
                </c:pt>
                <c:pt idx="31">
                  <c:v>1.1217566231375162</c:v>
                </c:pt>
                <c:pt idx="32">
                  <c:v>2.3971300136149147</c:v>
                </c:pt>
                <c:pt idx="33">
                  <c:v>1.9392415116817896</c:v>
                </c:pt>
                <c:pt idx="34">
                  <c:v>3.3924165692767079</c:v>
                </c:pt>
                <c:pt idx="35">
                  <c:v>1.9466859242048582</c:v>
                </c:pt>
                <c:pt idx="36">
                  <c:v>1.1414158392175691</c:v>
                </c:pt>
                <c:pt idx="37">
                  <c:v>0.93594762387835173</c:v>
                </c:pt>
                <c:pt idx="38">
                  <c:v>0.77780777167224746</c:v>
                </c:pt>
                <c:pt idx="39">
                  <c:v>2.1095992820703966</c:v>
                </c:pt>
                <c:pt idx="40">
                  <c:v>0.59841349388792986</c:v>
                </c:pt>
                <c:pt idx="41">
                  <c:v>0.2776007712234243</c:v>
                </c:pt>
                <c:pt idx="42">
                  <c:v>0.20608618908711701</c:v>
                </c:pt>
                <c:pt idx="43">
                  <c:v>0.65774724537726059</c:v>
                </c:pt>
                <c:pt idx="44">
                  <c:v>1.0730194888904194</c:v>
                </c:pt>
                <c:pt idx="45">
                  <c:v>0.8860994151688294</c:v>
                </c:pt>
                <c:pt idx="46">
                  <c:v>0.98462435748551957</c:v>
                </c:pt>
                <c:pt idx="47">
                  <c:v>0.11236000971209918</c:v>
                </c:pt>
                <c:pt idx="48">
                  <c:v>-5.4152783670395337</c:v>
                </c:pt>
                <c:pt idx="49">
                  <c:v>-0.60755469131533602</c:v>
                </c:pt>
                <c:pt idx="50">
                  <c:v>3.1260382510415146</c:v>
                </c:pt>
                <c:pt idx="51">
                  <c:v>-3.6315560708718837</c:v>
                </c:pt>
                <c:pt idx="52">
                  <c:v>-3.8920515762567756</c:v>
                </c:pt>
                <c:pt idx="53">
                  <c:v>0.43556486113581611</c:v>
                </c:pt>
                <c:pt idx="54">
                  <c:v>0.82388983346078914</c:v>
                </c:pt>
                <c:pt idx="55">
                  <c:v>0.27911103950311511</c:v>
                </c:pt>
                <c:pt idx="56">
                  <c:v>1.130186330129086</c:v>
                </c:pt>
                <c:pt idx="57">
                  <c:v>-5.1607195517553849E-2</c:v>
                </c:pt>
                <c:pt idx="58">
                  <c:v>-0.28029800103268249</c:v>
                </c:pt>
                <c:pt idx="59">
                  <c:v>1.4246615873955173</c:v>
                </c:pt>
                <c:pt idx="60">
                  <c:v>0.18299825673173892</c:v>
                </c:pt>
                <c:pt idx="61">
                  <c:v>0.24936932757270966</c:v>
                </c:pt>
                <c:pt idx="62">
                  <c:v>-0.45989645098776682</c:v>
                </c:pt>
                <c:pt idx="63">
                  <c:v>0.19614110536409854</c:v>
                </c:pt>
                <c:pt idx="64">
                  <c:v>0.52024407435777131</c:v>
                </c:pt>
                <c:pt idx="65">
                  <c:v>-1.0015196468630285</c:v>
                </c:pt>
                <c:pt idx="66">
                  <c:v>0.44150110375278001</c:v>
                </c:pt>
                <c:pt idx="67">
                  <c:v>3.6387453605983083E-2</c:v>
                </c:pt>
                <c:pt idx="68">
                  <c:v>-0.6858064020595166</c:v>
                </c:pt>
                <c:pt idx="69">
                  <c:v>0.7784219665087373</c:v>
                </c:pt>
                <c:pt idx="70">
                  <c:v>0.53294785871769845</c:v>
                </c:pt>
                <c:pt idx="71">
                  <c:v>-1.440771509905286</c:v>
                </c:pt>
                <c:pt idx="72">
                  <c:v>-1.0222009136836943</c:v>
                </c:pt>
                <c:pt idx="73">
                  <c:v>0.31130481188295778</c:v>
                </c:pt>
                <c:pt idx="74">
                  <c:v>-0.48619731630904667</c:v>
                </c:pt>
                <c:pt idx="75">
                  <c:v>0.38165104916914638</c:v>
                </c:pt>
                <c:pt idx="76">
                  <c:v>0.2512839495717763</c:v>
                </c:pt>
                <c:pt idx="77">
                  <c:v>-1.9266634359810395</c:v>
                </c:pt>
                <c:pt idx="78">
                  <c:v>-1.9495395672681011</c:v>
                </c:pt>
                <c:pt idx="79">
                  <c:v>0.13438602385353682</c:v>
                </c:pt>
                <c:pt idx="80">
                  <c:v>-1.8727184976294882</c:v>
                </c:pt>
                <c:pt idx="81">
                  <c:v>-0.80421905689847806</c:v>
                </c:pt>
                <c:pt idx="82">
                  <c:v>-0.62520463368625745</c:v>
                </c:pt>
                <c:pt idx="83">
                  <c:v>0.59932850105118929</c:v>
                </c:pt>
              </c:numCache>
            </c:numRef>
          </c:val>
        </c:ser>
        <c:ser>
          <c:idx val="2"/>
          <c:order val="2"/>
          <c:tx>
            <c:strRef>
              <c:f>'Growth Rates SeaAdj (2)'!$H$2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C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(2)'!$H$3:$H$86</c:f>
              <c:numCache>
                <c:formatCode>0.00</c:formatCode>
                <c:ptCount val="84"/>
                <c:pt idx="0">
                  <c:v>-3.5085890717161989</c:v>
                </c:pt>
                <c:pt idx="1">
                  <c:v>1.0433209727386963</c:v>
                </c:pt>
                <c:pt idx="2">
                  <c:v>0.59106911698052367</c:v>
                </c:pt>
                <c:pt idx="3">
                  <c:v>0.24904707174326027</c:v>
                </c:pt>
                <c:pt idx="4">
                  <c:v>3.3527678803839436</c:v>
                </c:pt>
                <c:pt idx="5">
                  <c:v>1.2523118162476756</c:v>
                </c:pt>
                <c:pt idx="6">
                  <c:v>0.8834945482409744</c:v>
                </c:pt>
                <c:pt idx="7">
                  <c:v>0.59118915542928463</c:v>
                </c:pt>
                <c:pt idx="8">
                  <c:v>-10.514160690826072</c:v>
                </c:pt>
                <c:pt idx="9">
                  <c:v>-2.3221989906420144</c:v>
                </c:pt>
                <c:pt idx="10">
                  <c:v>-0.91169420556631886</c:v>
                </c:pt>
                <c:pt idx="11">
                  <c:v>0.77919560879832461</c:v>
                </c:pt>
                <c:pt idx="12">
                  <c:v>-5.4608732412411891</c:v>
                </c:pt>
                <c:pt idx="13">
                  <c:v>-8.3000298873809664E-2</c:v>
                </c:pt>
                <c:pt idx="14">
                  <c:v>0.31394637687753552</c:v>
                </c:pt>
                <c:pt idx="15">
                  <c:v>0.50530807472939387</c:v>
                </c:pt>
                <c:pt idx="16">
                  <c:v>-0.47856247915332795</c:v>
                </c:pt>
                <c:pt idx="17">
                  <c:v>2.2718597855247626</c:v>
                </c:pt>
                <c:pt idx="18">
                  <c:v>3.0265553353152228</c:v>
                </c:pt>
                <c:pt idx="19">
                  <c:v>2.484568547554673</c:v>
                </c:pt>
                <c:pt idx="20">
                  <c:v>27.726240207732005</c:v>
                </c:pt>
                <c:pt idx="21">
                  <c:v>0.84862586258021167</c:v>
                </c:pt>
                <c:pt idx="22">
                  <c:v>0.30882646225553095</c:v>
                </c:pt>
                <c:pt idx="23">
                  <c:v>0.94494518301635</c:v>
                </c:pt>
                <c:pt idx="24">
                  <c:v>-24.21844806380911</c:v>
                </c:pt>
                <c:pt idx="25">
                  <c:v>1.5243688161942146</c:v>
                </c:pt>
                <c:pt idx="26">
                  <c:v>2.4341380673751956</c:v>
                </c:pt>
                <c:pt idx="27">
                  <c:v>2.8792427442716577</c:v>
                </c:pt>
                <c:pt idx="28">
                  <c:v>-1.1363236493764817</c:v>
                </c:pt>
                <c:pt idx="29">
                  <c:v>1.3338991235606072</c:v>
                </c:pt>
                <c:pt idx="30">
                  <c:v>1.2564164303634056</c:v>
                </c:pt>
                <c:pt idx="31">
                  <c:v>1.916643423472439</c:v>
                </c:pt>
                <c:pt idx="32">
                  <c:v>2.4823386830101235</c:v>
                </c:pt>
                <c:pt idx="33">
                  <c:v>2.793402895574153</c:v>
                </c:pt>
                <c:pt idx="34">
                  <c:v>2.7425849318969959</c:v>
                </c:pt>
                <c:pt idx="35">
                  <c:v>2.8510845582967823</c:v>
                </c:pt>
                <c:pt idx="36">
                  <c:v>4.2174891389282152</c:v>
                </c:pt>
                <c:pt idx="37">
                  <c:v>2.9401201853224155</c:v>
                </c:pt>
                <c:pt idx="38">
                  <c:v>3.1628015298103627</c:v>
                </c:pt>
                <c:pt idx="39">
                  <c:v>2.798559534137179</c:v>
                </c:pt>
                <c:pt idx="40">
                  <c:v>-0.96230745490219938</c:v>
                </c:pt>
                <c:pt idx="41">
                  <c:v>2.7159852720842226</c:v>
                </c:pt>
                <c:pt idx="42">
                  <c:v>2.7193271388848581</c:v>
                </c:pt>
                <c:pt idx="43">
                  <c:v>2.4189435775824575</c:v>
                </c:pt>
                <c:pt idx="44">
                  <c:v>4.7928075785749291</c:v>
                </c:pt>
                <c:pt idx="45">
                  <c:v>4.3921424066276984</c:v>
                </c:pt>
                <c:pt idx="46">
                  <c:v>2.2355340144698177</c:v>
                </c:pt>
                <c:pt idx="47">
                  <c:v>5.0736844732277655</c:v>
                </c:pt>
                <c:pt idx="48">
                  <c:v>0.54190609556632485</c:v>
                </c:pt>
                <c:pt idx="49">
                  <c:v>2.0649693344949562</c:v>
                </c:pt>
                <c:pt idx="50">
                  <c:v>3.2284514490989893</c:v>
                </c:pt>
                <c:pt idx="51">
                  <c:v>0.64926716668503304</c:v>
                </c:pt>
                <c:pt idx="52">
                  <c:v>4.8700624887786068</c:v>
                </c:pt>
                <c:pt idx="53">
                  <c:v>0.60034520869870667</c:v>
                </c:pt>
                <c:pt idx="54">
                  <c:v>2.1236351461061691</c:v>
                </c:pt>
                <c:pt idx="55">
                  <c:v>1.0130570402341565</c:v>
                </c:pt>
                <c:pt idx="56">
                  <c:v>-1.5677422642192719E-3</c:v>
                </c:pt>
                <c:pt idx="57">
                  <c:v>-0.49722140976895013</c:v>
                </c:pt>
                <c:pt idx="58">
                  <c:v>0.32018980431678706</c:v>
                </c:pt>
                <c:pt idx="59">
                  <c:v>-0.31184269733467201</c:v>
                </c:pt>
                <c:pt idx="60">
                  <c:v>-0.85881293127041558</c:v>
                </c:pt>
                <c:pt idx="61">
                  <c:v>1.0599845242259294</c:v>
                </c:pt>
                <c:pt idx="62">
                  <c:v>1.1002611678081844</c:v>
                </c:pt>
                <c:pt idx="63">
                  <c:v>1.011515717398092</c:v>
                </c:pt>
                <c:pt idx="64">
                  <c:v>-0.14033206895276809</c:v>
                </c:pt>
                <c:pt idx="65">
                  <c:v>0.48737261852015618</c:v>
                </c:pt>
                <c:pt idx="66">
                  <c:v>1.0992166030925807</c:v>
                </c:pt>
                <c:pt idx="67">
                  <c:v>1.574100369183322</c:v>
                </c:pt>
                <c:pt idx="68">
                  <c:v>0.91773783843122492</c:v>
                </c:pt>
                <c:pt idx="69">
                  <c:v>2.1557220274147615</c:v>
                </c:pt>
                <c:pt idx="70">
                  <c:v>0.80255100050705064</c:v>
                </c:pt>
                <c:pt idx="71">
                  <c:v>1.5439533331398512</c:v>
                </c:pt>
                <c:pt idx="72">
                  <c:v>1.079728272568498</c:v>
                </c:pt>
                <c:pt idx="73">
                  <c:v>0.38753095521654496</c:v>
                </c:pt>
                <c:pt idx="74">
                  <c:v>0.42934618861102747</c:v>
                </c:pt>
                <c:pt idx="75">
                  <c:v>0.64970374259354391</c:v>
                </c:pt>
                <c:pt idx="76">
                  <c:v>0.91611208091181995</c:v>
                </c:pt>
                <c:pt idx="77">
                  <c:v>0.28908696699591757</c:v>
                </c:pt>
                <c:pt idx="78">
                  <c:v>0.22080969714885998</c:v>
                </c:pt>
                <c:pt idx="79">
                  <c:v>0.26918148547619419</c:v>
                </c:pt>
                <c:pt idx="80">
                  <c:v>0.58379125823456601</c:v>
                </c:pt>
                <c:pt idx="81">
                  <c:v>2.3856056226895621E-2</c:v>
                </c:pt>
                <c:pt idx="82">
                  <c:v>0.18254703567464353</c:v>
                </c:pt>
                <c:pt idx="83">
                  <c:v>9.5227630663304655E-2</c:v>
                </c:pt>
              </c:numCache>
            </c:numRef>
          </c:val>
        </c:ser>
        <c:dLbls/>
        <c:marker val="1"/>
        <c:axId val="109037824"/>
        <c:axId val="109047808"/>
      </c:lineChart>
      <c:catAx>
        <c:axId val="1090378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047808"/>
        <c:crosses val="autoZero"/>
        <c:auto val="1"/>
        <c:lblAlgn val="ctr"/>
        <c:lblOffset val="100"/>
        <c:tickLblSkip val="4"/>
        <c:tickMarkSkip val="1"/>
      </c:catAx>
      <c:valAx>
        <c:axId val="1090478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0378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8.4961713501408673E-2"/>
          <c:y val="5.6412426058684462E-2"/>
          <c:w val="0.26997254930290454"/>
          <c:h val="0.1176842446932941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4037877618239022E-2"/>
          <c:y val="2.3693067778292446E-2"/>
          <c:w val="0.92947921302224767"/>
          <c:h val="0.9379110699397869"/>
        </c:manualLayout>
      </c:layout>
      <c:lineChart>
        <c:grouping val="standard"/>
        <c:ser>
          <c:idx val="0"/>
          <c:order val="0"/>
          <c:tx>
            <c:strRef>
              <c:f>'Growth Rates SeaAdj (2)'!$J$2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(2)'!$J$3:$J$86</c:f>
              <c:numCache>
                <c:formatCode>0.00</c:formatCode>
                <c:ptCount val="84"/>
                <c:pt idx="0">
                  <c:v>-1.5577221269461223</c:v>
                </c:pt>
                <c:pt idx="1">
                  <c:v>0.62541605824354707</c:v>
                </c:pt>
                <c:pt idx="2">
                  <c:v>0.83360850268889808</c:v>
                </c:pt>
                <c:pt idx="3">
                  <c:v>1.0845182212206663</c:v>
                </c:pt>
                <c:pt idx="4">
                  <c:v>0.43948366200869005</c:v>
                </c:pt>
                <c:pt idx="5">
                  <c:v>-0.65270370623315888</c:v>
                </c:pt>
                <c:pt idx="6">
                  <c:v>-0.59897938553708574</c:v>
                </c:pt>
                <c:pt idx="7">
                  <c:v>-1.8887437293561984</c:v>
                </c:pt>
                <c:pt idx="8">
                  <c:v>1.961245459102499</c:v>
                </c:pt>
                <c:pt idx="9">
                  <c:v>0.85517484197511584</c:v>
                </c:pt>
                <c:pt idx="10">
                  <c:v>0.37876878541954784</c:v>
                </c:pt>
                <c:pt idx="11">
                  <c:v>2.7977646577764158E-2</c:v>
                </c:pt>
                <c:pt idx="12">
                  <c:v>2.9107734479153677</c:v>
                </c:pt>
                <c:pt idx="13">
                  <c:v>2.3216446525944368</c:v>
                </c:pt>
                <c:pt idx="14">
                  <c:v>2.5888848193817005</c:v>
                </c:pt>
                <c:pt idx="15">
                  <c:v>2.3582691481273383</c:v>
                </c:pt>
                <c:pt idx="16">
                  <c:v>2.1645930499715345</c:v>
                </c:pt>
                <c:pt idx="17">
                  <c:v>1.8972865616128771</c:v>
                </c:pt>
                <c:pt idx="18">
                  <c:v>1.2953569950759591</c:v>
                </c:pt>
                <c:pt idx="19">
                  <c:v>0.61513946662739194</c:v>
                </c:pt>
                <c:pt idx="20">
                  <c:v>5.9994150697727298</c:v>
                </c:pt>
                <c:pt idx="21">
                  <c:v>0.10466834852639906</c:v>
                </c:pt>
                <c:pt idx="22">
                  <c:v>-1.2565411290420091E-2</c:v>
                </c:pt>
                <c:pt idx="23">
                  <c:v>0.24046015911241828</c:v>
                </c:pt>
                <c:pt idx="24">
                  <c:v>0.89939081616001604</c:v>
                </c:pt>
                <c:pt idx="25">
                  <c:v>0.82730611335991233</c:v>
                </c:pt>
                <c:pt idx="26">
                  <c:v>0.59702301692374005</c:v>
                </c:pt>
                <c:pt idx="27">
                  <c:v>1.6242275817229177</c:v>
                </c:pt>
                <c:pt idx="28">
                  <c:v>0.9166886892888334</c:v>
                </c:pt>
                <c:pt idx="29">
                  <c:v>0.41870283761560434</c:v>
                </c:pt>
                <c:pt idx="30">
                  <c:v>0.6649245063879009</c:v>
                </c:pt>
                <c:pt idx="31">
                  <c:v>0.5819608295595794</c:v>
                </c:pt>
                <c:pt idx="32">
                  <c:v>1.3873296553942824</c:v>
                </c:pt>
                <c:pt idx="33">
                  <c:v>1.880514071315821</c:v>
                </c:pt>
                <c:pt idx="34">
                  <c:v>2.0824307059934104</c:v>
                </c:pt>
                <c:pt idx="35">
                  <c:v>2.3969006252074743</c:v>
                </c:pt>
                <c:pt idx="36">
                  <c:v>0.68508982219042691</c:v>
                </c:pt>
                <c:pt idx="37">
                  <c:v>1.5154660740583838</c:v>
                </c:pt>
                <c:pt idx="38">
                  <c:v>1.4292403230889916</c:v>
                </c:pt>
                <c:pt idx="39">
                  <c:v>1.9627490620226173</c:v>
                </c:pt>
                <c:pt idx="40">
                  <c:v>1.4934275398762231</c:v>
                </c:pt>
                <c:pt idx="41">
                  <c:v>1.4840452346091908</c:v>
                </c:pt>
                <c:pt idx="42">
                  <c:v>1.4637945540541066</c:v>
                </c:pt>
                <c:pt idx="43">
                  <c:v>1.4104866427720189</c:v>
                </c:pt>
                <c:pt idx="44">
                  <c:v>1.9184439477454054</c:v>
                </c:pt>
                <c:pt idx="45">
                  <c:v>1.2997897560457867</c:v>
                </c:pt>
                <c:pt idx="46">
                  <c:v>1.2553179675950297</c:v>
                </c:pt>
                <c:pt idx="47">
                  <c:v>1.118287315518377</c:v>
                </c:pt>
                <c:pt idx="48">
                  <c:v>0.67026930371751758</c:v>
                </c:pt>
                <c:pt idx="49">
                  <c:v>-0.55515962863103052</c:v>
                </c:pt>
                <c:pt idx="50">
                  <c:v>-1.1188083197505971</c:v>
                </c:pt>
                <c:pt idx="51">
                  <c:v>-3.9210317494253445E-2</c:v>
                </c:pt>
                <c:pt idx="52">
                  <c:v>1.1132462152043363</c:v>
                </c:pt>
                <c:pt idx="53">
                  <c:v>-0.55697672672409571</c:v>
                </c:pt>
                <c:pt idx="54">
                  <c:v>0.34285755541130353</c:v>
                </c:pt>
                <c:pt idx="55">
                  <c:v>0.32948834220931422</c:v>
                </c:pt>
                <c:pt idx="56">
                  <c:v>1.5677400452598511</c:v>
                </c:pt>
                <c:pt idx="57">
                  <c:v>1.9210626066168963</c:v>
                </c:pt>
                <c:pt idx="58">
                  <c:v>1.4499206607717374</c:v>
                </c:pt>
                <c:pt idx="59">
                  <c:v>1.6531700800208631</c:v>
                </c:pt>
                <c:pt idx="60">
                  <c:v>1.1394470998344606</c:v>
                </c:pt>
                <c:pt idx="61">
                  <c:v>0.83077902238985846</c:v>
                </c:pt>
                <c:pt idx="62">
                  <c:v>0.88189915460903434</c:v>
                </c:pt>
                <c:pt idx="63">
                  <c:v>0.79476482550023397</c:v>
                </c:pt>
                <c:pt idx="64">
                  <c:v>1.0604328965731993</c:v>
                </c:pt>
                <c:pt idx="65">
                  <c:v>1.0532571571864802</c:v>
                </c:pt>
                <c:pt idx="66">
                  <c:v>0.77261646719206389</c:v>
                </c:pt>
                <c:pt idx="67">
                  <c:v>0.67191745950264148</c:v>
                </c:pt>
                <c:pt idx="68">
                  <c:v>-0.20000904367116734</c:v>
                </c:pt>
                <c:pt idx="69">
                  <c:v>0.58058943379374484</c:v>
                </c:pt>
                <c:pt idx="70">
                  <c:v>6.5851989766872912E-2</c:v>
                </c:pt>
                <c:pt idx="71">
                  <c:v>0.46537690177354946</c:v>
                </c:pt>
                <c:pt idx="72">
                  <c:v>0.53218703443701565</c:v>
                </c:pt>
                <c:pt idx="73">
                  <c:v>-6.2349731465814823E-2</c:v>
                </c:pt>
                <c:pt idx="74">
                  <c:v>0.99608928033178246</c:v>
                </c:pt>
                <c:pt idx="75">
                  <c:v>-1.9497276848401246E-2</c:v>
                </c:pt>
                <c:pt idx="76">
                  <c:v>1.4102934355597403</c:v>
                </c:pt>
                <c:pt idx="77">
                  <c:v>-0.19640813629737361</c:v>
                </c:pt>
                <c:pt idx="78">
                  <c:v>0.28671438413202505</c:v>
                </c:pt>
                <c:pt idx="79">
                  <c:v>0.634857163074658</c:v>
                </c:pt>
                <c:pt idx="80">
                  <c:v>1.0679423347858032</c:v>
                </c:pt>
                <c:pt idx="81">
                  <c:v>0.39809683875881363</c:v>
                </c:pt>
                <c:pt idx="82">
                  <c:v>-0.50651412915222238</c:v>
                </c:pt>
                <c:pt idx="83">
                  <c:v>0.52693874710325372</c:v>
                </c:pt>
              </c:numCache>
            </c:numRef>
          </c:val>
        </c:ser>
        <c:ser>
          <c:idx val="1"/>
          <c:order val="1"/>
          <c:tx>
            <c:strRef>
              <c:f>'Growth Rates SeaAdj (2)'!$K$2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(2)'!$K$3:$K$86</c:f>
              <c:numCache>
                <c:formatCode>0.00</c:formatCode>
                <c:ptCount val="84"/>
                <c:pt idx="0">
                  <c:v>-1.0132334076163436</c:v>
                </c:pt>
                <c:pt idx="1">
                  <c:v>1.3338391619093819</c:v>
                </c:pt>
                <c:pt idx="2">
                  <c:v>1.5860199880349182</c:v>
                </c:pt>
                <c:pt idx="3">
                  <c:v>0.62030212801301698</c:v>
                </c:pt>
                <c:pt idx="4">
                  <c:v>0.5697794137897606</c:v>
                </c:pt>
                <c:pt idx="5">
                  <c:v>2.0862697174941371</c:v>
                </c:pt>
                <c:pt idx="6">
                  <c:v>2.2557641982762284</c:v>
                </c:pt>
                <c:pt idx="7">
                  <c:v>2.3305128786315406</c:v>
                </c:pt>
                <c:pt idx="8">
                  <c:v>0.48978676855001613</c:v>
                </c:pt>
                <c:pt idx="9">
                  <c:v>0.83281943099639633</c:v>
                </c:pt>
                <c:pt idx="10">
                  <c:v>-0.47142303203922986</c:v>
                </c:pt>
                <c:pt idx="11">
                  <c:v>0.90245824482017434</c:v>
                </c:pt>
                <c:pt idx="12">
                  <c:v>-0.398541084746031</c:v>
                </c:pt>
                <c:pt idx="13">
                  <c:v>2.2576953329558553</c:v>
                </c:pt>
                <c:pt idx="14">
                  <c:v>2.1559587940765241</c:v>
                </c:pt>
                <c:pt idx="15">
                  <c:v>1.926607042153617</c:v>
                </c:pt>
                <c:pt idx="16">
                  <c:v>0.61877175445786747</c:v>
                </c:pt>
                <c:pt idx="17">
                  <c:v>2.2274569929457519</c:v>
                </c:pt>
                <c:pt idx="18">
                  <c:v>1.4724797751302143</c:v>
                </c:pt>
                <c:pt idx="19">
                  <c:v>0.85035678278830484</c:v>
                </c:pt>
                <c:pt idx="20">
                  <c:v>-0.4974891697832477</c:v>
                </c:pt>
                <c:pt idx="21">
                  <c:v>1.5052319694548355</c:v>
                </c:pt>
                <c:pt idx="22">
                  <c:v>2.1192082301559481</c:v>
                </c:pt>
                <c:pt idx="23">
                  <c:v>2.5300180275762125</c:v>
                </c:pt>
                <c:pt idx="24">
                  <c:v>2.763798362487818</c:v>
                </c:pt>
                <c:pt idx="25">
                  <c:v>2.2827327572150935</c:v>
                </c:pt>
                <c:pt idx="26">
                  <c:v>1.7109801886504066</c:v>
                </c:pt>
                <c:pt idx="27">
                  <c:v>1.552977819128291</c:v>
                </c:pt>
                <c:pt idx="28">
                  <c:v>2.4143470394320317</c:v>
                </c:pt>
                <c:pt idx="29">
                  <c:v>1.1556078836166641</c:v>
                </c:pt>
                <c:pt idx="30">
                  <c:v>1.0586987890335444</c:v>
                </c:pt>
                <c:pt idx="31">
                  <c:v>1.7173510038259707</c:v>
                </c:pt>
                <c:pt idx="32">
                  <c:v>0.54617794455796675</c:v>
                </c:pt>
                <c:pt idx="33">
                  <c:v>0.9703963796454953</c:v>
                </c:pt>
                <c:pt idx="34">
                  <c:v>1.4039386376088117</c:v>
                </c:pt>
                <c:pt idx="35">
                  <c:v>1.3094603822573618</c:v>
                </c:pt>
                <c:pt idx="36">
                  <c:v>1.7593251669431771</c:v>
                </c:pt>
                <c:pt idx="37">
                  <c:v>1.4730568381365705</c:v>
                </c:pt>
                <c:pt idx="38">
                  <c:v>1.3526718196197056</c:v>
                </c:pt>
                <c:pt idx="39">
                  <c:v>1.28217039461896</c:v>
                </c:pt>
                <c:pt idx="40">
                  <c:v>1.4897433924540375</c:v>
                </c:pt>
                <c:pt idx="41">
                  <c:v>1.2405206971404874</c:v>
                </c:pt>
                <c:pt idx="42">
                  <c:v>0.98858401587569056</c:v>
                </c:pt>
                <c:pt idx="43">
                  <c:v>0.74967702340184184</c:v>
                </c:pt>
                <c:pt idx="44">
                  <c:v>3.2859490472261799</c:v>
                </c:pt>
                <c:pt idx="45">
                  <c:v>2.6915222132012038</c:v>
                </c:pt>
                <c:pt idx="46">
                  <c:v>2.0826354834495873</c:v>
                </c:pt>
                <c:pt idx="47">
                  <c:v>1.3706287925150125</c:v>
                </c:pt>
                <c:pt idx="48">
                  <c:v>0.41661406833819259</c:v>
                </c:pt>
                <c:pt idx="49">
                  <c:v>0.33199951330155958</c:v>
                </c:pt>
                <c:pt idx="50">
                  <c:v>0.55749216197136031</c:v>
                </c:pt>
                <c:pt idx="51">
                  <c:v>9.1688173546015633E-2</c:v>
                </c:pt>
                <c:pt idx="52">
                  <c:v>-0.30120114557633682</c:v>
                </c:pt>
                <c:pt idx="53">
                  <c:v>-0.26861868545785117</c:v>
                </c:pt>
                <c:pt idx="54">
                  <c:v>0.19146840446656563</c:v>
                </c:pt>
                <c:pt idx="55">
                  <c:v>0.34235884911017378</c:v>
                </c:pt>
                <c:pt idx="56">
                  <c:v>0.81531516930421333</c:v>
                </c:pt>
                <c:pt idx="57">
                  <c:v>0.77267763943500445</c:v>
                </c:pt>
                <c:pt idx="58">
                  <c:v>0.63243363031065436</c:v>
                </c:pt>
                <c:pt idx="59">
                  <c:v>0.74916453039528164</c:v>
                </c:pt>
                <c:pt idx="60">
                  <c:v>0.82945972843055438</c:v>
                </c:pt>
                <c:pt idx="61">
                  <c:v>1.1771587149108746</c:v>
                </c:pt>
                <c:pt idx="62">
                  <c:v>0.5666670323762788</c:v>
                </c:pt>
                <c:pt idx="63">
                  <c:v>0.80180392245715271</c:v>
                </c:pt>
                <c:pt idx="64">
                  <c:v>0.84166293093272704</c:v>
                </c:pt>
                <c:pt idx="65">
                  <c:v>0.55909227485041391</c:v>
                </c:pt>
                <c:pt idx="66">
                  <c:v>0.27122165394174091</c:v>
                </c:pt>
                <c:pt idx="67">
                  <c:v>0.36452264198261769</c:v>
                </c:pt>
                <c:pt idx="68">
                  <c:v>1.0362055728478565</c:v>
                </c:pt>
                <c:pt idx="69">
                  <c:v>0.77257559231606543</c:v>
                </c:pt>
                <c:pt idx="70">
                  <c:v>1.1292727173308159</c:v>
                </c:pt>
                <c:pt idx="71">
                  <c:v>0.76886591978652308</c:v>
                </c:pt>
                <c:pt idx="72">
                  <c:v>0.15446637216721307</c:v>
                </c:pt>
                <c:pt idx="73">
                  <c:v>1.0880380628695774</c:v>
                </c:pt>
                <c:pt idx="74">
                  <c:v>0.68023351380926811</c:v>
                </c:pt>
                <c:pt idx="75">
                  <c:v>0.77483146691904536</c:v>
                </c:pt>
                <c:pt idx="76">
                  <c:v>0.14099442180070393</c:v>
                </c:pt>
                <c:pt idx="77">
                  <c:v>9.4180704441073331E-3</c:v>
                </c:pt>
                <c:pt idx="78">
                  <c:v>-1.324530691216518E-2</c:v>
                </c:pt>
                <c:pt idx="79">
                  <c:v>-0.41249664994829582</c:v>
                </c:pt>
                <c:pt idx="80">
                  <c:v>2.9901722051225738E-2</c:v>
                </c:pt>
                <c:pt idx="81">
                  <c:v>0.54176603724803807</c:v>
                </c:pt>
                <c:pt idx="82">
                  <c:v>0.41911578164349622</c:v>
                </c:pt>
                <c:pt idx="83">
                  <c:v>0.64134904691208805</c:v>
                </c:pt>
              </c:numCache>
            </c:numRef>
          </c:val>
        </c:ser>
        <c:ser>
          <c:idx val="2"/>
          <c:order val="2"/>
          <c:tx>
            <c:strRef>
              <c:f>'Growth Rates SeaAdj (2)'!$L$2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rgbClr val="04AC30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(2)'!$L$3:$L$86</c:f>
              <c:numCache>
                <c:formatCode>0.00</c:formatCode>
                <c:ptCount val="84"/>
                <c:pt idx="0">
                  <c:v>2.2640244069901816</c:v>
                </c:pt>
                <c:pt idx="1">
                  <c:v>2.3674601594934028</c:v>
                </c:pt>
                <c:pt idx="2">
                  <c:v>2.3868434030943448</c:v>
                </c:pt>
                <c:pt idx="3">
                  <c:v>2.3059183301985682</c:v>
                </c:pt>
                <c:pt idx="4">
                  <c:v>0.10952126991033177</c:v>
                </c:pt>
                <c:pt idx="5">
                  <c:v>0.53994563229610848</c:v>
                </c:pt>
                <c:pt idx="6">
                  <c:v>0.30943984443121308</c:v>
                </c:pt>
                <c:pt idx="7">
                  <c:v>0.40534253550640026</c:v>
                </c:pt>
                <c:pt idx="8">
                  <c:v>-0.41156104934003451</c:v>
                </c:pt>
                <c:pt idx="9">
                  <c:v>1.4086259221455999</c:v>
                </c:pt>
                <c:pt idx="10">
                  <c:v>0.73320269260376958</c:v>
                </c:pt>
                <c:pt idx="11">
                  <c:v>3.9254436378922543E-2</c:v>
                </c:pt>
                <c:pt idx="12">
                  <c:v>3.61299111298062</c:v>
                </c:pt>
                <c:pt idx="13">
                  <c:v>1.1035839219768755</c:v>
                </c:pt>
                <c:pt idx="14">
                  <c:v>1.1083254003895189</c:v>
                </c:pt>
                <c:pt idx="15">
                  <c:v>0.64288008016902554</c:v>
                </c:pt>
                <c:pt idx="16">
                  <c:v>-1.8293566129363548</c:v>
                </c:pt>
                <c:pt idx="17">
                  <c:v>0.37452937704446093</c:v>
                </c:pt>
                <c:pt idx="18">
                  <c:v>1.2093434548637971</c:v>
                </c:pt>
                <c:pt idx="19">
                  <c:v>1.7145325650943732</c:v>
                </c:pt>
                <c:pt idx="20">
                  <c:v>4.3997704991116837</c:v>
                </c:pt>
                <c:pt idx="21">
                  <c:v>2.2504929691905873</c:v>
                </c:pt>
                <c:pt idx="22">
                  <c:v>1.9681739207341311</c:v>
                </c:pt>
                <c:pt idx="23">
                  <c:v>1.9804736817812925</c:v>
                </c:pt>
                <c:pt idx="24">
                  <c:v>1.0962757591558829</c:v>
                </c:pt>
                <c:pt idx="25">
                  <c:v>1.3084213312118891</c:v>
                </c:pt>
                <c:pt idx="26">
                  <c:v>-0.36237005761336738</c:v>
                </c:pt>
                <c:pt idx="27">
                  <c:v>0.28150969175578228</c:v>
                </c:pt>
                <c:pt idx="28">
                  <c:v>3.1487964673523785</c:v>
                </c:pt>
                <c:pt idx="29">
                  <c:v>1.3565319489932239</c:v>
                </c:pt>
                <c:pt idx="30">
                  <c:v>1.5086448384232445</c:v>
                </c:pt>
                <c:pt idx="31">
                  <c:v>0.86947938078525533</c:v>
                </c:pt>
                <c:pt idx="32">
                  <c:v>2.989566044296093</c:v>
                </c:pt>
                <c:pt idx="33">
                  <c:v>1.9304880725554843</c:v>
                </c:pt>
                <c:pt idx="34">
                  <c:v>1.0046492276570107</c:v>
                </c:pt>
                <c:pt idx="35">
                  <c:v>1.4467657454862366</c:v>
                </c:pt>
                <c:pt idx="36">
                  <c:v>5.6574894134155755</c:v>
                </c:pt>
                <c:pt idx="37">
                  <c:v>1.9102085830263529</c:v>
                </c:pt>
                <c:pt idx="38">
                  <c:v>1.8333998581617432</c:v>
                </c:pt>
                <c:pt idx="39">
                  <c:v>0.66310024536627965</c:v>
                </c:pt>
                <c:pt idx="40">
                  <c:v>1.73376050501977</c:v>
                </c:pt>
                <c:pt idx="41">
                  <c:v>2.8815195587163775</c:v>
                </c:pt>
                <c:pt idx="42">
                  <c:v>2.5504970013728485</c:v>
                </c:pt>
                <c:pt idx="43">
                  <c:v>1.6405239669140377</c:v>
                </c:pt>
                <c:pt idx="44">
                  <c:v>1.9662278012786207</c:v>
                </c:pt>
                <c:pt idx="45">
                  <c:v>0.58515634468550748</c:v>
                </c:pt>
                <c:pt idx="46">
                  <c:v>2.0914629069702695</c:v>
                </c:pt>
                <c:pt idx="47">
                  <c:v>1.9115287664900547</c:v>
                </c:pt>
                <c:pt idx="48">
                  <c:v>2.1798745689637697</c:v>
                </c:pt>
                <c:pt idx="49">
                  <c:v>0.562557409654315</c:v>
                </c:pt>
                <c:pt idx="50">
                  <c:v>0.73476555996509541</c:v>
                </c:pt>
                <c:pt idx="51">
                  <c:v>0.57168617513287356</c:v>
                </c:pt>
                <c:pt idx="52">
                  <c:v>0.56213275321067668</c:v>
                </c:pt>
                <c:pt idx="53">
                  <c:v>-0.1522110042668999</c:v>
                </c:pt>
                <c:pt idx="54">
                  <c:v>0.21721775471883306</c:v>
                </c:pt>
                <c:pt idx="55">
                  <c:v>0.58476272753030401</c:v>
                </c:pt>
                <c:pt idx="56">
                  <c:v>0.32619336263723525</c:v>
                </c:pt>
                <c:pt idx="57">
                  <c:v>0.51815876062254584</c:v>
                </c:pt>
                <c:pt idx="58">
                  <c:v>-8.9666627111581448E-3</c:v>
                </c:pt>
                <c:pt idx="59">
                  <c:v>4.6554508460711422E-2</c:v>
                </c:pt>
                <c:pt idx="60">
                  <c:v>1.9902517716509631</c:v>
                </c:pt>
                <c:pt idx="61">
                  <c:v>1.4434679753111466</c:v>
                </c:pt>
                <c:pt idx="62">
                  <c:v>1.6174537529807786</c:v>
                </c:pt>
                <c:pt idx="63">
                  <c:v>0.83798973939008481</c:v>
                </c:pt>
                <c:pt idx="64">
                  <c:v>-0.19567919509679341</c:v>
                </c:pt>
                <c:pt idx="65">
                  <c:v>0.40057958020119139</c:v>
                </c:pt>
                <c:pt idx="66">
                  <c:v>0.18871942122243934</c:v>
                </c:pt>
                <c:pt idx="67">
                  <c:v>0.27845877068717628</c:v>
                </c:pt>
                <c:pt idx="68">
                  <c:v>0.91308271411438491</c:v>
                </c:pt>
                <c:pt idx="69">
                  <c:v>1.0878772970138995</c:v>
                </c:pt>
                <c:pt idx="70">
                  <c:v>0.51097328095217698</c:v>
                </c:pt>
                <c:pt idx="71">
                  <c:v>0.4483838753111008</c:v>
                </c:pt>
                <c:pt idx="72">
                  <c:v>0.21723561024753124</c:v>
                </c:pt>
                <c:pt idx="73">
                  <c:v>0.4000298511856869</c:v>
                </c:pt>
                <c:pt idx="74">
                  <c:v>0.67559031894825206</c:v>
                </c:pt>
                <c:pt idx="75">
                  <c:v>0.91324541137786674</c:v>
                </c:pt>
                <c:pt idx="76">
                  <c:v>0.21131723712970199</c:v>
                </c:pt>
                <c:pt idx="77">
                  <c:v>0.59026417287051924</c:v>
                </c:pt>
                <c:pt idx="78">
                  <c:v>0.64872325513299478</c:v>
                </c:pt>
                <c:pt idx="79">
                  <c:v>0.43468037573681489</c:v>
                </c:pt>
                <c:pt idx="80">
                  <c:v>-0.1091345793426092</c:v>
                </c:pt>
                <c:pt idx="81">
                  <c:v>0.58504044914453501</c:v>
                </c:pt>
                <c:pt idx="82">
                  <c:v>0.32507859715931781</c:v>
                </c:pt>
                <c:pt idx="83">
                  <c:v>0.38570970990846465</c:v>
                </c:pt>
              </c:numCache>
            </c:numRef>
          </c:val>
        </c:ser>
        <c:ser>
          <c:idx val="3"/>
          <c:order val="3"/>
          <c:tx>
            <c:strRef>
              <c:f>'Growth Rates SeaAdj (2)'!$M$2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(2)'!$M$3:$M$86</c:f>
              <c:numCache>
                <c:formatCode>0.00</c:formatCode>
                <c:ptCount val="84"/>
                <c:pt idx="0">
                  <c:v>2.7531746431262065</c:v>
                </c:pt>
                <c:pt idx="1">
                  <c:v>-1.5475829806573977</c:v>
                </c:pt>
                <c:pt idx="2">
                  <c:v>-0.53135240783672322</c:v>
                </c:pt>
                <c:pt idx="3">
                  <c:v>0.49206451952388108</c:v>
                </c:pt>
                <c:pt idx="4">
                  <c:v>-0.23786636460030158</c:v>
                </c:pt>
                <c:pt idx="5">
                  <c:v>0.26977655417474972</c:v>
                </c:pt>
                <c:pt idx="6">
                  <c:v>0.40404601151707575</c:v>
                </c:pt>
                <c:pt idx="7">
                  <c:v>0.1020501416516974</c:v>
                </c:pt>
                <c:pt idx="8">
                  <c:v>2.9281874632750817</c:v>
                </c:pt>
                <c:pt idx="9">
                  <c:v>2.0889309692767877</c:v>
                </c:pt>
                <c:pt idx="10">
                  <c:v>1.8370240286042085</c:v>
                </c:pt>
                <c:pt idx="11">
                  <c:v>1.2825508686355229</c:v>
                </c:pt>
                <c:pt idx="12">
                  <c:v>0.21647978804687956</c:v>
                </c:pt>
                <c:pt idx="13">
                  <c:v>0.62871586773083743</c:v>
                </c:pt>
                <c:pt idx="14">
                  <c:v>0.78252373020191013</c:v>
                </c:pt>
                <c:pt idx="15">
                  <c:v>0.75712698917859234</c:v>
                </c:pt>
                <c:pt idx="16">
                  <c:v>1.5513679814977823</c:v>
                </c:pt>
                <c:pt idx="17">
                  <c:v>1.2577517687134314</c:v>
                </c:pt>
                <c:pt idx="18">
                  <c:v>1.4586842332260297</c:v>
                </c:pt>
                <c:pt idx="19">
                  <c:v>1.1227850366923409</c:v>
                </c:pt>
                <c:pt idx="20">
                  <c:v>0.18181015984726201</c:v>
                </c:pt>
                <c:pt idx="21">
                  <c:v>4.0305591681647136E-2</c:v>
                </c:pt>
                <c:pt idx="22">
                  <c:v>0.25600943527973347</c:v>
                </c:pt>
                <c:pt idx="23">
                  <c:v>0.40680125368761938</c:v>
                </c:pt>
                <c:pt idx="24">
                  <c:v>0.4253141660707942</c:v>
                </c:pt>
                <c:pt idx="25">
                  <c:v>0.85204347816503789</c:v>
                </c:pt>
                <c:pt idx="26">
                  <c:v>1.0435940822433409</c:v>
                </c:pt>
                <c:pt idx="27">
                  <c:v>1.4189552052839904</c:v>
                </c:pt>
                <c:pt idx="28">
                  <c:v>1.8697292366529499</c:v>
                </c:pt>
                <c:pt idx="29">
                  <c:v>1.5351703516427173</c:v>
                </c:pt>
                <c:pt idx="30">
                  <c:v>1.1001508367850219</c:v>
                </c:pt>
                <c:pt idx="31">
                  <c:v>0.37062034504401614</c:v>
                </c:pt>
                <c:pt idx="32">
                  <c:v>0.24064902200305452</c:v>
                </c:pt>
                <c:pt idx="33">
                  <c:v>-0.22836425275447497</c:v>
                </c:pt>
                <c:pt idx="34">
                  <c:v>0.59699379409609976</c:v>
                </c:pt>
                <c:pt idx="35">
                  <c:v>0.74826421467444515</c:v>
                </c:pt>
                <c:pt idx="36">
                  <c:v>0.5791248409766182</c:v>
                </c:pt>
                <c:pt idx="37">
                  <c:v>1.4224710073549993</c:v>
                </c:pt>
                <c:pt idx="38">
                  <c:v>1.2411170382948409</c:v>
                </c:pt>
                <c:pt idx="39">
                  <c:v>1.0451697440984256</c:v>
                </c:pt>
                <c:pt idx="40">
                  <c:v>2.1276151283395959</c:v>
                </c:pt>
                <c:pt idx="41">
                  <c:v>0.98130090568145767</c:v>
                </c:pt>
                <c:pt idx="42">
                  <c:v>0.86794610100712954</c:v>
                </c:pt>
                <c:pt idx="43">
                  <c:v>0.62336030229562545</c:v>
                </c:pt>
                <c:pt idx="44">
                  <c:v>1.8082478269344522</c:v>
                </c:pt>
                <c:pt idx="45">
                  <c:v>1.5129340079831954</c:v>
                </c:pt>
                <c:pt idx="46">
                  <c:v>1.5781891620191852</c:v>
                </c:pt>
                <c:pt idx="47">
                  <c:v>1.6551795015207724</c:v>
                </c:pt>
                <c:pt idx="48">
                  <c:v>0.26686026708847854</c:v>
                </c:pt>
                <c:pt idx="49">
                  <c:v>0.3816299442010343</c:v>
                </c:pt>
                <c:pt idx="50">
                  <c:v>0.88949532358843753</c:v>
                </c:pt>
                <c:pt idx="51">
                  <c:v>0.53552593237487933</c:v>
                </c:pt>
                <c:pt idx="52">
                  <c:v>0.70037454787791908</c:v>
                </c:pt>
                <c:pt idx="53">
                  <c:v>-0.92693486455994334</c:v>
                </c:pt>
                <c:pt idx="54">
                  <c:v>-1.1797786054282284</c:v>
                </c:pt>
                <c:pt idx="55">
                  <c:v>-1.7215186823501687</c:v>
                </c:pt>
                <c:pt idx="56">
                  <c:v>175.08952443755859</c:v>
                </c:pt>
                <c:pt idx="57">
                  <c:v>1.4028257709505965</c:v>
                </c:pt>
                <c:pt idx="58">
                  <c:v>0.83134095891904591</c:v>
                </c:pt>
                <c:pt idx="59">
                  <c:v>1.1427699997048519</c:v>
                </c:pt>
                <c:pt idx="60">
                  <c:v>1.5608636649746761</c:v>
                </c:pt>
                <c:pt idx="61">
                  <c:v>1.4602591623326291</c:v>
                </c:pt>
                <c:pt idx="62">
                  <c:v>0.96667698534639557</c:v>
                </c:pt>
                <c:pt idx="63">
                  <c:v>1.3362540610549447</c:v>
                </c:pt>
                <c:pt idx="64">
                  <c:v>0.40619045072808968</c:v>
                </c:pt>
                <c:pt idx="65">
                  <c:v>0.53368371046982499</c:v>
                </c:pt>
                <c:pt idx="66">
                  <c:v>0.70746344952385598</c:v>
                </c:pt>
                <c:pt idx="67">
                  <c:v>0.75476025511078382</c:v>
                </c:pt>
                <c:pt idx="68">
                  <c:v>0.75178739611256418</c:v>
                </c:pt>
                <c:pt idx="69">
                  <c:v>0.95688171521894538</c:v>
                </c:pt>
                <c:pt idx="70">
                  <c:v>0.93754151562884591</c:v>
                </c:pt>
                <c:pt idx="71">
                  <c:v>1.3646041287625306</c:v>
                </c:pt>
                <c:pt idx="72">
                  <c:v>0.85725808670918757</c:v>
                </c:pt>
                <c:pt idx="73">
                  <c:v>0.68280997466444626</c:v>
                </c:pt>
                <c:pt idx="74">
                  <c:v>0.32351210126119972</c:v>
                </c:pt>
                <c:pt idx="75">
                  <c:v>0.15880257820149463</c:v>
                </c:pt>
                <c:pt idx="76">
                  <c:v>0.30349349052949293</c:v>
                </c:pt>
                <c:pt idx="77">
                  <c:v>0.236760191601567</c:v>
                </c:pt>
                <c:pt idx="78">
                  <c:v>0.35827030529137566</c:v>
                </c:pt>
                <c:pt idx="79">
                  <c:v>0.31958204226817311</c:v>
                </c:pt>
                <c:pt idx="80">
                  <c:v>0.74384572730427312</c:v>
                </c:pt>
                <c:pt idx="81">
                  <c:v>0.33266770067973728</c:v>
                </c:pt>
                <c:pt idx="82">
                  <c:v>0.50028854254379762</c:v>
                </c:pt>
                <c:pt idx="83">
                  <c:v>0.21435577246619753</c:v>
                </c:pt>
              </c:numCache>
            </c:numRef>
          </c:val>
        </c:ser>
        <c:ser>
          <c:idx val="4"/>
          <c:order val="4"/>
          <c:tx>
            <c:strRef>
              <c:f>'Growth Rates SeaAdj (2)'!$N$2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ymbol val="none"/>
          </c:marker>
          <c:cat>
            <c:strRef>
              <c:f>'Growth Rates SeaAdj (2)'!$A$3:$A$86</c:f>
              <c:strCache>
                <c:ptCount val="84"/>
                <c:pt idx="0">
                  <c:v>1996q1</c:v>
                </c:pt>
                <c:pt idx="1">
                  <c:v>1996q2</c:v>
                </c:pt>
                <c:pt idx="2">
                  <c:v>1996q3</c:v>
                </c:pt>
                <c:pt idx="3">
                  <c:v>1996q4</c:v>
                </c:pt>
                <c:pt idx="4">
                  <c:v>1997q1</c:v>
                </c:pt>
                <c:pt idx="5">
                  <c:v>1997q2</c:v>
                </c:pt>
                <c:pt idx="6">
                  <c:v>1997q3</c:v>
                </c:pt>
                <c:pt idx="7">
                  <c:v>1997q4</c:v>
                </c:pt>
                <c:pt idx="8">
                  <c:v>1998q1</c:v>
                </c:pt>
                <c:pt idx="9">
                  <c:v>1998q2</c:v>
                </c:pt>
                <c:pt idx="10">
                  <c:v>1998q3</c:v>
                </c:pt>
                <c:pt idx="11">
                  <c:v>1998q4</c:v>
                </c:pt>
                <c:pt idx="12">
                  <c:v>1999q1</c:v>
                </c:pt>
                <c:pt idx="13">
                  <c:v>1999q2</c:v>
                </c:pt>
                <c:pt idx="14">
                  <c:v>1999q3</c:v>
                </c:pt>
                <c:pt idx="15">
                  <c:v>1999q4</c:v>
                </c:pt>
                <c:pt idx="16">
                  <c:v>2000q1</c:v>
                </c:pt>
                <c:pt idx="17">
                  <c:v>2000q2</c:v>
                </c:pt>
                <c:pt idx="18">
                  <c:v>2000q3</c:v>
                </c:pt>
                <c:pt idx="19">
                  <c:v>2000q4</c:v>
                </c:pt>
                <c:pt idx="20">
                  <c:v>2001q1</c:v>
                </c:pt>
                <c:pt idx="21">
                  <c:v>2001q2</c:v>
                </c:pt>
                <c:pt idx="22">
                  <c:v>2001q3</c:v>
                </c:pt>
                <c:pt idx="23">
                  <c:v>2001q4</c:v>
                </c:pt>
                <c:pt idx="24">
                  <c:v>2002q1</c:v>
                </c:pt>
                <c:pt idx="25">
                  <c:v>2002q2</c:v>
                </c:pt>
                <c:pt idx="26">
                  <c:v>2002q3</c:v>
                </c:pt>
                <c:pt idx="27">
                  <c:v>2002q4</c:v>
                </c:pt>
                <c:pt idx="28">
                  <c:v>2003q1</c:v>
                </c:pt>
                <c:pt idx="29">
                  <c:v>2003q2</c:v>
                </c:pt>
                <c:pt idx="30">
                  <c:v>2003q3</c:v>
                </c:pt>
                <c:pt idx="31">
                  <c:v>2003q4</c:v>
                </c:pt>
                <c:pt idx="32">
                  <c:v>2004q1</c:v>
                </c:pt>
                <c:pt idx="33">
                  <c:v>2004q2</c:v>
                </c:pt>
                <c:pt idx="34">
                  <c:v>2004q3</c:v>
                </c:pt>
                <c:pt idx="35">
                  <c:v>2004q4</c:v>
                </c:pt>
                <c:pt idx="36">
                  <c:v>2005q1</c:v>
                </c:pt>
                <c:pt idx="37">
                  <c:v>2005q2</c:v>
                </c:pt>
                <c:pt idx="38">
                  <c:v>2005q3</c:v>
                </c:pt>
                <c:pt idx="39">
                  <c:v>2005q4</c:v>
                </c:pt>
                <c:pt idx="40">
                  <c:v>2006q1</c:v>
                </c:pt>
                <c:pt idx="41">
                  <c:v>2006q2</c:v>
                </c:pt>
                <c:pt idx="42">
                  <c:v>2006q3</c:v>
                </c:pt>
                <c:pt idx="43">
                  <c:v>2006q4</c:v>
                </c:pt>
                <c:pt idx="44">
                  <c:v>2007q1</c:v>
                </c:pt>
                <c:pt idx="45">
                  <c:v>2007q2</c:v>
                </c:pt>
                <c:pt idx="46">
                  <c:v>2007q3</c:v>
                </c:pt>
                <c:pt idx="47">
                  <c:v>2007q4</c:v>
                </c:pt>
                <c:pt idx="48">
                  <c:v>2008q1</c:v>
                </c:pt>
                <c:pt idx="49">
                  <c:v>2008q2</c:v>
                </c:pt>
                <c:pt idx="50">
                  <c:v>2008q3</c:v>
                </c:pt>
                <c:pt idx="51">
                  <c:v>2008q4</c:v>
                </c:pt>
                <c:pt idx="52">
                  <c:v>2009q1</c:v>
                </c:pt>
                <c:pt idx="53">
                  <c:v>2009q2</c:v>
                </c:pt>
                <c:pt idx="54">
                  <c:v>2009q3</c:v>
                </c:pt>
                <c:pt idx="55">
                  <c:v>2009q4</c:v>
                </c:pt>
                <c:pt idx="56">
                  <c:v>2010q1</c:v>
                </c:pt>
                <c:pt idx="57">
                  <c:v>2010q2</c:v>
                </c:pt>
                <c:pt idx="58">
                  <c:v>2010q3</c:v>
                </c:pt>
                <c:pt idx="59">
                  <c:v>2010q4</c:v>
                </c:pt>
                <c:pt idx="60">
                  <c:v>2011q1</c:v>
                </c:pt>
                <c:pt idx="61">
                  <c:v>2011q2</c:v>
                </c:pt>
                <c:pt idx="62">
                  <c:v>2011q3</c:v>
                </c:pt>
                <c:pt idx="63">
                  <c:v>2011q4</c:v>
                </c:pt>
                <c:pt idx="64">
                  <c:v>2012q1</c:v>
                </c:pt>
                <c:pt idx="65">
                  <c:v>2012q2</c:v>
                </c:pt>
                <c:pt idx="66">
                  <c:v>2012q3</c:v>
                </c:pt>
                <c:pt idx="67">
                  <c:v>2012q4</c:v>
                </c:pt>
                <c:pt idx="68">
                  <c:v>2013q1</c:v>
                </c:pt>
                <c:pt idx="69">
                  <c:v>2013q2</c:v>
                </c:pt>
                <c:pt idx="70">
                  <c:v>2013q3</c:v>
                </c:pt>
                <c:pt idx="71">
                  <c:v>2013q4</c:v>
                </c:pt>
                <c:pt idx="72">
                  <c:v>2014q1</c:v>
                </c:pt>
                <c:pt idx="73">
                  <c:v>2014q2</c:v>
                </c:pt>
                <c:pt idx="74">
                  <c:v>2014q3</c:v>
                </c:pt>
                <c:pt idx="75">
                  <c:v>2014q4</c:v>
                </c:pt>
                <c:pt idx="76">
                  <c:v>2015q1</c:v>
                </c:pt>
                <c:pt idx="77">
                  <c:v>2015q2</c:v>
                </c:pt>
                <c:pt idx="78">
                  <c:v>2015q3</c:v>
                </c:pt>
                <c:pt idx="79">
                  <c:v>2015q4</c:v>
                </c:pt>
                <c:pt idx="80">
                  <c:v>2016q1</c:v>
                </c:pt>
                <c:pt idx="81">
                  <c:v>2016q2</c:v>
                </c:pt>
                <c:pt idx="82">
                  <c:v>2016q3</c:v>
                </c:pt>
                <c:pt idx="83">
                  <c:v>2016q4</c:v>
                </c:pt>
              </c:strCache>
            </c:strRef>
          </c:cat>
          <c:val>
            <c:numRef>
              <c:f>'Growth Rates SeaAdj (2)'!$N$3:$N$86</c:f>
              <c:numCache>
                <c:formatCode>0.00</c:formatCode>
                <c:ptCount val="84"/>
                <c:pt idx="0">
                  <c:v>2.6238421798285927</c:v>
                </c:pt>
                <c:pt idx="1">
                  <c:v>0.78834766758398156</c:v>
                </c:pt>
                <c:pt idx="2">
                  <c:v>0.62282558060050386</c:v>
                </c:pt>
                <c:pt idx="3">
                  <c:v>0.44367610898473847</c:v>
                </c:pt>
                <c:pt idx="4">
                  <c:v>-3.0108499108103204</c:v>
                </c:pt>
                <c:pt idx="5">
                  <c:v>-0.14297384342621114</c:v>
                </c:pt>
                <c:pt idx="6">
                  <c:v>-0.18649309072013254</c:v>
                </c:pt>
                <c:pt idx="7">
                  <c:v>-0.10728318808046818</c:v>
                </c:pt>
                <c:pt idx="8">
                  <c:v>2.5382569624562121</c:v>
                </c:pt>
                <c:pt idx="9">
                  <c:v>-0.2512876438468149</c:v>
                </c:pt>
                <c:pt idx="10">
                  <c:v>-0.32410853480423929</c:v>
                </c:pt>
                <c:pt idx="11">
                  <c:v>-0.18475136283137503</c:v>
                </c:pt>
                <c:pt idx="12">
                  <c:v>-2.7169493485288552</c:v>
                </c:pt>
                <c:pt idx="13">
                  <c:v>-0.17780804268415798</c:v>
                </c:pt>
                <c:pt idx="14">
                  <c:v>-0.34660116702500615</c:v>
                </c:pt>
                <c:pt idx="15">
                  <c:v>-0.47814105778307353</c:v>
                </c:pt>
                <c:pt idx="16">
                  <c:v>0.69722776450242097</c:v>
                </c:pt>
                <c:pt idx="17">
                  <c:v>-0.1802569682653728</c:v>
                </c:pt>
                <c:pt idx="18">
                  <c:v>-0.32819561676462189</c:v>
                </c:pt>
                <c:pt idx="19">
                  <c:v>-0.42174424898168072</c:v>
                </c:pt>
                <c:pt idx="20">
                  <c:v>2.1754720601428481</c:v>
                </c:pt>
                <c:pt idx="21">
                  <c:v>-0.43134924358843846</c:v>
                </c:pt>
                <c:pt idx="22">
                  <c:v>-0.61618252828201781</c:v>
                </c:pt>
                <c:pt idx="23">
                  <c:v>-0.26701965795518534</c:v>
                </c:pt>
                <c:pt idx="24">
                  <c:v>0.45815071818999786</c:v>
                </c:pt>
                <c:pt idx="25">
                  <c:v>0.44148950162864453</c:v>
                </c:pt>
                <c:pt idx="26">
                  <c:v>0.37870442568282259</c:v>
                </c:pt>
                <c:pt idx="27">
                  <c:v>0.22678341613341046</c:v>
                </c:pt>
                <c:pt idx="28">
                  <c:v>0.79928924099501486</c:v>
                </c:pt>
                <c:pt idx="29">
                  <c:v>0.612600721834761</c:v>
                </c:pt>
                <c:pt idx="30">
                  <c:v>0.62829742992762172</c:v>
                </c:pt>
                <c:pt idx="31">
                  <c:v>0.54512107177201397</c:v>
                </c:pt>
                <c:pt idx="32">
                  <c:v>-0.60513121155903149</c:v>
                </c:pt>
                <c:pt idx="33">
                  <c:v>0.70118851359383028</c:v>
                </c:pt>
                <c:pt idx="34">
                  <c:v>0.49097866786225447</c:v>
                </c:pt>
                <c:pt idx="35">
                  <c:v>1.2204504048791169</c:v>
                </c:pt>
                <c:pt idx="36">
                  <c:v>1.9371829549580468</c:v>
                </c:pt>
                <c:pt idx="37">
                  <c:v>1.1660449118952354</c:v>
                </c:pt>
                <c:pt idx="38">
                  <c:v>0.5764211198224678</c:v>
                </c:pt>
                <c:pt idx="39">
                  <c:v>7.5622421533880881E-3</c:v>
                </c:pt>
                <c:pt idx="40">
                  <c:v>1.3153342334101741</c:v>
                </c:pt>
                <c:pt idx="41">
                  <c:v>0.60481276540984785</c:v>
                </c:pt>
                <c:pt idx="42">
                  <c:v>0.78519267889952971</c:v>
                </c:pt>
                <c:pt idx="43">
                  <c:v>0.81397663062131587</c:v>
                </c:pt>
                <c:pt idx="44">
                  <c:v>1.9878368045601849</c:v>
                </c:pt>
                <c:pt idx="45">
                  <c:v>0.95926094710846421</c:v>
                </c:pt>
                <c:pt idx="46">
                  <c:v>1.3079143586371227</c:v>
                </c:pt>
                <c:pt idx="47">
                  <c:v>1.3746403876936955</c:v>
                </c:pt>
                <c:pt idx="48">
                  <c:v>1.4361579647938023</c:v>
                </c:pt>
                <c:pt idx="49">
                  <c:v>1.1147467359573959</c:v>
                </c:pt>
                <c:pt idx="50">
                  <c:v>1.8546131353669317</c:v>
                </c:pt>
                <c:pt idx="51">
                  <c:v>1.0974355341717306</c:v>
                </c:pt>
                <c:pt idx="52">
                  <c:v>0.69543055033580492</c:v>
                </c:pt>
                <c:pt idx="53">
                  <c:v>0.65512603583670237</c:v>
                </c:pt>
                <c:pt idx="54">
                  <c:v>4.1328600405665522E-2</c:v>
                </c:pt>
                <c:pt idx="55">
                  <c:v>8.2369608909118527E-2</c:v>
                </c:pt>
                <c:pt idx="56">
                  <c:v>-62.696281216618274</c:v>
                </c:pt>
                <c:pt idx="57">
                  <c:v>1.2656246903422201</c:v>
                </c:pt>
                <c:pt idx="58">
                  <c:v>0.76783488513183173</c:v>
                </c:pt>
                <c:pt idx="59">
                  <c:v>0.72970458884799883</c:v>
                </c:pt>
                <c:pt idx="60">
                  <c:v>-0.18083417701835822</c:v>
                </c:pt>
                <c:pt idx="61">
                  <c:v>0.57490816427838409</c:v>
                </c:pt>
                <c:pt idx="62">
                  <c:v>0.31312190036958537</c:v>
                </c:pt>
                <c:pt idx="63">
                  <c:v>0.66122414704775967</c:v>
                </c:pt>
                <c:pt idx="64">
                  <c:v>0.97939452776208724</c:v>
                </c:pt>
                <c:pt idx="65">
                  <c:v>0.54639207361697484</c:v>
                </c:pt>
                <c:pt idx="66">
                  <c:v>0.5952357908021807</c:v>
                </c:pt>
                <c:pt idx="67">
                  <c:v>0.61775551608661083</c:v>
                </c:pt>
                <c:pt idx="68">
                  <c:v>0.79204329589533284</c:v>
                </c:pt>
                <c:pt idx="69">
                  <c:v>0.92341914141222459</c:v>
                </c:pt>
                <c:pt idx="70">
                  <c:v>0.54216266010094605</c:v>
                </c:pt>
                <c:pt idx="71">
                  <c:v>0.52949607936817589</c:v>
                </c:pt>
                <c:pt idx="72">
                  <c:v>1.1849850852715065</c:v>
                </c:pt>
                <c:pt idx="73">
                  <c:v>0.43464061585736563</c:v>
                </c:pt>
                <c:pt idx="74">
                  <c:v>0.41563896253459442</c:v>
                </c:pt>
                <c:pt idx="75">
                  <c:v>0.28224228678808444</c:v>
                </c:pt>
                <c:pt idx="76">
                  <c:v>0.19405086690156889</c:v>
                </c:pt>
                <c:pt idx="77">
                  <c:v>0.23316381512382034</c:v>
                </c:pt>
                <c:pt idx="78">
                  <c:v>0.29051804383705959</c:v>
                </c:pt>
                <c:pt idx="79">
                  <c:v>9.2087012210501806E-2</c:v>
                </c:pt>
                <c:pt idx="80">
                  <c:v>0.28858450788358553</c:v>
                </c:pt>
                <c:pt idx="81">
                  <c:v>0.44640374147276857</c:v>
                </c:pt>
                <c:pt idx="82">
                  <c:v>0.35227373950640134</c:v>
                </c:pt>
                <c:pt idx="83">
                  <c:v>0.24530016283372919</c:v>
                </c:pt>
              </c:numCache>
            </c:numRef>
          </c:val>
        </c:ser>
        <c:dLbls/>
        <c:marker val="1"/>
        <c:axId val="109171072"/>
        <c:axId val="109172608"/>
      </c:lineChart>
      <c:catAx>
        <c:axId val="10917107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172608"/>
        <c:crosses val="autoZero"/>
        <c:auto val="1"/>
        <c:lblAlgn val="ctr"/>
        <c:lblOffset val="100"/>
        <c:tickLblSkip val="4"/>
        <c:tickMarkSkip val="1"/>
      </c:catAx>
      <c:valAx>
        <c:axId val="10917260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171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4529656976268956"/>
          <c:y val="2.1241894395553552E-2"/>
          <c:w val="0.34236365782997435"/>
          <c:h val="0.22222286552416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5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6804003158141865E-2"/>
          <c:y val="2.5555555555555581E-2"/>
          <c:w val="0.91219657043408664"/>
          <c:h val="0.870002832040492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 (2)'!$C$2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 (2)'!$A$87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(2)'!$C$87</c:f>
              <c:numCache>
                <c:formatCode>0.00</c:formatCode>
                <c:ptCount val="1"/>
                <c:pt idx="0">
                  <c:v>-3.6904391543493764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(2)'!$D$87</c:f>
              <c:numCache>
                <c:formatCode>0.00</c:formatCode>
                <c:ptCount val="1"/>
                <c:pt idx="0">
                  <c:v>0.38324077646223009</c:v>
                </c:pt>
              </c:numCache>
            </c:numRef>
          </c:val>
          <c:shape val="cylinder"/>
        </c:ser>
        <c:dLbls/>
        <c:shape val="box"/>
        <c:axId val="109104512"/>
        <c:axId val="109110400"/>
        <c:axId val="0"/>
      </c:bar3DChart>
      <c:catAx>
        <c:axId val="1091045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110400"/>
        <c:crosses val="autoZero"/>
        <c:auto val="1"/>
        <c:lblAlgn val="ctr"/>
        <c:lblOffset val="100"/>
        <c:tickLblSkip val="1"/>
        <c:tickMarkSkip val="1"/>
      </c:catAx>
      <c:valAx>
        <c:axId val="10911040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10451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1.5137540155847548E-2"/>
          <c:y val="1.6666723111224E-2"/>
          <c:w val="0.83739965630269786"/>
          <c:h val="0.100000338667342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2093976057870827E-2"/>
          <c:y val="2.5555555555555581E-2"/>
          <c:w val="0.90731851390770057"/>
          <c:h val="0.870002832040492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 (2)'!$F$2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 (2)'!$A$87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(2)'!$F$87</c:f>
              <c:numCache>
                <c:formatCode>0.00</c:formatCode>
                <c:ptCount val="1"/>
                <c:pt idx="0">
                  <c:v>-0.64395850629220142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(2)'!$G$87</c:f>
              <c:numCache>
                <c:formatCode>0.00</c:formatCode>
                <c:ptCount val="1"/>
                <c:pt idx="0">
                  <c:v>0.21888418114820482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(2)'!$H$87</c:f>
              <c:numCache>
                <c:formatCode>0.00</c:formatCode>
                <c:ptCount val="1"/>
                <c:pt idx="0">
                  <c:v>0.27437316649418408</c:v>
                </c:pt>
              </c:numCache>
            </c:numRef>
          </c:val>
          <c:shape val="cylinder"/>
        </c:ser>
        <c:dLbls/>
        <c:shape val="box"/>
        <c:axId val="109219200"/>
        <c:axId val="109225088"/>
        <c:axId val="0"/>
      </c:bar3DChart>
      <c:catAx>
        <c:axId val="10921920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225088"/>
        <c:crosses val="autoZero"/>
        <c:auto val="1"/>
        <c:lblAlgn val="ctr"/>
        <c:lblOffset val="100"/>
        <c:tickLblSkip val="1"/>
        <c:tickMarkSkip val="1"/>
      </c:catAx>
      <c:valAx>
        <c:axId val="10922508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219200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1009004139693192E-2"/>
          <c:y val="1.6666666666666701E-2"/>
          <c:w val="0.8373997322097736"/>
          <c:h val="0.1000002243309332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1121962027475764E-2"/>
          <c:y val="2.5470653377630131E-2"/>
          <c:w val="0.91883189715648894"/>
          <c:h val="0.87539915052520134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SeaAdj (2)'!$J$2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'Growth Rates SeaAdj (2)'!$A$87</c:f>
              <c:strCache>
                <c:ptCount val="1"/>
                <c:pt idx="0">
                  <c:v>Average Year on Year Growth Rate</c:v>
                </c:pt>
              </c:strCache>
            </c:strRef>
          </c:cat>
          <c:val>
            <c:numRef>
              <c:f>'Growth Rates SeaAdj (2)'!$J$87</c:f>
              <c:numCache>
                <c:formatCode>0.00</c:formatCode>
                <c:ptCount val="1"/>
                <c:pt idx="0">
                  <c:v>0.7041994504204554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SeaAdj (2)'!$K$2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(2)'!$K$87</c:f>
              <c:numCache>
                <c:formatCode>0.00</c:formatCode>
                <c:ptCount val="1"/>
                <c:pt idx="0">
                  <c:v>-4.3896085105077462E-2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SeaAdj (2)'!$L$2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rgbClr val="04AC3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(2)'!$L$87</c:f>
              <c:numCache>
                <c:formatCode>0.00</c:formatCode>
                <c:ptCount val="1"/>
                <c:pt idx="0">
                  <c:v>0.46253347713067322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 SeaAdj (2)'!$M$2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(2)'!$M$87</c:f>
              <c:numCache>
                <c:formatCode>0.00</c:formatCode>
                <c:ptCount val="1"/>
                <c:pt idx="0">
                  <c:v>0.14572343633204157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 SeaAdj (2)'!$N$2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'Growth Rates SeaAdj (2)'!$N$87</c:f>
              <c:numCache>
                <c:formatCode>0.00</c:formatCode>
                <c:ptCount val="1"/>
                <c:pt idx="0">
                  <c:v>0.24899517984523001</c:v>
                </c:pt>
              </c:numCache>
            </c:numRef>
          </c:val>
          <c:shape val="cylinder"/>
        </c:ser>
        <c:dLbls/>
        <c:shape val="box"/>
        <c:axId val="109352832"/>
        <c:axId val="109354368"/>
        <c:axId val="0"/>
      </c:bar3DChart>
      <c:catAx>
        <c:axId val="10935283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354368"/>
        <c:crosses val="autoZero"/>
        <c:auto val="1"/>
        <c:lblAlgn val="ctr"/>
        <c:lblOffset val="100"/>
        <c:tickLblSkip val="1"/>
        <c:tickMarkSkip val="1"/>
      </c:catAx>
      <c:valAx>
        <c:axId val="109354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352832"/>
        <c:crosses val="autoZero"/>
        <c:crossBetween val="between"/>
      </c:valAx>
      <c:spPr>
        <a:solidFill>
          <a:srgbClr val="9BBB59">
            <a:lumMod val="60000"/>
            <a:lumOff val="40000"/>
          </a:srgbClr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2.0007638364090002E-3"/>
          <c:y val="4.1967379775852045E-3"/>
          <c:w val="0.98897849069175969"/>
          <c:h val="0.1622322907960549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121" r="0.75000000000001121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74923264296413E-2"/>
          <c:y val="8.6666948785644696E-2"/>
          <c:w val="0.91382258927620197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Contributions'!$B$3:$B$23</c:f>
              <c:numCache>
                <c:formatCode>0.00</c:formatCode>
                <c:ptCount val="21"/>
                <c:pt idx="0">
                  <c:v>9.8202111673330101</c:v>
                </c:pt>
                <c:pt idx="1">
                  <c:v>9.6859312393963108</c:v>
                </c:pt>
                <c:pt idx="2">
                  <c:v>9.6059798049897651</c:v>
                </c:pt>
                <c:pt idx="3">
                  <c:v>8.1568510009266539</c:v>
                </c:pt>
                <c:pt idx="4">
                  <c:v>7.9072658306014638</c:v>
                </c:pt>
                <c:pt idx="5">
                  <c:v>7.3590375895284419</c:v>
                </c:pt>
                <c:pt idx="6">
                  <c:v>7.1112487656212213</c:v>
                </c:pt>
                <c:pt idx="7">
                  <c:v>7.2972337987406446</c:v>
                </c:pt>
                <c:pt idx="8">
                  <c:v>7.0518768670634904</c:v>
                </c:pt>
                <c:pt idx="9">
                  <c:v>6.2742876137728789</c:v>
                </c:pt>
                <c:pt idx="10">
                  <c:v>5.9023367165647835</c:v>
                </c:pt>
                <c:pt idx="11">
                  <c:v>5.7328489616655753</c:v>
                </c:pt>
                <c:pt idx="12">
                  <c:v>5.9940936563941936</c:v>
                </c:pt>
                <c:pt idx="13">
                  <c:v>5.8588743211161001</c:v>
                </c:pt>
                <c:pt idx="14">
                  <c:v>5.9182273990885559</c:v>
                </c:pt>
                <c:pt idx="15">
                  <c:v>6.0828099816595342</c:v>
                </c:pt>
                <c:pt idx="16">
                  <c:v>6.0610524628306139</c:v>
                </c:pt>
                <c:pt idx="17">
                  <c:v>6.1957991716676526</c:v>
                </c:pt>
                <c:pt idx="18">
                  <c:v>6.5616000859372745</c:v>
                </c:pt>
                <c:pt idx="19">
                  <c:v>6.1007006079588084</c:v>
                </c:pt>
                <c:pt idx="20">
                  <c:v>5.4740367428882379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Contributions'!$E$3:$E$23</c:f>
              <c:numCache>
                <c:formatCode>0.00</c:formatCode>
                <c:ptCount val="21"/>
                <c:pt idx="0">
                  <c:v>25.29025729935659</c:v>
                </c:pt>
                <c:pt idx="1">
                  <c:v>25.637709304925099</c:v>
                </c:pt>
                <c:pt idx="2">
                  <c:v>24.805550489553092</c:v>
                </c:pt>
                <c:pt idx="3">
                  <c:v>24.912414968348273</c:v>
                </c:pt>
                <c:pt idx="4">
                  <c:v>25.73635586249851</c:v>
                </c:pt>
                <c:pt idx="5">
                  <c:v>26.008240187264093</c:v>
                </c:pt>
                <c:pt idx="6">
                  <c:v>25.522856098397352</c:v>
                </c:pt>
                <c:pt idx="7">
                  <c:v>24.435077592131922</c:v>
                </c:pt>
                <c:pt idx="8">
                  <c:v>24.700907571973239</c:v>
                </c:pt>
                <c:pt idx="9">
                  <c:v>25.042622863829905</c:v>
                </c:pt>
                <c:pt idx="10">
                  <c:v>25.175282976820768</c:v>
                </c:pt>
                <c:pt idx="11">
                  <c:v>25.255439823056303</c:v>
                </c:pt>
                <c:pt idx="12">
                  <c:v>24.961289777071642</c:v>
                </c:pt>
                <c:pt idx="13">
                  <c:v>23.604013702054814</c:v>
                </c:pt>
                <c:pt idx="14">
                  <c:v>23.934779761173772</c:v>
                </c:pt>
                <c:pt idx="15">
                  <c:v>23.622519868837884</c:v>
                </c:pt>
                <c:pt idx="16">
                  <c:v>23.483599543330524</c:v>
                </c:pt>
                <c:pt idx="17">
                  <c:v>23.318823429972106</c:v>
                </c:pt>
                <c:pt idx="18">
                  <c:v>22.977685229944182</c:v>
                </c:pt>
                <c:pt idx="19">
                  <c:v>22.856873460117821</c:v>
                </c:pt>
                <c:pt idx="20">
                  <c:v>22.91520904694357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Contributions'!$I$3:$I$23</c:f>
              <c:numCache>
                <c:formatCode>0.00</c:formatCode>
                <c:ptCount val="21"/>
                <c:pt idx="0">
                  <c:v>55.099027423804557</c:v>
                </c:pt>
                <c:pt idx="1">
                  <c:v>54.790136249115449</c:v>
                </c:pt>
                <c:pt idx="2">
                  <c:v>55.816352356854345</c:v>
                </c:pt>
                <c:pt idx="3">
                  <c:v>57.357086957347839</c:v>
                </c:pt>
                <c:pt idx="4">
                  <c:v>56.939655840718103</c:v>
                </c:pt>
                <c:pt idx="5">
                  <c:v>57.103901974890711</c:v>
                </c:pt>
                <c:pt idx="6">
                  <c:v>58.068176287188365</c:v>
                </c:pt>
                <c:pt idx="7">
                  <c:v>59.068815135745631</c:v>
                </c:pt>
                <c:pt idx="8">
                  <c:v>59.017772520507506</c:v>
                </c:pt>
                <c:pt idx="9">
                  <c:v>59.553710521968064</c:v>
                </c:pt>
                <c:pt idx="10">
                  <c:v>59.70264993560788</c:v>
                </c:pt>
                <c:pt idx="11">
                  <c:v>59.926061164685699</c:v>
                </c:pt>
                <c:pt idx="12">
                  <c:v>60.089487086096597</c:v>
                </c:pt>
                <c:pt idx="13">
                  <c:v>61.665134368697551</c:v>
                </c:pt>
                <c:pt idx="14">
                  <c:v>61.075573712204978</c:v>
                </c:pt>
                <c:pt idx="15">
                  <c:v>61.314955816150729</c:v>
                </c:pt>
                <c:pt idx="16">
                  <c:v>61.493101214680145</c:v>
                </c:pt>
                <c:pt idx="17">
                  <c:v>61.539810666892059</c:v>
                </c:pt>
                <c:pt idx="18">
                  <c:v>61.634378214901034</c:v>
                </c:pt>
                <c:pt idx="19">
                  <c:v>62.132119328826597</c:v>
                </c:pt>
                <c:pt idx="20">
                  <c:v>62.777889458091927</c:v>
                </c:pt>
              </c:numCache>
            </c:numRef>
          </c:val>
        </c:ser>
        <c:dLbls/>
        <c:marker val="1"/>
        <c:axId val="109416832"/>
        <c:axId val="109418368"/>
      </c:lineChart>
      <c:catAx>
        <c:axId val="1094168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18368"/>
        <c:crosses val="autoZero"/>
        <c:auto val="1"/>
        <c:lblAlgn val="ctr"/>
        <c:lblOffset val="100"/>
        <c:tickLblSkip val="1"/>
        <c:tickMarkSkip val="1"/>
      </c:catAx>
      <c:valAx>
        <c:axId val="10941836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16832"/>
        <c:crosses val="autoZero"/>
        <c:crossBetween val="between"/>
      </c:valAx>
      <c:spPr>
        <a:solidFill>
          <a:schemeClr val="bg1">
            <a:lumMod val="75000"/>
          </a:scheme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18855304377"/>
          <c:y val="1.6666583343749011E-2"/>
          <c:w val="0.75284666836001335"/>
          <c:h val="0.106666999958340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tx2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91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Contributions'!$B$24</c:f>
              <c:numCache>
                <c:formatCode>0.00</c:formatCode>
                <c:ptCount val="1"/>
                <c:pt idx="0">
                  <c:v>6.9596335136069154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Contributions'!$E$24</c:f>
              <c:numCache>
                <c:formatCode>0.00</c:formatCode>
                <c:ptCount val="1"/>
                <c:pt idx="0">
                  <c:v>24.485595659885782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Contributions'!$I$24</c:f>
              <c:numCache>
                <c:formatCode>0.00</c:formatCode>
                <c:ptCount val="1"/>
                <c:pt idx="0">
                  <c:v>59.341228392141701</c:v>
                </c:pt>
              </c:numCache>
            </c:numRef>
          </c:val>
          <c:shape val="cylinder"/>
        </c:ser>
        <c:dLbls/>
        <c:shape val="box"/>
        <c:axId val="109451136"/>
        <c:axId val="109452672"/>
        <c:axId val="0"/>
      </c:bar3DChart>
      <c:catAx>
        <c:axId val="10945113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52672"/>
        <c:crosses val="autoZero"/>
        <c:auto val="1"/>
        <c:lblAlgn val="ctr"/>
        <c:lblOffset val="100"/>
        <c:tickLblSkip val="1"/>
        <c:tickMarkSkip val="1"/>
      </c:catAx>
      <c:valAx>
        <c:axId val="109452672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5113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349034573"/>
          <c:y val="1.6666583343749011E-2"/>
          <c:w val="0.83739966053676063"/>
          <c:h val="0.10000016664583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6.8181872227158768E-2"/>
          <c:y val="8.6378877665070963E-2"/>
          <c:w val="0.92532540879715452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Contributions'!$C$3:$C$23</c:f>
              <c:numCache>
                <c:formatCode>0.00</c:formatCode>
                <c:ptCount val="21"/>
                <c:pt idx="0">
                  <c:v>4.9144503029181408</c:v>
                </c:pt>
                <c:pt idx="1">
                  <c:v>4.8119692963322995</c:v>
                </c:pt>
                <c:pt idx="2">
                  <c:v>4.8265983755642168</c:v>
                </c:pt>
                <c:pt idx="3">
                  <c:v>4.6963616805624557</c:v>
                </c:pt>
                <c:pt idx="4">
                  <c:v>4.6737068358477547</c:v>
                </c:pt>
                <c:pt idx="5">
                  <c:v>4.4362542433142016</c:v>
                </c:pt>
                <c:pt idx="6">
                  <c:v>4.5514553719448916</c:v>
                </c:pt>
                <c:pt idx="7">
                  <c:v>4.6595080759392591</c:v>
                </c:pt>
                <c:pt idx="8">
                  <c:v>4.4753748752114202</c:v>
                </c:pt>
                <c:pt idx="9">
                  <c:v>3.9884041320334336</c:v>
                </c:pt>
                <c:pt idx="10">
                  <c:v>3.8053506412038489</c:v>
                </c:pt>
                <c:pt idx="11">
                  <c:v>3.7487654722201071</c:v>
                </c:pt>
                <c:pt idx="12">
                  <c:v>4.2088401940667</c:v>
                </c:pt>
                <c:pt idx="13">
                  <c:v>4.1307981489025751</c:v>
                </c:pt>
                <c:pt idx="14">
                  <c:v>4.0830144939809427</c:v>
                </c:pt>
                <c:pt idx="15">
                  <c:v>4.328349913855388</c:v>
                </c:pt>
                <c:pt idx="16">
                  <c:v>4.3153965637138407</c:v>
                </c:pt>
                <c:pt idx="17">
                  <c:v>4.4199560476713717</c:v>
                </c:pt>
                <c:pt idx="18">
                  <c:v>4.6813090560534132</c:v>
                </c:pt>
                <c:pt idx="19">
                  <c:v>4.307570583484674</c:v>
                </c:pt>
                <c:pt idx="20">
                  <c:v>3.9090794141330965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Contributions'!$D$3:$D$23</c:f>
              <c:numCache>
                <c:formatCode>0.00</c:formatCode>
                <c:ptCount val="21"/>
                <c:pt idx="0">
                  <c:v>4.9057608644148694</c:v>
                </c:pt>
                <c:pt idx="1">
                  <c:v>4.8739619430640113</c:v>
                </c:pt>
                <c:pt idx="2">
                  <c:v>4.7793814294255474</c:v>
                </c:pt>
                <c:pt idx="3">
                  <c:v>3.4604893203641995</c:v>
                </c:pt>
                <c:pt idx="4">
                  <c:v>3.2335589947537082</c:v>
                </c:pt>
                <c:pt idx="5">
                  <c:v>2.9227833462142394</c:v>
                </c:pt>
                <c:pt idx="6">
                  <c:v>2.5597933936763302</c:v>
                </c:pt>
                <c:pt idx="7">
                  <c:v>2.637725722801386</c:v>
                </c:pt>
                <c:pt idx="8">
                  <c:v>2.5765019918520697</c:v>
                </c:pt>
                <c:pt idx="9">
                  <c:v>2.2858834817394453</c:v>
                </c:pt>
                <c:pt idx="10">
                  <c:v>2.0969860753609346</c:v>
                </c:pt>
                <c:pt idx="11">
                  <c:v>1.9840834894454686</c:v>
                </c:pt>
                <c:pt idx="12">
                  <c:v>1.7852534623274932</c:v>
                </c:pt>
                <c:pt idx="13">
                  <c:v>1.7280761722135243</c:v>
                </c:pt>
                <c:pt idx="14">
                  <c:v>1.8352129051076134</c:v>
                </c:pt>
                <c:pt idx="15">
                  <c:v>1.754460067804146</c:v>
                </c:pt>
                <c:pt idx="16">
                  <c:v>1.7456558991167734</c:v>
                </c:pt>
                <c:pt idx="17">
                  <c:v>1.7758431239962809</c:v>
                </c:pt>
                <c:pt idx="18">
                  <c:v>1.8802910298838607</c:v>
                </c:pt>
                <c:pt idx="19">
                  <c:v>1.7931300244741342</c:v>
                </c:pt>
                <c:pt idx="20">
                  <c:v>1.5649573287551413</c:v>
                </c:pt>
              </c:numCache>
            </c:numRef>
          </c:val>
        </c:ser>
        <c:dLbls/>
        <c:marker val="1"/>
        <c:axId val="109496192"/>
        <c:axId val="109497728"/>
      </c:lineChart>
      <c:catAx>
        <c:axId val="1094961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97728"/>
        <c:crosses val="autoZero"/>
        <c:auto val="1"/>
        <c:lblAlgn val="ctr"/>
        <c:lblOffset val="100"/>
        <c:tickLblSkip val="1"/>
        <c:tickMarkSkip val="1"/>
      </c:catAx>
      <c:valAx>
        <c:axId val="1094977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4961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389622645484108"/>
          <c:y val="1.6611401835640121E-2"/>
          <c:w val="0.75162396835227063"/>
          <c:h val="0.106312580492655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4052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Contributions'!$F$3:$F$23</c:f>
              <c:numCache>
                <c:formatCode>0.00</c:formatCode>
                <c:ptCount val="21"/>
                <c:pt idx="0">
                  <c:v>18.619071222468829</c:v>
                </c:pt>
                <c:pt idx="1">
                  <c:v>18.7812947396841</c:v>
                </c:pt>
                <c:pt idx="2">
                  <c:v>18.585060420738809</c:v>
                </c:pt>
                <c:pt idx="3">
                  <c:v>18.869735981402993</c:v>
                </c:pt>
                <c:pt idx="4">
                  <c:v>19.653958115448571</c:v>
                </c:pt>
                <c:pt idx="5">
                  <c:v>19.279083778183537</c:v>
                </c:pt>
                <c:pt idx="6">
                  <c:v>19.398461156780336</c:v>
                </c:pt>
                <c:pt idx="7">
                  <c:v>18.707442886590915</c:v>
                </c:pt>
                <c:pt idx="8">
                  <c:v>18.756417617971678</c:v>
                </c:pt>
                <c:pt idx="9">
                  <c:v>18.846632564825143</c:v>
                </c:pt>
                <c:pt idx="10">
                  <c:v>18.966726896685575</c:v>
                </c:pt>
                <c:pt idx="11">
                  <c:v>18.84576941023834</c:v>
                </c:pt>
                <c:pt idx="12">
                  <c:v>18.553709828080237</c:v>
                </c:pt>
                <c:pt idx="13">
                  <c:v>16.851583712477243</c:v>
                </c:pt>
                <c:pt idx="14">
                  <c:v>17.297607694524096</c:v>
                </c:pt>
                <c:pt idx="15">
                  <c:v>17.173567498471627</c:v>
                </c:pt>
                <c:pt idx="16">
                  <c:v>17.090010246900476</c:v>
                </c:pt>
                <c:pt idx="17">
                  <c:v>16.876848956132196</c:v>
                </c:pt>
                <c:pt idx="18">
                  <c:v>16.554906894400442</c:v>
                </c:pt>
                <c:pt idx="19">
                  <c:v>16.437230200343539</c:v>
                </c:pt>
                <c:pt idx="20">
                  <c:v>16.549973534955363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Contributions'!$G$3:$G$23</c:f>
              <c:numCache>
                <c:formatCode>0.00</c:formatCode>
                <c:ptCount val="21"/>
                <c:pt idx="0">
                  <c:v>3.3113868883262962</c:v>
                </c:pt>
                <c:pt idx="1">
                  <c:v>3.366042392007043</c:v>
                </c:pt>
                <c:pt idx="2">
                  <c:v>3.1414460359555521</c:v>
                </c:pt>
                <c:pt idx="3">
                  <c:v>3.1410801362978913</c:v>
                </c:pt>
                <c:pt idx="4">
                  <c:v>3.1895915755899824</c:v>
                </c:pt>
                <c:pt idx="5">
                  <c:v>3.0336180284648018</c:v>
                </c:pt>
                <c:pt idx="6">
                  <c:v>3.2626113887755976</c:v>
                </c:pt>
                <c:pt idx="7">
                  <c:v>2.8099834462701532</c:v>
                </c:pt>
                <c:pt idx="8">
                  <c:v>2.8877934629747664</c:v>
                </c:pt>
                <c:pt idx="9">
                  <c:v>2.9110353953990269</c:v>
                </c:pt>
                <c:pt idx="10">
                  <c:v>2.8540401752132958</c:v>
                </c:pt>
                <c:pt idx="11">
                  <c:v>2.7694523033156973</c:v>
                </c:pt>
                <c:pt idx="12">
                  <c:v>2.5467394802504542</c:v>
                </c:pt>
                <c:pt idx="13">
                  <c:v>2.4666913733703106</c:v>
                </c:pt>
                <c:pt idx="14">
                  <c:v>2.4303547942043049</c:v>
                </c:pt>
                <c:pt idx="15">
                  <c:v>2.3698104818540542</c:v>
                </c:pt>
                <c:pt idx="16">
                  <c:v>2.3086938343121686</c:v>
                </c:pt>
                <c:pt idx="17">
                  <c:v>2.2472741103879637</c:v>
                </c:pt>
                <c:pt idx="18">
                  <c:v>2.1626858703421381</c:v>
                </c:pt>
                <c:pt idx="19">
                  <c:v>2.1028487564106242</c:v>
                </c:pt>
                <c:pt idx="20">
                  <c:v>2.0136102697198361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Contributions'!$H$3:$H$23</c:f>
              <c:numCache>
                <c:formatCode>0.00</c:formatCode>
                <c:ptCount val="21"/>
                <c:pt idx="0">
                  <c:v>3.3597991885614591</c:v>
                </c:pt>
                <c:pt idx="1">
                  <c:v>3.490372173233955</c:v>
                </c:pt>
                <c:pt idx="2">
                  <c:v>3.0790440328587296</c:v>
                </c:pt>
                <c:pt idx="3">
                  <c:v>2.9015988506473862</c:v>
                </c:pt>
                <c:pt idx="4">
                  <c:v>2.8928061714599611</c:v>
                </c:pt>
                <c:pt idx="5">
                  <c:v>3.6955383806157518</c:v>
                </c:pt>
                <c:pt idx="6">
                  <c:v>2.8617835528414148</c:v>
                </c:pt>
                <c:pt idx="7">
                  <c:v>2.9176512592708557</c:v>
                </c:pt>
                <c:pt idx="8">
                  <c:v>3.05669649102679</c:v>
                </c:pt>
                <c:pt idx="9">
                  <c:v>3.2849549036057399</c:v>
                </c:pt>
                <c:pt idx="10">
                  <c:v>3.354515904921898</c:v>
                </c:pt>
                <c:pt idx="11">
                  <c:v>3.6402181095022628</c:v>
                </c:pt>
                <c:pt idx="12">
                  <c:v>3.860840468740951</c:v>
                </c:pt>
                <c:pt idx="13">
                  <c:v>4.2857386162072615</c:v>
                </c:pt>
                <c:pt idx="14">
                  <c:v>4.2067910991106574</c:v>
                </c:pt>
                <c:pt idx="15">
                  <c:v>4.0791418885121988</c:v>
                </c:pt>
                <c:pt idx="16">
                  <c:v>4.0848954621178803</c:v>
                </c:pt>
                <c:pt idx="17">
                  <c:v>4.1947003634519486</c:v>
                </c:pt>
                <c:pt idx="18">
                  <c:v>4.2600924652016019</c:v>
                </c:pt>
                <c:pt idx="19">
                  <c:v>4.3167945033636554</c:v>
                </c:pt>
                <c:pt idx="20">
                  <c:v>4.3516252422683674</c:v>
                </c:pt>
              </c:numCache>
            </c:numRef>
          </c:val>
        </c:ser>
        <c:dLbls/>
        <c:marker val="1"/>
        <c:axId val="109542016"/>
        <c:axId val="109576576"/>
      </c:lineChart>
      <c:catAx>
        <c:axId val="1095420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576576"/>
        <c:crosses val="autoZero"/>
        <c:auto val="1"/>
        <c:lblAlgn val="ctr"/>
        <c:lblOffset val="100"/>
        <c:tickLblSkip val="1"/>
        <c:tickMarkSkip val="1"/>
      </c:catAx>
      <c:valAx>
        <c:axId val="1095765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5420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72845127763"/>
          <c:y val="1.6556162963705968E-2"/>
          <c:w val="0.75040510511266456"/>
          <c:h val="0.1059601785445611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4052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Contributions'!$J$3:$J$23</c:f>
              <c:numCache>
                <c:formatCode>0.00</c:formatCode>
                <c:ptCount val="21"/>
                <c:pt idx="0">
                  <c:v>11.941215235911452</c:v>
                </c:pt>
                <c:pt idx="1">
                  <c:v>11.799218627026184</c:v>
                </c:pt>
                <c:pt idx="2">
                  <c:v>11.832055417357834</c:v>
                </c:pt>
                <c:pt idx="3">
                  <c:v>12.669535601153015</c:v>
                </c:pt>
                <c:pt idx="4">
                  <c:v>13.154067917154928</c:v>
                </c:pt>
                <c:pt idx="5">
                  <c:v>13.509071461156493</c:v>
                </c:pt>
                <c:pt idx="6">
                  <c:v>13.568049619109276</c:v>
                </c:pt>
                <c:pt idx="7">
                  <c:v>13.663794597306559</c:v>
                </c:pt>
                <c:pt idx="8">
                  <c:v>13.795968106103954</c:v>
                </c:pt>
                <c:pt idx="9">
                  <c:v>13.901429876461165</c:v>
                </c:pt>
                <c:pt idx="10">
                  <c:v>14.038116646107829</c:v>
                </c:pt>
                <c:pt idx="11">
                  <c:v>14.036775358352504</c:v>
                </c:pt>
                <c:pt idx="12">
                  <c:v>13.714525771449001</c:v>
                </c:pt>
                <c:pt idx="13">
                  <c:v>13.932090168395822</c:v>
                </c:pt>
                <c:pt idx="14">
                  <c:v>14.057518796370653</c:v>
                </c:pt>
                <c:pt idx="15">
                  <c:v>14.225309842716612</c:v>
                </c:pt>
                <c:pt idx="16">
                  <c:v>14.375123211937529</c:v>
                </c:pt>
                <c:pt idx="17">
                  <c:v>14.237596145718875</c:v>
                </c:pt>
                <c:pt idx="18">
                  <c:v>14.12945128224197</c:v>
                </c:pt>
                <c:pt idx="19">
                  <c:v>14.305684804309415</c:v>
                </c:pt>
                <c:pt idx="20">
                  <c:v>14.523563603999209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Contributions'!$K$3:$K$23</c:f>
              <c:numCache>
                <c:formatCode>0.00</c:formatCode>
                <c:ptCount val="21"/>
                <c:pt idx="0">
                  <c:v>8.6159671355307594</c:v>
                </c:pt>
                <c:pt idx="1">
                  <c:v>8.9373208115925742</c:v>
                </c:pt>
                <c:pt idx="2">
                  <c:v>9.2862542842468372</c:v>
                </c:pt>
                <c:pt idx="3">
                  <c:v>9.6092933694981237</c:v>
                </c:pt>
                <c:pt idx="4">
                  <c:v>9.8118263188465704</c:v>
                </c:pt>
                <c:pt idx="5">
                  <c:v>9.7497039381437194</c:v>
                </c:pt>
                <c:pt idx="6">
                  <c:v>10.452338815137661</c:v>
                </c:pt>
                <c:pt idx="7">
                  <c:v>10.884406856964629</c:v>
                </c:pt>
                <c:pt idx="8">
                  <c:v>10.889838334875089</c:v>
                </c:pt>
                <c:pt idx="9">
                  <c:v>10.916119310837882</c:v>
                </c:pt>
                <c:pt idx="10">
                  <c:v>10.89907257575708</c:v>
                </c:pt>
                <c:pt idx="11">
                  <c:v>11.125311232926045</c:v>
                </c:pt>
                <c:pt idx="12">
                  <c:v>11.112044648104483</c:v>
                </c:pt>
                <c:pt idx="13">
                  <c:v>11.276885232304194</c:v>
                </c:pt>
                <c:pt idx="14">
                  <c:v>11.127678148691317</c:v>
                </c:pt>
                <c:pt idx="15">
                  <c:v>11.087422886678153</c:v>
                </c:pt>
                <c:pt idx="16">
                  <c:v>11.095031878042388</c:v>
                </c:pt>
                <c:pt idx="17">
                  <c:v>11.142126616515933</c:v>
                </c:pt>
                <c:pt idx="18">
                  <c:v>11.20489842462103</c:v>
                </c:pt>
                <c:pt idx="19">
                  <c:v>11.254617084339424</c:v>
                </c:pt>
                <c:pt idx="20">
                  <c:v>11.276758167680351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Contributions'!$L$3:$L$23</c:f>
              <c:numCache>
                <c:formatCode>0.00</c:formatCode>
                <c:ptCount val="21"/>
                <c:pt idx="0">
                  <c:v>12.170330814235589</c:v>
                </c:pt>
                <c:pt idx="1">
                  <c:v>12.473595689010605</c:v>
                </c:pt>
                <c:pt idx="2">
                  <c:v>12.599952854712143</c:v>
                </c:pt>
                <c:pt idx="3">
                  <c:v>13.346989328340372</c:v>
                </c:pt>
                <c:pt idx="4">
                  <c:v>12.900771416471052</c:v>
                </c:pt>
                <c:pt idx="5">
                  <c:v>13.50380360462381</c:v>
                </c:pt>
                <c:pt idx="6">
                  <c:v>13.907685987996436</c:v>
                </c:pt>
                <c:pt idx="7">
                  <c:v>14.292883311756551</c:v>
                </c:pt>
                <c:pt idx="8">
                  <c:v>14.675883976650381</c:v>
                </c:pt>
                <c:pt idx="9">
                  <c:v>15.358589043743818</c:v>
                </c:pt>
                <c:pt idx="10">
                  <c:v>15.698225191983431</c:v>
                </c:pt>
                <c:pt idx="11">
                  <c:v>15.878595744540414</c:v>
                </c:pt>
                <c:pt idx="12">
                  <c:v>16.182892728378555</c:v>
                </c:pt>
                <c:pt idx="13">
                  <c:v>16.675445469937745</c:v>
                </c:pt>
                <c:pt idx="14">
                  <c:v>16.29909698051679</c:v>
                </c:pt>
                <c:pt idx="15">
                  <c:v>16.398821764019342</c:v>
                </c:pt>
                <c:pt idx="16">
                  <c:v>16.310335938024668</c:v>
                </c:pt>
                <c:pt idx="17">
                  <c:v>16.310751415772124</c:v>
                </c:pt>
                <c:pt idx="18">
                  <c:v>16.258258034928545</c:v>
                </c:pt>
                <c:pt idx="19">
                  <c:v>16.491138887636257</c:v>
                </c:pt>
                <c:pt idx="20">
                  <c:v>16.671379388394396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Contributions'!$M$3:$M$23</c:f>
              <c:numCache>
                <c:formatCode>0.00</c:formatCode>
                <c:ptCount val="21"/>
                <c:pt idx="0">
                  <c:v>5.6175830736105574</c:v>
                </c:pt>
                <c:pt idx="1">
                  <c:v>5.5146841578379471</c:v>
                </c:pt>
                <c:pt idx="2">
                  <c:v>5.8224219766429597</c:v>
                </c:pt>
                <c:pt idx="3">
                  <c:v>6.033523496931446</c:v>
                </c:pt>
                <c:pt idx="4">
                  <c:v>6.0595499436614562</c:v>
                </c:pt>
                <c:pt idx="5">
                  <c:v>5.9067842262318333</c:v>
                </c:pt>
                <c:pt idx="6">
                  <c:v>5.9303089967875913</c:v>
                </c:pt>
                <c:pt idx="7">
                  <c:v>6.0935100625897496</c:v>
                </c:pt>
                <c:pt idx="8">
                  <c:v>5.938380809686854</c:v>
                </c:pt>
                <c:pt idx="9">
                  <c:v>5.8100371837006897</c:v>
                </c:pt>
                <c:pt idx="10">
                  <c:v>5.8067730464820082</c:v>
                </c:pt>
                <c:pt idx="11">
                  <c:v>5.7687617098876949</c:v>
                </c:pt>
                <c:pt idx="12">
                  <c:v>5.7532312998553294</c:v>
                </c:pt>
                <c:pt idx="13">
                  <c:v>5.827595797396194</c:v>
                </c:pt>
                <c:pt idx="14">
                  <c:v>5.6605323440885176</c:v>
                </c:pt>
                <c:pt idx="15">
                  <c:v>5.6184071583393544</c:v>
                </c:pt>
                <c:pt idx="16">
                  <c:v>5.605249532607024</c:v>
                </c:pt>
                <c:pt idx="17">
                  <c:v>5.6195587862395406</c:v>
                </c:pt>
                <c:pt idx="18">
                  <c:v>5.6274453905807791</c:v>
                </c:pt>
                <c:pt idx="19">
                  <c:v>5.6667664216520244</c:v>
                </c:pt>
                <c:pt idx="20">
                  <c:v>5.7379587695005823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'Prov Contributions'!$N$3:$N$23</c:f>
              <c:numCache>
                <c:formatCode>0.00</c:formatCode>
                <c:ptCount val="21"/>
                <c:pt idx="0">
                  <c:v>16.753931164516203</c:v>
                </c:pt>
                <c:pt idx="1">
                  <c:v>16.065316963648137</c:v>
                </c:pt>
                <c:pt idx="2">
                  <c:v>16.275667823894572</c:v>
                </c:pt>
                <c:pt idx="3">
                  <c:v>15.697745161424869</c:v>
                </c:pt>
                <c:pt idx="4">
                  <c:v>15.0134402445841</c:v>
                </c:pt>
                <c:pt idx="5">
                  <c:v>14.434538744734853</c:v>
                </c:pt>
                <c:pt idx="6">
                  <c:v>14.209792868157397</c:v>
                </c:pt>
                <c:pt idx="7">
                  <c:v>14.134220307128146</c:v>
                </c:pt>
                <c:pt idx="8">
                  <c:v>13.717701293191217</c:v>
                </c:pt>
                <c:pt idx="9">
                  <c:v>13.567535107224499</c:v>
                </c:pt>
                <c:pt idx="10">
                  <c:v>13.260462475277532</c:v>
                </c:pt>
                <c:pt idx="11">
                  <c:v>13.11661711897904</c:v>
                </c:pt>
                <c:pt idx="12">
                  <c:v>13.326792638309229</c:v>
                </c:pt>
                <c:pt idx="13">
                  <c:v>13.953117700663586</c:v>
                </c:pt>
                <c:pt idx="14">
                  <c:v>13.930976233584408</c:v>
                </c:pt>
                <c:pt idx="15">
                  <c:v>13.984994164397266</c:v>
                </c:pt>
                <c:pt idx="16">
                  <c:v>14.10736065406854</c:v>
                </c:pt>
                <c:pt idx="17">
                  <c:v>14.22977770264559</c:v>
                </c:pt>
                <c:pt idx="18">
                  <c:v>14.414325082528704</c:v>
                </c:pt>
                <c:pt idx="19">
                  <c:v>14.413912130889472</c:v>
                </c:pt>
                <c:pt idx="20">
                  <c:v>14.56822952851739</c:v>
                </c:pt>
              </c:numCache>
            </c:numRef>
          </c:val>
        </c:ser>
        <c:dLbls/>
        <c:marker val="1"/>
        <c:axId val="109623552"/>
        <c:axId val="109645824"/>
      </c:lineChart>
      <c:catAx>
        <c:axId val="109623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645824"/>
        <c:crosses val="autoZero"/>
        <c:auto val="1"/>
        <c:lblAlgn val="ctr"/>
        <c:lblOffset val="100"/>
        <c:tickLblSkip val="1"/>
        <c:tickMarkSkip val="1"/>
      </c:catAx>
      <c:valAx>
        <c:axId val="1096458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6235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12317665605809171"/>
          <c:y val="1.6556397942517263E-2"/>
          <c:w val="0.70826581459926263"/>
          <c:h val="0.2549669681382761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4F81BD">
            <a:tint val="66000"/>
            <a:satMod val="160000"/>
          </a:srgbClr>
        </a:gs>
        <a:gs pos="50000">
          <a:srgbClr val="4F81BD">
            <a:tint val="44500"/>
            <a:satMod val="160000"/>
          </a:srgbClr>
        </a:gs>
        <a:gs pos="100000">
          <a:srgbClr val="4F81BD">
            <a:tint val="23500"/>
            <a:satMod val="160000"/>
          </a:srgbClr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6.0064982676306528E-2"/>
          <c:y val="1.3289058102318623E-2"/>
          <c:w val="0.91883189715648839"/>
          <c:h val="0.870433305701854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Contributions'!$C$24</c:f>
              <c:numCache>
                <c:formatCode>0.00</c:formatCode>
                <c:ptCount val="1"/>
                <c:pt idx="0">
                  <c:v>4.3796435104263836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Contributions'!$D$24</c:f>
              <c:numCache>
                <c:formatCode>0.00</c:formatCode>
                <c:ptCount val="1"/>
                <c:pt idx="0">
                  <c:v>2.5799900031805327</c:v>
                </c:pt>
              </c:numCache>
            </c:numRef>
          </c:val>
          <c:shape val="cylinder"/>
        </c:ser>
        <c:dLbls/>
        <c:shape val="box"/>
        <c:axId val="109667840"/>
        <c:axId val="109669376"/>
        <c:axId val="0"/>
      </c:bar3DChart>
      <c:catAx>
        <c:axId val="10966784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669376"/>
        <c:crosses val="autoZero"/>
        <c:auto val="1"/>
        <c:lblAlgn val="ctr"/>
        <c:lblOffset val="100"/>
        <c:tickLblSkip val="1"/>
        <c:tickMarkSkip val="1"/>
      </c:catAx>
      <c:valAx>
        <c:axId val="10966937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667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32681398695"/>
          <c:y val="1.6611293494269333E-2"/>
          <c:w val="0.8360396240792487"/>
          <c:h val="9.96680900780847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Contributions'!$F$24</c:f>
              <c:numCache>
                <c:formatCode>0.00</c:formatCode>
                <c:ptCount val="1"/>
                <c:pt idx="0">
                  <c:v>18.128337778919246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Contributions'!$G$24</c:f>
              <c:numCache>
                <c:formatCode>0.00</c:formatCode>
                <c:ptCount val="1"/>
                <c:pt idx="0">
                  <c:v>2.7298471523543779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Contributions'!$H$24</c:f>
              <c:numCache>
                <c:formatCode>0.00</c:formatCode>
                <c:ptCount val="1"/>
                <c:pt idx="0">
                  <c:v>3.6274094822628919</c:v>
                </c:pt>
              </c:numCache>
            </c:numRef>
          </c:val>
          <c:shape val="cylinder"/>
        </c:ser>
        <c:dLbls/>
        <c:shape val="box"/>
        <c:axId val="109725184"/>
        <c:axId val="109726720"/>
        <c:axId val="0"/>
      </c:bar3DChart>
      <c:catAx>
        <c:axId val="1097251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726720"/>
        <c:crosses val="autoZero"/>
        <c:auto val="1"/>
        <c:lblAlgn val="ctr"/>
        <c:lblOffset val="100"/>
        <c:tickLblSkip val="1"/>
        <c:tickMarkSkip val="1"/>
      </c:catAx>
      <c:valAx>
        <c:axId val="109726720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7251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94081555638"/>
          <c:y val="1.6556396904061115E-2"/>
          <c:w val="0.83468400052579172"/>
          <c:h val="9.933771058170444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Contributions'!$J$24</c:f>
              <c:numCache>
                <c:formatCode>0.00</c:formatCode>
                <c:ptCount val="1"/>
                <c:pt idx="0">
                  <c:v>13.590960099540011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'Prov Contributions'!$K$24</c:f>
              <c:numCache>
                <c:formatCode>0.00</c:formatCode>
                <c:ptCount val="1"/>
                <c:pt idx="0">
                  <c:v>10.559757908158772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Contributions'!$L$24</c:f>
              <c:numCache>
                <c:formatCode>0.00</c:formatCode>
                <c:ptCount val="1"/>
                <c:pt idx="0">
                  <c:v>14.971687027222524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Contributions'!$M$24</c:f>
              <c:numCache>
                <c:formatCode>0.00</c:formatCode>
                <c:ptCount val="1"/>
                <c:pt idx="0">
                  <c:v>5.7818601992528631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'Prov Contributions'!$N$24</c:f>
              <c:numCache>
                <c:formatCode>0.00</c:formatCode>
                <c:ptCount val="1"/>
                <c:pt idx="0">
                  <c:v>14.436974052779275</c:v>
                </c:pt>
              </c:numCache>
            </c:numRef>
          </c:val>
          <c:shape val="cylinder"/>
        </c:ser>
        <c:dLbls/>
        <c:shape val="box"/>
        <c:axId val="109793280"/>
        <c:axId val="109794816"/>
        <c:axId val="0"/>
      </c:bar3DChart>
      <c:catAx>
        <c:axId val="1097932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794816"/>
        <c:crosses val="autoZero"/>
        <c:auto val="1"/>
        <c:lblAlgn val="ctr"/>
        <c:lblOffset val="100"/>
        <c:tickLblSkip val="1"/>
        <c:tickMarkSkip val="1"/>
      </c:catAx>
      <c:valAx>
        <c:axId val="1097948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793280"/>
        <c:crosses val="autoZero"/>
        <c:crossBetween val="between"/>
      </c:valAx>
      <c:spPr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3.2362498687664082E-2"/>
          <c:y val="1.6501582162042845E-2"/>
          <c:w val="0.96925715485564257"/>
          <c:h val="0.1617164209614016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674923264296413E-2"/>
          <c:y val="8.6666948785644696E-2"/>
          <c:w val="0.91382258927620197"/>
          <c:h val="0.79666925999108074"/>
        </c:manualLayout>
      </c:layout>
      <c:lineChart>
        <c:grouping val="standar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Contributions'!$B$3:$B$24</c:f>
              <c:numCache>
                <c:formatCode>0.00</c:formatCode>
                <c:ptCount val="22"/>
                <c:pt idx="0">
                  <c:v>7.9367581831891183</c:v>
                </c:pt>
                <c:pt idx="1">
                  <c:v>9.7809368520669402</c:v>
                </c:pt>
                <c:pt idx="2">
                  <c:v>9.6668565405405609</c:v>
                </c:pt>
                <c:pt idx="3">
                  <c:v>9.744191503354104</c:v>
                </c:pt>
                <c:pt idx="4">
                  <c:v>8.2892985182992813</c:v>
                </c:pt>
                <c:pt idx="5">
                  <c:v>8.3823296454651288</c:v>
                </c:pt>
                <c:pt idx="6">
                  <c:v>8.2476166109305336</c:v>
                </c:pt>
                <c:pt idx="7">
                  <c:v>7.9693430664533773</c:v>
                </c:pt>
                <c:pt idx="8">
                  <c:v>8.1673365089175807</c:v>
                </c:pt>
                <c:pt idx="9">
                  <c:v>8.1293149068231187</c:v>
                </c:pt>
                <c:pt idx="10">
                  <c:v>7.5398402108433693</c:v>
                </c:pt>
                <c:pt idx="11">
                  <c:v>7.5883739994267545</c:v>
                </c:pt>
                <c:pt idx="12">
                  <c:v>7.8184636399937943</c:v>
                </c:pt>
                <c:pt idx="13">
                  <c:v>8.5490000695657855</c:v>
                </c:pt>
                <c:pt idx="14">
                  <c:v>8.6221992470670301</c:v>
                </c:pt>
                <c:pt idx="15">
                  <c:v>8.6756432565761674</c:v>
                </c:pt>
                <c:pt idx="16">
                  <c:v>9.257711658247592</c:v>
                </c:pt>
                <c:pt idx="17">
                  <c:v>9.6448257912390591</c:v>
                </c:pt>
                <c:pt idx="18">
                  <c:v>9.7116738154778659</c:v>
                </c:pt>
                <c:pt idx="19">
                  <c:v>10.463396395476392</c:v>
                </c:pt>
                <c:pt idx="20">
                  <c:v>9.667235079171741</c:v>
                </c:pt>
                <c:pt idx="21">
                  <c:v>9.199788597664412</c:v>
                </c:pt>
              </c:numCache>
            </c:numRef>
          </c:val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Contributions'!$E$3:$E$24</c:f>
              <c:numCache>
                <c:formatCode>0.00</c:formatCode>
                <c:ptCount val="22"/>
                <c:pt idx="0">
                  <c:v>20.283784223943609</c:v>
                </c:pt>
                <c:pt idx="1">
                  <c:v>20.188353631470033</c:v>
                </c:pt>
                <c:pt idx="2">
                  <c:v>20.223889430515925</c:v>
                </c:pt>
                <c:pt idx="3">
                  <c:v>20.060035864261444</c:v>
                </c:pt>
                <c:pt idx="4">
                  <c:v>20.119312500253329</c:v>
                </c:pt>
                <c:pt idx="5">
                  <c:v>20.241491846405616</c:v>
                </c:pt>
                <c:pt idx="6">
                  <c:v>20.976350782949513</c:v>
                </c:pt>
                <c:pt idx="7">
                  <c:v>20.338249618528799</c:v>
                </c:pt>
                <c:pt idx="8">
                  <c:v>19.967249758648034</c:v>
                </c:pt>
                <c:pt idx="9">
                  <c:v>19.942190420666911</c:v>
                </c:pt>
                <c:pt idx="10">
                  <c:v>19.998292181852349</c:v>
                </c:pt>
                <c:pt idx="11">
                  <c:v>19.880508873643677</c:v>
                </c:pt>
                <c:pt idx="12">
                  <c:v>19.865940756004733</c:v>
                </c:pt>
                <c:pt idx="13">
                  <c:v>19.85730641231282</c:v>
                </c:pt>
                <c:pt idx="14">
                  <c:v>19.78285760452135</c:v>
                </c:pt>
                <c:pt idx="15">
                  <c:v>19.889236677060246</c:v>
                </c:pt>
                <c:pt idx="16">
                  <c:v>19.8832379027731</c:v>
                </c:pt>
                <c:pt idx="17">
                  <c:v>19.912305838439949</c:v>
                </c:pt>
                <c:pt idx="18">
                  <c:v>19.981531107409285</c:v>
                </c:pt>
                <c:pt idx="19">
                  <c:v>20.004208421158648</c:v>
                </c:pt>
                <c:pt idx="20">
                  <c:v>20.058821942203394</c:v>
                </c:pt>
                <c:pt idx="21">
                  <c:v>20.132411764355172</c:v>
                </c:pt>
              </c:numCache>
            </c:numRef>
          </c:val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'National Contributions'!$A$3:$A$24</c:f>
              <c:numCache>
                <c:formatCode>General</c:formatCode>
                <c:ptCount val="22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</c:numCache>
            </c:numRef>
          </c:cat>
          <c:val>
            <c:numRef>
              <c:f>'National Contributions'!$I$3:$I$24</c:f>
              <c:numCache>
                <c:formatCode>0.00</c:formatCode>
                <c:ptCount val="22"/>
                <c:pt idx="0">
                  <c:v>15.535651398394338</c:v>
                </c:pt>
                <c:pt idx="1">
                  <c:v>15.541765904507244</c:v>
                </c:pt>
                <c:pt idx="2">
                  <c:v>15.359538756213231</c:v>
                </c:pt>
                <c:pt idx="3">
                  <c:v>15.45045480131591</c:v>
                </c:pt>
                <c:pt idx="4">
                  <c:v>15.314496474769692</c:v>
                </c:pt>
                <c:pt idx="5">
                  <c:v>15.25779577262899</c:v>
                </c:pt>
                <c:pt idx="6">
                  <c:v>15.542708440358533</c:v>
                </c:pt>
                <c:pt idx="7">
                  <c:v>15.518203487393459</c:v>
                </c:pt>
                <c:pt idx="8">
                  <c:v>15.582074109405664</c:v>
                </c:pt>
                <c:pt idx="9">
                  <c:v>15.546396513456632</c:v>
                </c:pt>
                <c:pt idx="10">
                  <c:v>15.722390201688032</c:v>
                </c:pt>
                <c:pt idx="11">
                  <c:v>15.642476533297051</c:v>
                </c:pt>
                <c:pt idx="12">
                  <c:v>15.694795999569108</c:v>
                </c:pt>
                <c:pt idx="13">
                  <c:v>15.676188971232948</c:v>
                </c:pt>
                <c:pt idx="14">
                  <c:v>15.753677695003848</c:v>
                </c:pt>
                <c:pt idx="15">
                  <c:v>15.802239569881602</c:v>
                </c:pt>
                <c:pt idx="16">
                  <c:v>15.805739716756284</c:v>
                </c:pt>
                <c:pt idx="17">
                  <c:v>15.786277338488386</c:v>
                </c:pt>
                <c:pt idx="18">
                  <c:v>15.778139201251715</c:v>
                </c:pt>
                <c:pt idx="19">
                  <c:v>15.796186437312876</c:v>
                </c:pt>
                <c:pt idx="20">
                  <c:v>15.792465314500962</c:v>
                </c:pt>
                <c:pt idx="21">
                  <c:v>15.788124362039607</c:v>
                </c:pt>
              </c:numCache>
            </c:numRef>
          </c:val>
        </c:ser>
        <c:dLbls/>
        <c:marker val="1"/>
        <c:axId val="109951232"/>
        <c:axId val="109957120"/>
      </c:lineChart>
      <c:catAx>
        <c:axId val="1099512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57120"/>
        <c:crosses val="autoZero"/>
        <c:auto val="1"/>
        <c:lblAlgn val="ctr"/>
        <c:lblOffset val="100"/>
        <c:tickLblSkip val="1"/>
        <c:tickMarkSkip val="1"/>
      </c:catAx>
      <c:valAx>
        <c:axId val="109957120"/>
        <c:scaling>
          <c:orientation val="minMax"/>
          <c:min val="7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51232"/>
        <c:crosses val="autoZero"/>
        <c:crossBetween val="between"/>
      </c:valAx>
      <c:spPr>
        <a:solidFill>
          <a:sysClr val="window" lastClr="FFFFFF">
            <a:lumMod val="75000"/>
          </a:sysClr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0894326014126322"/>
          <c:y val="1.6666666666666701E-2"/>
          <c:w val="0.75284672342786463"/>
          <c:h val="0.1066670166229221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chemeClr val="accent6">
        <a:lumMod val="40000"/>
        <a:lumOff val="60000"/>
      </a:schemeClr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544829053653863E-2"/>
          <c:y val="1.3333376736252405E-2"/>
          <c:w val="0.90731851390770057"/>
          <c:h val="0.87000283204049156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Annualised'!$B$2</c:f>
              <c:strCache>
                <c:ptCount val="1"/>
                <c:pt idx="0">
                  <c:v>Primary Industries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Contributions'!$B$25</c:f>
              <c:numCache>
                <c:formatCode>0.00</c:formatCode>
                <c:ptCount val="1"/>
                <c:pt idx="0">
                  <c:v>8.7750970043995338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Annualised'!$E$2</c:f>
              <c:strCache>
                <c:ptCount val="1"/>
                <c:pt idx="0">
                  <c:v>Secondary Industries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Contributions'!$E$25</c:f>
              <c:numCache>
                <c:formatCode>0.00</c:formatCode>
                <c:ptCount val="1"/>
                <c:pt idx="0">
                  <c:v>20.072162161789905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 Annualised'!$I$2</c:f>
              <c:strCache>
                <c:ptCount val="1"/>
                <c:pt idx="0">
                  <c:v>Tertiary industries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Contributions'!$I$25</c:f>
              <c:numCache>
                <c:formatCode>0.00</c:formatCode>
                <c:ptCount val="1"/>
                <c:pt idx="0">
                  <c:v>15.622172136339371</c:v>
                </c:pt>
              </c:numCache>
            </c:numRef>
          </c:val>
          <c:shape val="cylinder"/>
        </c:ser>
        <c:dLbls/>
        <c:shape val="box"/>
        <c:axId val="109867008"/>
        <c:axId val="109868544"/>
        <c:axId val="0"/>
      </c:bar3DChart>
      <c:catAx>
        <c:axId val="1098670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68544"/>
        <c:crosses val="autoZero"/>
        <c:auto val="1"/>
        <c:lblAlgn val="ctr"/>
        <c:lblOffset val="100"/>
        <c:tickLblSkip val="1"/>
        <c:tickMarkSkip val="1"/>
      </c:catAx>
      <c:valAx>
        <c:axId val="10986854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8670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333350404370167"/>
          <c:y val="1.6666666666666701E-2"/>
          <c:w val="0.83739973966669745"/>
          <c:h val="0.1000003499562569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545517598351892E-2"/>
          <c:y val="8.6378877665070963E-2"/>
          <c:w val="0.91396176342596147"/>
          <c:h val="0.79734348613911665"/>
        </c:manualLayout>
      </c:layout>
      <c:lineChart>
        <c:grouping val="standar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Contributions'!$C$3:$C$24</c:f>
              <c:numCache>
                <c:formatCode>0.00</c:formatCode>
                <c:ptCount val="22"/>
                <c:pt idx="0">
                  <c:v>29.258084941918217</c:v>
                </c:pt>
                <c:pt idx="1">
                  <c:v>27.449130615229727</c:v>
                </c:pt>
                <c:pt idx="2">
                  <c:v>27.106966376662722</c:v>
                </c:pt>
                <c:pt idx="3">
                  <c:v>28.883602433751371</c:v>
                </c:pt>
                <c:pt idx="4">
                  <c:v>26.482124587780998</c:v>
                </c:pt>
                <c:pt idx="5">
                  <c:v>26.242880444914917</c:v>
                </c:pt>
                <c:pt idx="6">
                  <c:v>27.042084910648494</c:v>
                </c:pt>
                <c:pt idx="7">
                  <c:v>26.573060864618647</c:v>
                </c:pt>
                <c:pt idx="8">
                  <c:v>27.761292623832894</c:v>
                </c:pt>
                <c:pt idx="9">
                  <c:v>27.607331366809181</c:v>
                </c:pt>
                <c:pt idx="10">
                  <c:v>25.285568165634558</c:v>
                </c:pt>
                <c:pt idx="11">
                  <c:v>26.888143275316661</c:v>
                </c:pt>
                <c:pt idx="12">
                  <c:v>27.291229676122924</c:v>
                </c:pt>
                <c:pt idx="13">
                  <c:v>26.646770277341407</c:v>
                </c:pt>
                <c:pt idx="14">
                  <c:v>26.295466153319875</c:v>
                </c:pt>
                <c:pt idx="15">
                  <c:v>27.000990778141908</c:v>
                </c:pt>
                <c:pt idx="16">
                  <c:v>29.097484793687322</c:v>
                </c:pt>
                <c:pt idx="17">
                  <c:v>29.254108351812963</c:v>
                </c:pt>
                <c:pt idx="18">
                  <c:v>29.401346583641399</c:v>
                </c:pt>
                <c:pt idx="19">
                  <c:v>29.801028392577688</c:v>
                </c:pt>
                <c:pt idx="20">
                  <c:v>29.425354952532974</c:v>
                </c:pt>
                <c:pt idx="21">
                  <c:v>29.049681512488256</c:v>
                </c:pt>
              </c:numCache>
            </c:numRef>
          </c:val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Contributions'!$D$3:$D$24</c:f>
              <c:numCache>
                <c:formatCode>0.00</c:formatCode>
                <c:ptCount val="22"/>
                <c:pt idx="0">
                  <c:v>4.2349938624118</c:v>
                </c:pt>
                <c:pt idx="1">
                  <c:v>5.9465431235974098</c:v>
                </c:pt>
                <c:pt idx="2">
                  <c:v>5.9117351462409271</c:v>
                </c:pt>
                <c:pt idx="3">
                  <c:v>5.8376915512249417</c:v>
                </c:pt>
                <c:pt idx="4">
                  <c:v>4.2897863206130982</c:v>
                </c:pt>
                <c:pt idx="5">
                  <c:v>4.225596963065092</c:v>
                </c:pt>
                <c:pt idx="6">
                  <c:v>4.0136417217065778</c:v>
                </c:pt>
                <c:pt idx="7">
                  <c:v>3.5501170760451561</c:v>
                </c:pt>
                <c:pt idx="8">
                  <c:v>3.6351154249356683</c:v>
                </c:pt>
                <c:pt idx="9">
                  <c:v>3.6527763956077757</c:v>
                </c:pt>
                <c:pt idx="10">
                  <c:v>3.3894221932821731</c:v>
                </c:pt>
                <c:pt idx="11">
                  <c:v>3.2956562061073358</c:v>
                </c:pt>
                <c:pt idx="12">
                  <c:v>3.3296505336649491</c:v>
                </c:pt>
                <c:pt idx="13">
                  <c:v>3.286571896371957</c:v>
                </c:pt>
                <c:pt idx="14">
                  <c:v>3.3078369979234132</c:v>
                </c:pt>
                <c:pt idx="15">
                  <c:v>3.45647927067506</c:v>
                </c:pt>
                <c:pt idx="16">
                  <c:v>3.451623907700113</c:v>
                </c:pt>
                <c:pt idx="17">
                  <c:v>3.6298932384341636</c:v>
                </c:pt>
                <c:pt idx="18">
                  <c:v>3.6416896330577369</c:v>
                </c:pt>
                <c:pt idx="19">
                  <c:v>4.0004922600891346</c:v>
                </c:pt>
                <c:pt idx="20">
                  <c:v>3.6996155749248278</c:v>
                </c:pt>
                <c:pt idx="21">
                  <c:v>3.3987388897605211</c:v>
                </c:pt>
              </c:numCache>
            </c:numRef>
          </c:val>
        </c:ser>
        <c:dLbls/>
        <c:marker val="1"/>
        <c:axId val="109972864"/>
        <c:axId val="109982848"/>
      </c:lineChart>
      <c:catAx>
        <c:axId val="109972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82848"/>
        <c:crosses val="autoZero"/>
        <c:auto val="1"/>
        <c:lblAlgn val="ctr"/>
        <c:lblOffset val="100"/>
        <c:tickLblSkip val="1"/>
        <c:tickMarkSkip val="1"/>
      </c:catAx>
      <c:valAx>
        <c:axId val="10998284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0997286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38978082285145"/>
          <c:y val="1.6611295681063183E-2"/>
          <c:w val="0.75162388792311441"/>
          <c:h val="0.1063122923588039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4052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Contributions'!$F$3:$F$24</c:f>
              <c:numCache>
                <c:formatCode>0.00</c:formatCode>
                <c:ptCount val="22"/>
                <c:pt idx="0">
                  <c:v>20.562215071365134</c:v>
                </c:pt>
                <c:pt idx="1">
                  <c:v>20.632780884593949</c:v>
                </c:pt>
                <c:pt idx="2">
                  <c:v>20.622932823555463</c:v>
                </c:pt>
                <c:pt idx="3">
                  <c:v>20.571238558761028</c:v>
                </c:pt>
                <c:pt idx="4">
                  <c:v>20.776381698287931</c:v>
                </c:pt>
                <c:pt idx="5">
                  <c:v>20.870547961366366</c:v>
                </c:pt>
                <c:pt idx="6">
                  <c:v>20.825272965236636</c:v>
                </c:pt>
                <c:pt idx="7">
                  <c:v>20.791969711088729</c:v>
                </c:pt>
                <c:pt idx="8">
                  <c:v>20.916132093319398</c:v>
                </c:pt>
                <c:pt idx="9">
                  <c:v>20.877355942705456</c:v>
                </c:pt>
                <c:pt idx="10">
                  <c:v>20.870401581980339</c:v>
                </c:pt>
                <c:pt idx="11">
                  <c:v>20.791574322577706</c:v>
                </c:pt>
                <c:pt idx="12">
                  <c:v>20.805720767731621</c:v>
                </c:pt>
                <c:pt idx="13">
                  <c:v>20.789956098592359</c:v>
                </c:pt>
                <c:pt idx="14">
                  <c:v>20.841308027542325</c:v>
                </c:pt>
                <c:pt idx="15">
                  <c:v>20.921441096852796</c:v>
                </c:pt>
                <c:pt idx="16">
                  <c:v>20.902262556076863</c:v>
                </c:pt>
                <c:pt idx="17">
                  <c:v>20.906898470834548</c:v>
                </c:pt>
                <c:pt idx="18">
                  <c:v>20.953215469091464</c:v>
                </c:pt>
                <c:pt idx="19">
                  <c:v>20.978204530818886</c:v>
                </c:pt>
                <c:pt idx="20">
                  <c:v>21.043198505292878</c:v>
                </c:pt>
                <c:pt idx="21">
                  <c:v>21.108192479766871</c:v>
                </c:pt>
              </c:numCache>
            </c:numRef>
          </c:val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Contributions'!$G$3:$G$24</c:f>
              <c:numCache>
                <c:formatCode>0.00</c:formatCode>
                <c:ptCount val="22"/>
                <c:pt idx="0">
                  <c:v>16.413325172519425</c:v>
                </c:pt>
                <c:pt idx="1">
                  <c:v>16.453791100795961</c:v>
                </c:pt>
                <c:pt idx="2">
                  <c:v>16.381575869743923</c:v>
                </c:pt>
                <c:pt idx="3">
                  <c:v>16.414521038409607</c:v>
                </c:pt>
                <c:pt idx="4">
                  <c:v>16.506696111451159</c:v>
                </c:pt>
                <c:pt idx="5">
                  <c:v>16.949737537508177</c:v>
                </c:pt>
                <c:pt idx="6">
                  <c:v>17.573679242489401</c:v>
                </c:pt>
                <c:pt idx="7">
                  <c:v>18.627044568639047</c:v>
                </c:pt>
                <c:pt idx="8">
                  <c:v>16.010679666908604</c:v>
                </c:pt>
                <c:pt idx="9">
                  <c:v>16.090654023539788</c:v>
                </c:pt>
                <c:pt idx="10">
                  <c:v>16.268578279695248</c:v>
                </c:pt>
                <c:pt idx="11">
                  <c:v>16.250059563916068</c:v>
                </c:pt>
                <c:pt idx="12">
                  <c:v>16.177940132394117</c:v>
                </c:pt>
                <c:pt idx="13">
                  <c:v>16.016222333631035</c:v>
                </c:pt>
                <c:pt idx="14">
                  <c:v>15.575707671712561</c:v>
                </c:pt>
                <c:pt idx="15">
                  <c:v>15.519576096555785</c:v>
                </c:pt>
                <c:pt idx="16">
                  <c:v>15.454202789295138</c:v>
                </c:pt>
                <c:pt idx="17">
                  <c:v>15.504924854145752</c:v>
                </c:pt>
                <c:pt idx="18">
                  <c:v>15.573518429029566</c:v>
                </c:pt>
                <c:pt idx="19">
                  <c:v>15.506183811004961</c:v>
                </c:pt>
                <c:pt idx="20">
                  <c:v>15.430780338126466</c:v>
                </c:pt>
                <c:pt idx="21">
                  <c:v>15.355376865247973</c:v>
                </c:pt>
              </c:numCache>
            </c:numRef>
          </c:val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Contributions'!$H$3:$H$24</c:f>
              <c:numCache>
                <c:formatCode>0.00</c:formatCode>
                <c:ptCount val="22"/>
                <c:pt idx="0">
                  <c:v>23.399382029670974</c:v>
                </c:pt>
                <c:pt idx="1">
                  <c:v>22.540055411792267</c:v>
                </c:pt>
                <c:pt idx="2">
                  <c:v>23.036104437357409</c:v>
                </c:pt>
                <c:pt idx="3">
                  <c:v>21.723996457395256</c:v>
                </c:pt>
                <c:pt idx="4">
                  <c:v>20.768354666426198</c:v>
                </c:pt>
                <c:pt idx="5">
                  <c:v>20.432575843355661</c:v>
                </c:pt>
                <c:pt idx="6">
                  <c:v>26.115602580086783</c:v>
                </c:pt>
                <c:pt idx="7">
                  <c:v>19.496304122293797</c:v>
                </c:pt>
                <c:pt idx="8">
                  <c:v>18.964458594758906</c:v>
                </c:pt>
                <c:pt idx="9">
                  <c:v>19.01572374418269</c:v>
                </c:pt>
                <c:pt idx="10">
                  <c:v>19.292579139499512</c:v>
                </c:pt>
                <c:pt idx="11">
                  <c:v>18.796395606272803</c:v>
                </c:pt>
                <c:pt idx="12">
                  <c:v>18.734172381050701</c:v>
                </c:pt>
                <c:pt idx="13">
                  <c:v>18.77961275590043</c:v>
                </c:pt>
                <c:pt idx="14">
                  <c:v>18.944957299638492</c:v>
                </c:pt>
                <c:pt idx="15">
                  <c:v>19.12040480655401</c:v>
                </c:pt>
                <c:pt idx="16">
                  <c:v>19.141456290423534</c:v>
                </c:pt>
                <c:pt idx="17">
                  <c:v>19.17643828372098</c:v>
                </c:pt>
                <c:pt idx="18">
                  <c:v>19.306930693069308</c:v>
                </c:pt>
                <c:pt idx="19">
                  <c:v>19.362107654895922</c:v>
                </c:pt>
                <c:pt idx="20">
                  <c:v>19.436471532860189</c:v>
                </c:pt>
                <c:pt idx="21">
                  <c:v>19.510835410824455</c:v>
                </c:pt>
              </c:numCache>
            </c:numRef>
          </c:val>
        </c:ser>
        <c:dLbls/>
        <c:marker val="1"/>
        <c:axId val="110026752"/>
        <c:axId val="110028288"/>
      </c:lineChart>
      <c:catAx>
        <c:axId val="110026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28288"/>
        <c:crosses val="autoZero"/>
        <c:auto val="1"/>
        <c:lblAlgn val="ctr"/>
        <c:lblOffset val="100"/>
        <c:tickLblSkip val="1"/>
        <c:tickMarkSkip val="1"/>
      </c:catAx>
      <c:valAx>
        <c:axId val="110028288"/>
        <c:scaling>
          <c:orientation val="minMax"/>
          <c:min val="10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02675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1021069692058352"/>
          <c:y val="1.6556291390728482E-2"/>
          <c:w val="0.75040518638573783"/>
          <c:h val="0.1059602649006622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7.9416531604540527E-2"/>
          <c:y val="8.6092715231787992E-2"/>
          <c:w val="0.91410048622366291"/>
          <c:h val="0.79801324503311255"/>
        </c:manualLayout>
      </c:layout>
      <c:lineChart>
        <c:grouping val="standar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Contributions'!$J$3:$J$24</c:f>
              <c:numCache>
                <c:formatCode>0.00</c:formatCode>
                <c:ptCount val="22"/>
                <c:pt idx="0">
                  <c:v>15.482600307639165</c:v>
                </c:pt>
                <c:pt idx="1">
                  <c:v>15.265671140141945</c:v>
                </c:pt>
                <c:pt idx="2">
                  <c:v>15.289120410734863</c:v>
                </c:pt>
                <c:pt idx="3">
                  <c:v>15.225869675123699</c:v>
                </c:pt>
                <c:pt idx="4">
                  <c:v>15.162679218531972</c:v>
                </c:pt>
                <c:pt idx="5">
                  <c:v>15.182911641505619</c:v>
                </c:pt>
                <c:pt idx="6">
                  <c:v>16.063733242186935</c:v>
                </c:pt>
                <c:pt idx="7">
                  <c:v>16.087180359425847</c:v>
                </c:pt>
                <c:pt idx="8">
                  <c:v>16.213035949054234</c:v>
                </c:pt>
                <c:pt idx="9">
                  <c:v>16.219060497736411</c:v>
                </c:pt>
                <c:pt idx="10">
                  <c:v>16.131434377052539</c:v>
                </c:pt>
                <c:pt idx="11">
                  <c:v>16.198453531114982</c:v>
                </c:pt>
                <c:pt idx="12">
                  <c:v>16.273911088898434</c:v>
                </c:pt>
                <c:pt idx="13">
                  <c:v>16.227514163819105</c:v>
                </c:pt>
                <c:pt idx="14">
                  <c:v>16.445049977889877</c:v>
                </c:pt>
                <c:pt idx="15">
                  <c:v>16.457445086081279</c:v>
                </c:pt>
                <c:pt idx="16">
                  <c:v>16.590527254625403</c:v>
                </c:pt>
                <c:pt idx="17">
                  <c:v>16.550189804907493</c:v>
                </c:pt>
                <c:pt idx="18">
                  <c:v>16.475127638348233</c:v>
                </c:pt>
                <c:pt idx="19">
                  <c:v>16.462164243766246</c:v>
                </c:pt>
                <c:pt idx="20">
                  <c:v>16.561661291815277</c:v>
                </c:pt>
                <c:pt idx="21">
                  <c:v>16.661158339864304</c:v>
                </c:pt>
              </c:numCache>
            </c:numRef>
          </c:val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Contributions'!$K$3:$K$24</c:f>
              <c:numCache>
                <c:formatCode>0.00</c:formatCode>
                <c:ptCount val="22"/>
                <c:pt idx="0">
                  <c:v>22.388573638005923</c:v>
                </c:pt>
                <c:pt idx="1">
                  <c:v>22.044029426111766</c:v>
                </c:pt>
                <c:pt idx="2">
                  <c:v>21.626070486064329</c:v>
                </c:pt>
                <c:pt idx="3">
                  <c:v>21.426956324719313</c:v>
                </c:pt>
                <c:pt idx="4">
                  <c:v>21.091197307489391</c:v>
                </c:pt>
                <c:pt idx="5">
                  <c:v>20.731780651386131</c:v>
                </c:pt>
                <c:pt idx="6">
                  <c:v>20.421253891670744</c:v>
                </c:pt>
                <c:pt idx="7">
                  <c:v>20.487790042689586</c:v>
                </c:pt>
                <c:pt idx="8">
                  <c:v>20.611702240152155</c:v>
                </c:pt>
                <c:pt idx="9">
                  <c:v>20.531451127129515</c:v>
                </c:pt>
                <c:pt idx="10">
                  <c:v>20.652591597715258</c:v>
                </c:pt>
                <c:pt idx="11">
                  <c:v>20.669164723771917</c:v>
                </c:pt>
                <c:pt idx="12">
                  <c:v>20.82145572212022</c:v>
                </c:pt>
                <c:pt idx="13">
                  <c:v>20.866296840540976</c:v>
                </c:pt>
                <c:pt idx="14">
                  <c:v>20.927811711108959</c:v>
                </c:pt>
                <c:pt idx="15">
                  <c:v>21.035821506847522</c:v>
                </c:pt>
                <c:pt idx="16">
                  <c:v>21.004708518290784</c:v>
                </c:pt>
                <c:pt idx="17">
                  <c:v>21.059838478872312</c:v>
                </c:pt>
                <c:pt idx="18">
                  <c:v>21.080722347268811</c:v>
                </c:pt>
                <c:pt idx="19">
                  <c:v>21.021381814799454</c:v>
                </c:pt>
                <c:pt idx="20">
                  <c:v>21.042647126454401</c:v>
                </c:pt>
                <c:pt idx="21">
                  <c:v>21.063912438109352</c:v>
                </c:pt>
              </c:numCache>
            </c:numRef>
          </c:val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ln w="25400"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Contributions'!$L$3:$L$24</c:f>
              <c:numCache>
                <c:formatCode>0.00</c:formatCode>
                <c:ptCount val="22"/>
                <c:pt idx="0">
                  <c:v>13.169307869759642</c:v>
                </c:pt>
                <c:pt idx="1">
                  <c:v>13.193610342328139</c:v>
                </c:pt>
                <c:pt idx="2">
                  <c:v>13.142457898934756</c:v>
                </c:pt>
                <c:pt idx="3">
                  <c:v>13.054841250438615</c:v>
                </c:pt>
                <c:pt idx="4">
                  <c:v>13.165739655576708</c:v>
                </c:pt>
                <c:pt idx="5">
                  <c:v>12.85838923545024</c:v>
                </c:pt>
                <c:pt idx="6">
                  <c:v>13.062618951895658</c:v>
                </c:pt>
                <c:pt idx="7">
                  <c:v>12.912477080830225</c:v>
                </c:pt>
                <c:pt idx="8">
                  <c:v>13.009858956430048</c:v>
                </c:pt>
                <c:pt idx="9">
                  <c:v>13.030584811068399</c:v>
                </c:pt>
                <c:pt idx="10">
                  <c:v>13.630491225361244</c:v>
                </c:pt>
                <c:pt idx="11">
                  <c:v>13.388165741192495</c:v>
                </c:pt>
                <c:pt idx="12">
                  <c:v>13.396434097363553</c:v>
                </c:pt>
                <c:pt idx="13">
                  <c:v>13.429121855977865</c:v>
                </c:pt>
                <c:pt idx="14">
                  <c:v>13.507646554326039</c:v>
                </c:pt>
                <c:pt idx="15">
                  <c:v>13.507065551663144</c:v>
                </c:pt>
                <c:pt idx="16">
                  <c:v>13.51515751133195</c:v>
                </c:pt>
                <c:pt idx="17">
                  <c:v>13.395618121065686</c:v>
                </c:pt>
                <c:pt idx="18">
                  <c:v>13.3844395854394</c:v>
                </c:pt>
                <c:pt idx="19">
                  <c:v>13.354849876296848</c:v>
                </c:pt>
                <c:pt idx="20">
                  <c:v>13.286103542234331</c:v>
                </c:pt>
                <c:pt idx="21">
                  <c:v>13.217357208171816</c:v>
                </c:pt>
              </c:numCache>
            </c:numRef>
          </c:val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ln w="25400">
              <a:solidFill>
                <a:srgbClr val="FFC00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Contributions'!$M$3:$M$24</c:f>
              <c:numCache>
                <c:formatCode>0.00</c:formatCode>
                <c:ptCount val="22"/>
                <c:pt idx="0">
                  <c:v>16.526606379126363</c:v>
                </c:pt>
                <c:pt idx="1">
                  <c:v>16.517429994355044</c:v>
                </c:pt>
                <c:pt idx="2">
                  <c:v>16.506360266423645</c:v>
                </c:pt>
                <c:pt idx="3">
                  <c:v>16.506920460195516</c:v>
                </c:pt>
                <c:pt idx="4">
                  <c:v>16.479820613043415</c:v>
                </c:pt>
                <c:pt idx="5">
                  <c:v>16.462328410495697</c:v>
                </c:pt>
                <c:pt idx="6">
                  <c:v>16.475789197996534</c:v>
                </c:pt>
                <c:pt idx="7">
                  <c:v>16.467184168073334</c:v>
                </c:pt>
                <c:pt idx="8">
                  <c:v>16.469287258935903</c:v>
                </c:pt>
                <c:pt idx="9">
                  <c:v>16.472774623532089</c:v>
                </c:pt>
                <c:pt idx="10">
                  <c:v>16.406129981804412</c:v>
                </c:pt>
                <c:pt idx="11">
                  <c:v>16.419301944018226</c:v>
                </c:pt>
                <c:pt idx="12">
                  <c:v>16.403251644686776</c:v>
                </c:pt>
                <c:pt idx="13">
                  <c:v>16.372564296726321</c:v>
                </c:pt>
                <c:pt idx="14">
                  <c:v>16.491968319438879</c:v>
                </c:pt>
                <c:pt idx="15">
                  <c:v>16.530583396719191</c:v>
                </c:pt>
                <c:pt idx="16">
                  <c:v>16.602288702324174</c:v>
                </c:pt>
                <c:pt idx="17">
                  <c:v>16.642224966553464</c:v>
                </c:pt>
                <c:pt idx="18">
                  <c:v>16.670218767629912</c:v>
                </c:pt>
                <c:pt idx="19">
                  <c:v>16.747923493572205</c:v>
                </c:pt>
                <c:pt idx="20">
                  <c:v>16.812313380645712</c:v>
                </c:pt>
                <c:pt idx="21">
                  <c:v>16.876703267719222</c:v>
                </c:pt>
              </c:numCache>
            </c:numRef>
          </c:val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ln w="25400">
              <a:solidFill>
                <a:srgbClr val="7030A0"/>
              </a:solidFill>
              <a:prstDash val="solid"/>
            </a:ln>
          </c:spPr>
          <c:marker>
            <c:symbol val="none"/>
          </c:marker>
          <c:cat>
            <c:numRef>
              <c:f>'Prov Contributions'!$A$3:$A$23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'National Contributions'!$N$3:$N$24</c:f>
              <c:numCache>
                <c:formatCode>0.00</c:formatCode>
                <c:ptCount val="22"/>
                <c:pt idx="0">
                  <c:v>14.829541956499273</c:v>
                </c:pt>
                <c:pt idx="1">
                  <c:v>15.099043072303225</c:v>
                </c:pt>
                <c:pt idx="2">
                  <c:v>14.618569319418768</c:v>
                </c:pt>
                <c:pt idx="3">
                  <c:v>15.011302673402415</c:v>
                </c:pt>
                <c:pt idx="4">
                  <c:v>14.613190478990127</c:v>
                </c:pt>
                <c:pt idx="5">
                  <c:v>14.707373358495515</c:v>
                </c:pt>
                <c:pt idx="6">
                  <c:v>14.984227771763967</c:v>
                </c:pt>
                <c:pt idx="7">
                  <c:v>14.939507105106339</c:v>
                </c:pt>
                <c:pt idx="8">
                  <c:v>14.856677292088873</c:v>
                </c:pt>
                <c:pt idx="9">
                  <c:v>14.774464098623296</c:v>
                </c:pt>
                <c:pt idx="10">
                  <c:v>14.802210011667688</c:v>
                </c:pt>
                <c:pt idx="11">
                  <c:v>14.790435918872454</c:v>
                </c:pt>
                <c:pt idx="12">
                  <c:v>14.831243271189104</c:v>
                </c:pt>
                <c:pt idx="13">
                  <c:v>14.823371164987526</c:v>
                </c:pt>
                <c:pt idx="14">
                  <c:v>14.837164914925594</c:v>
                </c:pt>
                <c:pt idx="15">
                  <c:v>14.936228366946994</c:v>
                </c:pt>
                <c:pt idx="16">
                  <c:v>14.842638492047575</c:v>
                </c:pt>
                <c:pt idx="17">
                  <c:v>14.919833389084145</c:v>
                </c:pt>
                <c:pt idx="18">
                  <c:v>14.949584197276526</c:v>
                </c:pt>
                <c:pt idx="19">
                  <c:v>15.060164251103462</c:v>
                </c:pt>
                <c:pt idx="20">
                  <c:v>15.055817000740801</c:v>
                </c:pt>
                <c:pt idx="21">
                  <c:v>15.051469750378137</c:v>
                </c:pt>
              </c:numCache>
            </c:numRef>
          </c:val>
        </c:ser>
        <c:dLbls/>
        <c:marker val="1"/>
        <c:axId val="110100480"/>
        <c:axId val="110102016"/>
      </c:lineChart>
      <c:catAx>
        <c:axId val="110100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02016"/>
        <c:crosses val="autoZero"/>
        <c:auto val="1"/>
        <c:lblAlgn val="ctr"/>
        <c:lblOffset val="100"/>
        <c:tickLblSkip val="1"/>
        <c:tickMarkSkip val="1"/>
      </c:catAx>
      <c:valAx>
        <c:axId val="110102016"/>
        <c:scaling>
          <c:orientation val="minMax"/>
          <c:min val="11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004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2317666126418376"/>
          <c:y val="1.6556291390728482E-2"/>
          <c:w val="0.50297136682874111"/>
          <c:h val="0.238410596026494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428628047499693E-2"/>
          <c:y val="1.3289058102318623E-2"/>
          <c:w val="0.90746825178527957"/>
          <c:h val="0.87043330570185495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Annualised'!$C$2</c:f>
              <c:strCache>
                <c:ptCount val="1"/>
                <c:pt idx="0">
                  <c:v>Agriculture, forestry and fishing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Contributions'!$C$25</c:f>
              <c:numCache>
                <c:formatCode>0.00</c:formatCode>
                <c:ptCount val="1"/>
                <c:pt idx="0">
                  <c:v>27.720169639944785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Annualised'!$D$2</c:f>
              <c:strCache>
                <c:ptCount val="1"/>
                <c:pt idx="0">
                  <c:v>Mining and quarrying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Contributions'!$D$25</c:f>
              <c:numCache>
                <c:formatCode>0.00</c:formatCode>
                <c:ptCount val="1"/>
                <c:pt idx="0">
                  <c:v>3.9629849176109015</c:v>
                </c:pt>
              </c:numCache>
            </c:numRef>
          </c:val>
          <c:shape val="cylinder"/>
        </c:ser>
        <c:dLbls/>
        <c:shape val="box"/>
        <c:axId val="110119168"/>
        <c:axId val="110157824"/>
        <c:axId val="0"/>
      </c:bar3DChart>
      <c:catAx>
        <c:axId val="1101191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57824"/>
        <c:crosses val="autoZero"/>
        <c:auto val="1"/>
        <c:lblAlgn val="ctr"/>
        <c:lblOffset val="100"/>
        <c:tickLblSkip val="1"/>
        <c:tickMarkSkip val="1"/>
      </c:catAx>
      <c:valAx>
        <c:axId val="110157824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1191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74043017350401"/>
          <c:y val="1.6611295681063183E-2"/>
          <c:w val="0.83603964277192655"/>
          <c:h val="9.966777408637872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312803889789333E-2"/>
          <c:y val="1.3245033112582781E-2"/>
          <c:w val="0.90761750405186359"/>
          <c:h val="0.87086092715231789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Annualised'!$F$2</c:f>
              <c:strCache>
                <c:ptCount val="1"/>
                <c:pt idx="0">
                  <c:v>Manufacturing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Contributions'!$F$25</c:f>
              <c:numCache>
                <c:formatCode>0.00</c:formatCode>
                <c:ptCount val="1"/>
                <c:pt idx="0">
                  <c:v>20.834509164429029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Annualised'!$G$2</c:f>
              <c:strCache>
                <c:ptCount val="1"/>
                <c:pt idx="0">
                  <c:v>Electricity, gas and water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Contributions'!$G$25</c:f>
              <c:numCache>
                <c:formatCode>0.00</c:formatCode>
                <c:ptCount val="1"/>
                <c:pt idx="0">
                  <c:v>16.184307977125446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Contributions'!$H$2</c:f>
              <c:strCache>
                <c:ptCount val="1"/>
                <c:pt idx="0">
                  <c:v>Construction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Contributions'!$H$25</c:f>
              <c:numCache>
                <c:formatCode>0.00</c:formatCode>
                <c:ptCount val="1"/>
                <c:pt idx="0">
                  <c:v>20.231587261001376</c:v>
                </c:pt>
              </c:numCache>
            </c:numRef>
          </c:val>
          <c:shape val="cylinder"/>
        </c:ser>
        <c:dLbls/>
        <c:shape val="box"/>
        <c:axId val="110201472"/>
        <c:axId val="110211456"/>
        <c:axId val="0"/>
      </c:bar3DChart>
      <c:catAx>
        <c:axId val="1102014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11456"/>
        <c:crosses val="autoZero"/>
        <c:auto val="1"/>
        <c:lblAlgn val="ctr"/>
        <c:lblOffset val="100"/>
        <c:tickLblSkip val="1"/>
        <c:tickMarkSkip val="1"/>
      </c:catAx>
      <c:valAx>
        <c:axId val="11021145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2014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345218800648299"/>
          <c:y val="1.6556291390728482E-2"/>
          <c:w val="0.83468395461913558"/>
          <c:h val="9.933774834437106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gradFill>
      <a:gsLst>
        <a:gs pos="0">
          <a:srgbClr val="E6DCAC"/>
        </a:gs>
        <a:gs pos="12000">
          <a:srgbClr val="E6D78A"/>
        </a:gs>
        <a:gs pos="30000">
          <a:srgbClr val="C7AC4C"/>
        </a:gs>
        <a:gs pos="45000">
          <a:srgbClr val="E6D78A"/>
        </a:gs>
        <a:gs pos="77000">
          <a:srgbClr val="C7AC4C"/>
        </a:gs>
        <a:gs pos="100000">
          <a:srgbClr val="E6DCAC"/>
        </a:gs>
      </a:gsLst>
      <a:lin ang="5400000" scaled="0"/>
    </a:gra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48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1197523509436533E-2"/>
          <c:y val="1.3201362679721919E-2"/>
          <c:w val="0.90776842474531116"/>
          <c:h val="0.8712899368616468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 Annualised'!$J$2</c:f>
              <c:strCache>
                <c:ptCount val="1"/>
                <c:pt idx="0">
                  <c:v>Wholesale &amp; retail trade; hotels &amp; restaurants</c:v>
                </c:pt>
              </c:strCache>
            </c:strRef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Contributions'!$J$25</c:f>
              <c:numCache>
                <c:formatCode>0.00</c:formatCode>
                <c:ptCount val="1"/>
                <c:pt idx="0">
                  <c:v>16.055749965466539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 Annualised'!$K$2</c:f>
              <c:strCache>
                <c:ptCount val="1"/>
                <c:pt idx="0">
                  <c:v>Transport , storage and communication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'Prov Contributions'!$A$24</c:f>
              <c:strCache>
                <c:ptCount val="1"/>
                <c:pt idx="0">
                  <c:v>Average Yearly Contributions</c:v>
                </c:pt>
              </c:strCache>
            </c:strRef>
          </c:cat>
          <c:val>
            <c:numRef>
              <c:f>'National Contributions'!$K$25</c:f>
              <c:numCache>
                <c:formatCode>0.00</c:formatCode>
                <c:ptCount val="1"/>
                <c:pt idx="0">
                  <c:v>21.02759808915086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'Prov Contributions'!$L$2</c:f>
              <c:strCache>
                <c:ptCount val="1"/>
                <c:pt idx="0">
                  <c:v>Finance, real estate and business services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Contributions'!$L$25</c:f>
              <c:numCache>
                <c:formatCode>0.00</c:formatCode>
                <c:ptCount val="1"/>
                <c:pt idx="0">
                  <c:v>13.255106223778945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'Prov Contributions'!$M$2</c:f>
              <c:strCache>
                <c:ptCount val="1"/>
                <c:pt idx="0">
                  <c:v>Personal services</c:v>
                </c:pt>
              </c:strCache>
            </c:strRef>
          </c:tx>
          <c:spPr>
            <a:solidFill>
              <a:srgbClr val="FFC00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Contributions'!$M$25</c:f>
              <c:numCache>
                <c:formatCode>0.00</c:formatCode>
                <c:ptCount val="1"/>
                <c:pt idx="0">
                  <c:v>16.539089706091641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'Prov Contributions'!$N$2</c:f>
              <c:strCache>
                <c:ptCount val="1"/>
                <c:pt idx="0">
                  <c:v>General government services</c:v>
                </c:pt>
              </c:strCache>
            </c:strRef>
          </c:tx>
          <c:spPr>
            <a:solidFill>
              <a:srgbClr val="7030A0"/>
            </a:solidFill>
            <a:ln w="12700">
              <a:solidFill>
                <a:srgbClr val="000000"/>
              </a:solidFill>
              <a:prstDash val="solid"/>
            </a:ln>
          </c:spPr>
          <c:val>
            <c:numRef>
              <c:f>'National Contributions'!$N$25</c:f>
              <c:numCache>
                <c:formatCode>0.00</c:formatCode>
                <c:ptCount val="1"/>
                <c:pt idx="0">
                  <c:v>14.878820811632352</c:v>
                </c:pt>
              </c:numCache>
            </c:numRef>
          </c:val>
          <c:shape val="cylinder"/>
        </c:ser>
        <c:dLbls/>
        <c:shape val="box"/>
        <c:axId val="110343680"/>
        <c:axId val="110345216"/>
        <c:axId val="0"/>
      </c:bar3DChart>
      <c:catAx>
        <c:axId val="110343680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45216"/>
        <c:crosses val="autoZero"/>
        <c:auto val="1"/>
        <c:lblAlgn val="ctr"/>
        <c:lblOffset val="100"/>
        <c:tickLblSkip val="1"/>
        <c:tickMarkSkip val="1"/>
      </c:catAx>
      <c:valAx>
        <c:axId val="110345216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0343680"/>
        <c:crosses val="autoZero"/>
        <c:crossBetween val="between"/>
      </c:valAx>
      <c:spPr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25400">
          <a:noFill/>
        </a:ln>
      </c:spPr>
    </c:plotArea>
    <c:legend>
      <c:legendPos val="r"/>
      <c:layout>
        <c:manualLayout>
          <c:xMode val="edge"/>
          <c:yMode val="edge"/>
          <c:x val="3.236245954692557E-2"/>
          <c:y val="1.6501650165016774E-2"/>
          <c:w val="0.93689473281860614"/>
          <c:h val="0.145214867943487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473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Durban'!$O$2</c:f>
              <c:strCache>
                <c:ptCount val="1"/>
                <c:pt idx="0">
                  <c:v>Durban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Durban'!$O$11:$O$66</c:f>
              <c:numCache>
                <c:formatCode>0.00</c:formatCode>
                <c:ptCount val="56"/>
                <c:pt idx="0">
                  <c:v>3.6172540083990361</c:v>
                </c:pt>
                <c:pt idx="1">
                  <c:v>4.2374993149464082</c:v>
                </c:pt>
                <c:pt idx="2">
                  <c:v>3.5517258221447134</c:v>
                </c:pt>
                <c:pt idx="3">
                  <c:v>2.4444039209636599</c:v>
                </c:pt>
                <c:pt idx="4">
                  <c:v>3.4077011200211387</c:v>
                </c:pt>
                <c:pt idx="5">
                  <c:v>3.1644603487127743</c:v>
                </c:pt>
                <c:pt idx="6">
                  <c:v>5.0828120851301968</c:v>
                </c:pt>
                <c:pt idx="7">
                  <c:v>6.002644259783815</c:v>
                </c:pt>
                <c:pt idx="8">
                  <c:v>5.9294272328789113</c:v>
                </c:pt>
                <c:pt idx="9">
                  <c:v>5.029977103127524</c:v>
                </c:pt>
                <c:pt idx="10">
                  <c:v>6.0157307269508777</c:v>
                </c:pt>
                <c:pt idx="11">
                  <c:v>5.6776833707261485</c:v>
                </c:pt>
                <c:pt idx="12">
                  <c:v>5.1988196523945405</c:v>
                </c:pt>
                <c:pt idx="13">
                  <c:v>4.5478078554871697</c:v>
                </c:pt>
                <c:pt idx="14">
                  <c:v>5.0186773938389306</c:v>
                </c:pt>
                <c:pt idx="15">
                  <c:v>6.657605185582363</c:v>
                </c:pt>
                <c:pt idx="16">
                  <c:v>7.0454691271651368</c:v>
                </c:pt>
                <c:pt idx="17">
                  <c:v>6.2151135391615826</c:v>
                </c:pt>
                <c:pt idx="18">
                  <c:v>5.5830847382398874</c:v>
                </c:pt>
                <c:pt idx="19">
                  <c:v>5.637997100678791</c:v>
                </c:pt>
                <c:pt idx="20">
                  <c:v>7.0449338347896324</c:v>
                </c:pt>
                <c:pt idx="21">
                  <c:v>7.8494282286358148</c:v>
                </c:pt>
                <c:pt idx="22">
                  <c:v>5.5570857411968699</c:v>
                </c:pt>
                <c:pt idx="23">
                  <c:v>-0.37523675104637688</c:v>
                </c:pt>
                <c:pt idx="24">
                  <c:v>-4.1389606844006623</c:v>
                </c:pt>
                <c:pt idx="25">
                  <c:v>-6.203123395302228</c:v>
                </c:pt>
                <c:pt idx="26">
                  <c:v>-4.7844413975758862</c:v>
                </c:pt>
                <c:pt idx="27">
                  <c:v>-0.75160814453368252</c:v>
                </c:pt>
                <c:pt idx="28">
                  <c:v>4.1402415024794008</c:v>
                </c:pt>
                <c:pt idx="29">
                  <c:v>6.0133884026200581</c:v>
                </c:pt>
                <c:pt idx="30">
                  <c:v>5.383171345195227</c:v>
                </c:pt>
                <c:pt idx="31">
                  <c:v>4.8263474864015778</c:v>
                </c:pt>
                <c:pt idx="32">
                  <c:v>3.9733710294137849</c:v>
                </c:pt>
                <c:pt idx="33">
                  <c:v>3.4557021034395561</c:v>
                </c:pt>
                <c:pt idx="34">
                  <c:v>3.6659472191403446</c:v>
                </c:pt>
                <c:pt idx="35">
                  <c:v>3.3703078362439221</c:v>
                </c:pt>
                <c:pt idx="36">
                  <c:v>2.3442791468353525</c:v>
                </c:pt>
                <c:pt idx="37">
                  <c:v>2.4369129249908719</c:v>
                </c:pt>
                <c:pt idx="38">
                  <c:v>1.7104947476810586</c:v>
                </c:pt>
                <c:pt idx="39">
                  <c:v>2.2004333614940754</c:v>
                </c:pt>
                <c:pt idx="40">
                  <c:v>2.5991019328731242</c:v>
                </c:pt>
                <c:pt idx="41">
                  <c:v>3.5288828227410556</c:v>
                </c:pt>
                <c:pt idx="42">
                  <c:v>2.3922318751621519</c:v>
                </c:pt>
                <c:pt idx="43">
                  <c:v>2.8529188499169136</c:v>
                </c:pt>
                <c:pt idx="44">
                  <c:v>2.3261698410401763</c:v>
                </c:pt>
                <c:pt idx="45">
                  <c:v>2.0924366249581552</c:v>
                </c:pt>
                <c:pt idx="46">
                  <c:v>2.4545180101455633</c:v>
                </c:pt>
                <c:pt idx="47">
                  <c:v>2.0315043735918565</c:v>
                </c:pt>
                <c:pt idx="48">
                  <c:v>2.1234100854499491</c:v>
                </c:pt>
                <c:pt idx="49">
                  <c:v>0.33476802625096258</c:v>
                </c:pt>
                <c:pt idx="50">
                  <c:v>0.13633748476355678</c:v>
                </c:pt>
                <c:pt idx="51">
                  <c:v>0.34964882317534923</c:v>
                </c:pt>
                <c:pt idx="52">
                  <c:v>-0.15363673339096601</c:v>
                </c:pt>
                <c:pt idx="53">
                  <c:v>0.21472856379143049</c:v>
                </c:pt>
                <c:pt idx="54">
                  <c:v>0.53608801831721509</c:v>
                </c:pt>
                <c:pt idx="55">
                  <c:v>0.81594586097942368</c:v>
                </c:pt>
              </c:numCache>
            </c:numRef>
          </c:val>
        </c:ser>
        <c:dLbls/>
        <c:marker val="1"/>
        <c:axId val="110370176"/>
        <c:axId val="110576768"/>
      </c:lineChart>
      <c:catAx>
        <c:axId val="110370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0576768"/>
        <c:crosses val="autoZero"/>
        <c:auto val="1"/>
        <c:lblAlgn val="ctr"/>
        <c:lblOffset val="100"/>
      </c:catAx>
      <c:valAx>
        <c:axId val="1105767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370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6031"/>
          <c:w val="0.34362946934940736"/>
          <c:h val="0.13911056572473887"/>
        </c:manualLayout>
      </c:layout>
      <c:spPr>
        <a:solidFill>
          <a:schemeClr val="dk1"/>
        </a:solidFill>
        <a:ln w="38100" cap="flat" cmpd="sng" algn="ctr">
          <a:solidFill>
            <a:schemeClr val="lt1"/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4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556E-2"/>
          <c:y val="3.8152988608382718E-2"/>
          <c:w val="0.91042422686294056"/>
          <c:h val="0.92369402278323465"/>
        </c:manualLayout>
      </c:layout>
      <c:lineChart>
        <c:grouping val="standard"/>
        <c:ser>
          <c:idx val="1"/>
          <c:order val="0"/>
          <c:tx>
            <c:strRef>
              <c:f>'GDP Durban'!$N$2</c:f>
              <c:strCache>
                <c:ptCount val="1"/>
                <c:pt idx="0">
                  <c:v>Durban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492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Durban'!$A$11:$A$66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Durban'!$N$11:$N$66</c:f>
              <c:numCache>
                <c:formatCode>0.00</c:formatCode>
                <c:ptCount val="56"/>
                <c:pt idx="0">
                  <c:v>-3.2131629002535633</c:v>
                </c:pt>
                <c:pt idx="1">
                  <c:v>6.477612929873529</c:v>
                </c:pt>
                <c:pt idx="2">
                  <c:v>-0.46982760655075279</c:v>
                </c:pt>
                <c:pt idx="3">
                  <c:v>-0.12452002780816013</c:v>
                </c:pt>
                <c:pt idx="4">
                  <c:v>-2.3030644906249704</c:v>
                </c:pt>
                <c:pt idx="5">
                  <c:v>6.2271509583219595</c:v>
                </c:pt>
                <c:pt idx="6">
                  <c:v>1.3809442425095833</c:v>
                </c:pt>
                <c:pt idx="7">
                  <c:v>0.7497302716886789</c:v>
                </c:pt>
                <c:pt idx="8">
                  <c:v>-2.3705446861018533</c:v>
                </c:pt>
                <c:pt idx="9">
                  <c:v>5.3251728469655077</c:v>
                </c:pt>
                <c:pt idx="10">
                  <c:v>2.3324500499950092</c:v>
                </c:pt>
                <c:pt idx="11">
                  <c:v>0.42847436254046428</c:v>
                </c:pt>
                <c:pt idx="12">
                  <c:v>-2.8129389788144938</c:v>
                </c:pt>
                <c:pt idx="13">
                  <c:v>4.6733791266438391</c:v>
                </c:pt>
                <c:pt idx="14">
                  <c:v>2.7933419089620632</c:v>
                </c:pt>
                <c:pt idx="15">
                  <c:v>1.9957671698751012</c:v>
                </c:pt>
                <c:pt idx="16">
                  <c:v>-2.4595149872207092</c:v>
                </c:pt>
                <c:pt idx="17">
                  <c:v>3.8614239268420536</c:v>
                </c:pt>
                <c:pt idx="18">
                  <c:v>2.1816742237837072</c:v>
                </c:pt>
                <c:pt idx="19">
                  <c:v>2.0488138160111911</c:v>
                </c:pt>
                <c:pt idx="20">
                  <c:v>-1.1604247432370374</c:v>
                </c:pt>
                <c:pt idx="21">
                  <c:v>4.6419927056969605</c:v>
                </c:pt>
                <c:pt idx="22">
                  <c:v>9.7999996176232011E-3</c:v>
                </c:pt>
                <c:pt idx="23">
                  <c:v>-3.6863433196428113</c:v>
                </c:pt>
                <c:pt idx="24">
                  <c:v>-4.8944850594140803</c:v>
                </c:pt>
                <c:pt idx="25">
                  <c:v>2.3887509207168112</c:v>
                </c:pt>
                <c:pt idx="26">
                  <c:v>1.5224527444805946</c:v>
                </c:pt>
                <c:pt idx="27">
                  <c:v>0.39299962686536632</c:v>
                </c:pt>
                <c:pt idx="28">
                  <c:v>-0.20683349153148611</c:v>
                </c:pt>
                <c:pt idx="29">
                  <c:v>4.2303941570813848</c:v>
                </c:pt>
                <c:pt idx="30">
                  <c:v>0.91893292122781023</c:v>
                </c:pt>
                <c:pt idx="31">
                  <c:v>-0.13745715038409989</c:v>
                </c:pt>
                <c:pt idx="32">
                  <c:v>-1.0188547403976502</c:v>
                </c:pt>
                <c:pt idx="33">
                  <c:v>3.7114455487699107</c:v>
                </c:pt>
                <c:pt idx="34">
                  <c:v>1.1240227548187054</c:v>
                </c:pt>
                <c:pt idx="35">
                  <c:v>-0.42224980732204687</c:v>
                </c:pt>
                <c:pt idx="36">
                  <c:v>-2.0013176629977583</c:v>
                </c:pt>
                <c:pt idx="37">
                  <c:v>3.8053167755667632</c:v>
                </c:pt>
                <c:pt idx="38">
                  <c:v>0.40691476909112767</c:v>
                </c:pt>
                <c:pt idx="39">
                  <c:v>5.7415393570428595E-2</c:v>
                </c:pt>
                <c:pt idx="40">
                  <c:v>-1.6190394925507643</c:v>
                </c:pt>
                <c:pt idx="41">
                  <c:v>4.7460287115031621</c:v>
                </c:pt>
                <c:pt idx="42">
                  <c:v>-0.69545986979266505</c:v>
                </c:pt>
                <c:pt idx="43">
                  <c:v>0.50759747433261182</c:v>
                </c:pt>
                <c:pt idx="44">
                  <c:v>-2.122885897875042</c:v>
                </c:pt>
                <c:pt idx="45">
                  <c:v>4.5067680590171735</c:v>
                </c:pt>
                <c:pt idx="46">
                  <c:v>-0.34326604785626241</c:v>
                </c:pt>
                <c:pt idx="47">
                  <c:v>9.2622272314840534E-2</c:v>
                </c:pt>
                <c:pt idx="48">
                  <c:v>-2.0347222870236887</c:v>
                </c:pt>
                <c:pt idx="49">
                  <c:v>2.676382639406675</c:v>
                </c:pt>
                <c:pt idx="50">
                  <c:v>-0.54035565168946642</c:v>
                </c:pt>
                <c:pt idx="51">
                  <c:v>0.30584048818280307</c:v>
                </c:pt>
                <c:pt idx="52">
                  <c:v>-2.5260494605230965</c:v>
                </c:pt>
                <c:pt idx="53">
                  <c:v>3.0551887868432654</c:v>
                </c:pt>
                <c:pt idx="54">
                  <c:v>-0.22141753238142381</c:v>
                </c:pt>
                <c:pt idx="55">
                  <c:v>0.58505740102237935</c:v>
                </c:pt>
              </c:numCache>
            </c:numRef>
          </c:val>
        </c:ser>
        <c:dLbls/>
        <c:marker val="1"/>
        <c:axId val="110717184"/>
        <c:axId val="110727168"/>
      </c:lineChart>
      <c:catAx>
        <c:axId val="110717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0727168"/>
        <c:crosses val="autoZero"/>
        <c:auto val="1"/>
        <c:lblAlgn val="ctr"/>
        <c:lblOffset val="100"/>
      </c:catAx>
      <c:valAx>
        <c:axId val="1107271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717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848244881590489"/>
          <c:y val="0.77462907938396031"/>
          <c:w val="0.34362946934940736"/>
          <c:h val="0.13923610635627287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38100" cap="flat" cmpd="sng" algn="ctr">
      <a:solidFill>
        <a:schemeClr val="lt1"/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948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Durban'!$R$11:$T$11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Durban'!$R$14:$R$27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'GDP Durban'!$T$14:$T$27</c:f>
              <c:numCache>
                <c:formatCode>0.00</c:formatCode>
                <c:ptCount val="14"/>
                <c:pt idx="0">
                  <c:v>3.4576589601502841</c:v>
                </c:pt>
                <c:pt idx="1">
                  <c:v>4.4267939538098675</c:v>
                </c:pt>
                <c:pt idx="2">
                  <c:v>5.6605822477395176</c:v>
                </c:pt>
                <c:pt idx="3">
                  <c:v>5.3647628509233591</c:v>
                </c:pt>
                <c:pt idx="4">
                  <c:v>6.1006521534563474</c:v>
                </c:pt>
                <c:pt idx="5">
                  <c:v>4.946003651435702</c:v>
                </c:pt>
                <c:pt idx="6">
                  <c:v>-3.9978275843180771</c:v>
                </c:pt>
                <c:pt idx="7">
                  <c:v>5.0961589661409752</c:v>
                </c:pt>
                <c:pt idx="8">
                  <c:v>3.6123197021450615</c:v>
                </c:pt>
                <c:pt idx="9">
                  <c:v>2.1702336681962349</c:v>
                </c:pt>
                <c:pt idx="10">
                  <c:v>2.8450866227954474</c:v>
                </c:pt>
                <c:pt idx="11">
                  <c:v>2.2247006930424433</c:v>
                </c:pt>
                <c:pt idx="12">
                  <c:v>0.7216645366565192</c:v>
                </c:pt>
                <c:pt idx="13">
                  <c:v>0.35608840787784701</c:v>
                </c:pt>
              </c:numCache>
            </c:numRef>
          </c:val>
        </c:ser>
        <c:dLbls/>
        <c:axId val="110742912"/>
        <c:axId val="110748800"/>
      </c:barChart>
      <c:catAx>
        <c:axId val="11074291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748800"/>
        <c:crosses val="autoZero"/>
        <c:auto val="1"/>
        <c:lblAlgn val="ctr"/>
        <c:lblOffset val="100"/>
      </c:catAx>
      <c:valAx>
        <c:axId val="11074880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7429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414728732952282"/>
          <c:y val="3.6950436597087417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799" l="0.70000000000000062" r="0.70000000000000062" t="0.75000000000000799" header="0.30000000000000032" footer="0.30000000000000032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1.51726454519409E-2"/>
                  <c:y val="3.2348518694548148E-2"/>
                </c:manualLayout>
              </c:layout>
              <c:dLblPos val="bestFit"/>
              <c:showPercent val="1"/>
              <c:separator>, </c:separator>
            </c:dLbl>
            <c:dLbl>
              <c:idx val="1"/>
              <c:layout>
                <c:manualLayout>
                  <c:x val="1.5754090964476306E-2"/>
                  <c:y val="1.4522498237936237E-2"/>
                </c:manualLayout>
              </c:layout>
              <c:dLblPos val="bestFit"/>
              <c:showPercent val="1"/>
              <c:separator>, </c:separator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  <c:separator>, </c:separator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Durban'!$T$240:$AB$240</c:f>
              <c:numCache>
                <c:formatCode>"R"\ #,##0</c:formatCode>
                <c:ptCount val="9"/>
                <c:pt idx="0">
                  <c:v>440914842.51541722</c:v>
                </c:pt>
                <c:pt idx="1">
                  <c:v>182528498.08871776</c:v>
                </c:pt>
                <c:pt idx="2">
                  <c:v>11502145507.305607</c:v>
                </c:pt>
                <c:pt idx="3">
                  <c:v>983652890.43101168</c:v>
                </c:pt>
                <c:pt idx="4">
                  <c:v>2818920708.6608562</c:v>
                </c:pt>
                <c:pt idx="5">
                  <c:v>10330500422.197678</c:v>
                </c:pt>
                <c:pt idx="6">
                  <c:v>8593685278.5873928</c:v>
                </c:pt>
                <c:pt idx="7">
                  <c:v>12963979502.487953</c:v>
                </c:pt>
                <c:pt idx="8">
                  <c:v>11973412527.684071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Durban'!$T$267:$AB$267</c:f>
              <c:numCache>
                <c:formatCode>"R"\ #,##0</c:formatCode>
                <c:ptCount val="9"/>
                <c:pt idx="0">
                  <c:v>521020045.90504318</c:v>
                </c:pt>
                <c:pt idx="1">
                  <c:v>203451164.82651722</c:v>
                </c:pt>
                <c:pt idx="2">
                  <c:v>13147084789.905352</c:v>
                </c:pt>
                <c:pt idx="3">
                  <c:v>1063065917.8672978</c:v>
                </c:pt>
                <c:pt idx="4">
                  <c:v>3352035760.9897251</c:v>
                </c:pt>
                <c:pt idx="5">
                  <c:v>12573947185.977793</c:v>
                </c:pt>
                <c:pt idx="6">
                  <c:v>10074486985.76894</c:v>
                </c:pt>
                <c:pt idx="7">
                  <c:v>15250747344.521875</c:v>
                </c:pt>
                <c:pt idx="8">
                  <c:v>14257650219.968094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556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PMB'!$O$2</c:f>
              <c:strCache>
                <c:ptCount val="1"/>
                <c:pt idx="0">
                  <c:v>PMB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PMB'!$O$11:$O$66</c:f>
              <c:numCache>
                <c:formatCode>0.00</c:formatCode>
                <c:ptCount val="56"/>
                <c:pt idx="0">
                  <c:v>3.6172540083990437</c:v>
                </c:pt>
                <c:pt idx="1">
                  <c:v>4.2374993149464162</c:v>
                </c:pt>
                <c:pt idx="2">
                  <c:v>3.5517258221447046</c:v>
                </c:pt>
                <c:pt idx="3">
                  <c:v>2.4444039209636488</c:v>
                </c:pt>
                <c:pt idx="4">
                  <c:v>3.4077011200211249</c:v>
                </c:pt>
                <c:pt idx="5">
                  <c:v>3.1644603487127747</c:v>
                </c:pt>
                <c:pt idx="6">
                  <c:v>5.0828120851302057</c:v>
                </c:pt>
                <c:pt idx="7">
                  <c:v>6.0026442597838061</c:v>
                </c:pt>
                <c:pt idx="8">
                  <c:v>5.9294272328789104</c:v>
                </c:pt>
                <c:pt idx="9">
                  <c:v>5.0299771031275178</c:v>
                </c:pt>
                <c:pt idx="10">
                  <c:v>6.0157307269508662</c:v>
                </c:pt>
                <c:pt idx="11">
                  <c:v>5.6776833707261547</c:v>
                </c:pt>
                <c:pt idx="12">
                  <c:v>5.1988196523945369</c:v>
                </c:pt>
                <c:pt idx="13">
                  <c:v>4.5478078554871706</c:v>
                </c:pt>
                <c:pt idx="14">
                  <c:v>5.018677393838936</c:v>
                </c:pt>
                <c:pt idx="15">
                  <c:v>6.6576051855823675</c:v>
                </c:pt>
                <c:pt idx="16">
                  <c:v>7.0454691271651395</c:v>
                </c:pt>
                <c:pt idx="17">
                  <c:v>6.2151135391615782</c:v>
                </c:pt>
                <c:pt idx="18">
                  <c:v>5.5830847382398865</c:v>
                </c:pt>
                <c:pt idx="19">
                  <c:v>5.6379971006787937</c:v>
                </c:pt>
                <c:pt idx="20">
                  <c:v>6.9758539426814838</c:v>
                </c:pt>
                <c:pt idx="21">
                  <c:v>-0.57815672096194537</c:v>
                </c:pt>
                <c:pt idx="22">
                  <c:v>0.1092734427414874</c:v>
                </c:pt>
                <c:pt idx="23">
                  <c:v>2.8041724652658386</c:v>
                </c:pt>
                <c:pt idx="24">
                  <c:v>-2.9409715874432325</c:v>
                </c:pt>
                <c:pt idx="25">
                  <c:v>6.7357228107017679</c:v>
                </c:pt>
                <c:pt idx="26">
                  <c:v>4.6357324250043108</c:v>
                </c:pt>
                <c:pt idx="27">
                  <c:v>12.236436177797462</c:v>
                </c:pt>
                <c:pt idx="28">
                  <c:v>3.2987291614734642</c:v>
                </c:pt>
                <c:pt idx="29">
                  <c:v>-3.6279474437910077E-3</c:v>
                </c:pt>
                <c:pt idx="30">
                  <c:v>0.75017539035205105</c:v>
                </c:pt>
                <c:pt idx="31">
                  <c:v>-4.2693010870595609</c:v>
                </c:pt>
                <c:pt idx="32">
                  <c:v>4.0995501498593834</c:v>
                </c:pt>
                <c:pt idx="33">
                  <c:v>3.0905251107170848</c:v>
                </c:pt>
                <c:pt idx="34">
                  <c:v>3.5410733066284337</c:v>
                </c:pt>
                <c:pt idx="35">
                  <c:v>5.5319711449197468</c:v>
                </c:pt>
                <c:pt idx="36">
                  <c:v>2.5364173413400777</c:v>
                </c:pt>
                <c:pt idx="37">
                  <c:v>4.7152065145051347</c:v>
                </c:pt>
                <c:pt idx="38">
                  <c:v>3.3372504165000492</c:v>
                </c:pt>
                <c:pt idx="39">
                  <c:v>3.9590066572366722</c:v>
                </c:pt>
                <c:pt idx="40">
                  <c:v>2.4292726579802211</c:v>
                </c:pt>
                <c:pt idx="41">
                  <c:v>2.1440053089625577</c:v>
                </c:pt>
                <c:pt idx="42">
                  <c:v>1.3564282213346406</c:v>
                </c:pt>
                <c:pt idx="43">
                  <c:v>0.99949816718030382</c:v>
                </c:pt>
                <c:pt idx="44">
                  <c:v>2.3750580696718337</c:v>
                </c:pt>
                <c:pt idx="45">
                  <c:v>2.2623179568315912</c:v>
                </c:pt>
                <c:pt idx="46">
                  <c:v>2.6080148441863873</c:v>
                </c:pt>
                <c:pt idx="47">
                  <c:v>2.6934037499965338</c:v>
                </c:pt>
                <c:pt idx="48">
                  <c:v>2.1472005066646438</c:v>
                </c:pt>
                <c:pt idx="49">
                  <c:v>0.67527317354663563</c:v>
                </c:pt>
                <c:pt idx="50">
                  <c:v>0.37641168736911029</c:v>
                </c:pt>
                <c:pt idx="51">
                  <c:v>0.52780683784032734</c:v>
                </c:pt>
                <c:pt idx="52">
                  <c:v>-0.1850447919888302</c:v>
                </c:pt>
                <c:pt idx="53">
                  <c:v>-6.6672754320388355E-2</c:v>
                </c:pt>
                <c:pt idx="54">
                  <c:v>0.32568552960036079</c:v>
                </c:pt>
                <c:pt idx="55">
                  <c:v>0.48046126991564719</c:v>
                </c:pt>
              </c:numCache>
            </c:numRef>
          </c:val>
        </c:ser>
        <c:dLbls/>
        <c:marker val="1"/>
        <c:axId val="110784896"/>
        <c:axId val="110786432"/>
      </c:lineChart>
      <c:catAx>
        <c:axId val="1107848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786432"/>
        <c:crosses val="autoZero"/>
        <c:auto val="1"/>
        <c:lblAlgn val="ctr"/>
        <c:lblOffset val="100"/>
      </c:catAx>
      <c:valAx>
        <c:axId val="11078643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7848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7090224206751"/>
          <c:y val="5.7687172665060675E-2"/>
          <c:w val="0.34362938567290674"/>
          <c:h val="0.15591270269298779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8097956188398399E-2"/>
          <c:y val="3.2064622059228901E-2"/>
          <c:w val="0.91042422686294056"/>
          <c:h val="0.92304270185404858"/>
        </c:manualLayout>
      </c:layout>
      <c:lineChart>
        <c:grouping val="standard"/>
        <c:ser>
          <c:idx val="1"/>
          <c:order val="0"/>
          <c:tx>
            <c:strRef>
              <c:f>'GDP PMB'!$N$2</c:f>
              <c:strCache>
                <c:ptCount val="1"/>
                <c:pt idx="0">
                  <c:v>PMB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PMB'!$A$11:$A$66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PMB'!$N$11:$N$66</c:f>
              <c:numCache>
                <c:formatCode>0.00</c:formatCode>
                <c:ptCount val="56"/>
                <c:pt idx="0">
                  <c:v>-3.2131629002535647</c:v>
                </c:pt>
                <c:pt idx="1">
                  <c:v>6.4776129298735245</c:v>
                </c:pt>
                <c:pt idx="2">
                  <c:v>-0.46982760655076267</c:v>
                </c:pt>
                <c:pt idx="3">
                  <c:v>-0.12452002780815601</c:v>
                </c:pt>
                <c:pt idx="4">
                  <c:v>-2.3030644906249744</c:v>
                </c:pt>
                <c:pt idx="5">
                  <c:v>6.2271509583219711</c:v>
                </c:pt>
                <c:pt idx="6">
                  <c:v>1.3809442425095808</c:v>
                </c:pt>
                <c:pt idx="7">
                  <c:v>0.74973027168866524</c:v>
                </c:pt>
                <c:pt idx="8">
                  <c:v>-2.3705446861018484</c:v>
                </c:pt>
                <c:pt idx="9">
                  <c:v>5.3251728469655122</c:v>
                </c:pt>
                <c:pt idx="10">
                  <c:v>2.3324500499950029</c:v>
                </c:pt>
                <c:pt idx="11">
                  <c:v>0.42847436254046689</c:v>
                </c:pt>
                <c:pt idx="12">
                  <c:v>-2.8129389788144983</c:v>
                </c:pt>
                <c:pt idx="13">
                  <c:v>4.6733791266438489</c:v>
                </c:pt>
                <c:pt idx="14">
                  <c:v>2.793341908962061</c:v>
                </c:pt>
                <c:pt idx="15">
                  <c:v>1.9957671698751025</c:v>
                </c:pt>
                <c:pt idx="16">
                  <c:v>-2.4595149872207145</c:v>
                </c:pt>
                <c:pt idx="17">
                  <c:v>3.8614239268420545</c:v>
                </c:pt>
                <c:pt idx="18">
                  <c:v>2.1816742237837103</c:v>
                </c:pt>
                <c:pt idx="19">
                  <c:v>2.0488138160111959</c:v>
                </c:pt>
                <c:pt idx="20">
                  <c:v>-1.2242094264551262</c:v>
                </c:pt>
                <c:pt idx="21">
                  <c:v>-3.4726638599676187</c:v>
                </c:pt>
                <c:pt idx="22">
                  <c:v>2.8881866230962299</c:v>
                </c:pt>
                <c:pt idx="23">
                  <c:v>4.7959244396821736</c:v>
                </c:pt>
                <c:pt idx="24">
                  <c:v>-6.7442299874588274</c:v>
                </c:pt>
                <c:pt idx="25">
                  <c:v>6.1510213156534919</c:v>
                </c:pt>
                <c:pt idx="26">
                  <c:v>0.86389525165405101</c:v>
                </c:pt>
                <c:pt idx="27">
                  <c:v>12.408264485536133</c:v>
                </c:pt>
                <c:pt idx="28">
                  <c:v>-14.170452507865864</c:v>
                </c:pt>
                <c:pt idx="29">
                  <c:v>2.7574792778554436</c:v>
                </c:pt>
                <c:pt idx="30">
                  <c:v>1.6242382455361317</c:v>
                </c:pt>
                <c:pt idx="31">
                  <c:v>6.8079701211270853</c:v>
                </c:pt>
                <c:pt idx="32">
                  <c:v>-6.6671675339728731</c:v>
                </c:pt>
                <c:pt idx="33">
                  <c:v>1.7614627782525194</c:v>
                </c:pt>
                <c:pt idx="34">
                  <c:v>2.0683781619175599</c:v>
                </c:pt>
                <c:pt idx="35">
                  <c:v>8.8616841694324169</c:v>
                </c:pt>
                <c:pt idx="36">
                  <c:v>-9.3164454566655017</c:v>
                </c:pt>
                <c:pt idx="37">
                  <c:v>3.9237849960125595</c:v>
                </c:pt>
                <c:pt idx="38">
                  <c:v>0.72525189799503031</c:v>
                </c:pt>
                <c:pt idx="39">
                  <c:v>9.5166796452810409</c:v>
                </c:pt>
                <c:pt idx="40">
                  <c:v>-10.650834087520211</c:v>
                </c:pt>
                <c:pt idx="41">
                  <c:v>3.6343554035103782</c:v>
                </c:pt>
                <c:pt idx="42">
                  <c:v>-5.1385950701613607E-2</c:v>
                </c:pt>
                <c:pt idx="43">
                  <c:v>9.1310129926319181</c:v>
                </c:pt>
                <c:pt idx="44">
                  <c:v>-9.4339455664819152</c:v>
                </c:pt>
                <c:pt idx="45">
                  <c:v>3.5202284946458557</c:v>
                </c:pt>
                <c:pt idx="46">
                  <c:v>0.28648948046995276</c:v>
                </c:pt>
                <c:pt idx="47">
                  <c:v>9.2218302431512278</c:v>
                </c:pt>
                <c:pt idx="48">
                  <c:v>-9.9156461515339682</c:v>
                </c:pt>
                <c:pt idx="49">
                  <c:v>2.0285160140678964</c:v>
                </c:pt>
                <c:pt idx="50">
                  <c:v>-1.1217874522706714E-2</c:v>
                </c:pt>
                <c:pt idx="51">
                  <c:v>9.3865667100803858</c:v>
                </c:pt>
                <c:pt idx="52">
                  <c:v>-10.554442326273685</c:v>
                </c:pt>
                <c:pt idx="53">
                  <c:v>2.149513146368399</c:v>
                </c:pt>
                <c:pt idx="54">
                  <c:v>0.38135813637734089</c:v>
                </c:pt>
                <c:pt idx="55">
                  <c:v>9.5553209703052513</c:v>
                </c:pt>
              </c:numCache>
            </c:numRef>
          </c:val>
        </c:ser>
        <c:dLbls/>
        <c:marker val="1"/>
        <c:axId val="111049728"/>
        <c:axId val="111063808"/>
      </c:lineChart>
      <c:catAx>
        <c:axId val="111049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1063808"/>
        <c:crosses val="autoZero"/>
        <c:auto val="1"/>
        <c:lblAlgn val="ctr"/>
        <c:lblOffset val="100"/>
      </c:catAx>
      <c:valAx>
        <c:axId val="11106380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04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674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9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PMB'!$R$11:$T$11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PMB'!$R$14:$R$27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'GDP PMB'!$T$14:$T$27</c:f>
              <c:numCache>
                <c:formatCode>0.00</c:formatCode>
                <c:ptCount val="14"/>
                <c:pt idx="0">
                  <c:v>3.4576589601502681</c:v>
                </c:pt>
                <c:pt idx="1">
                  <c:v>4.4267939538098835</c:v>
                </c:pt>
                <c:pt idx="2">
                  <c:v>5.6605822477394963</c:v>
                </c:pt>
                <c:pt idx="3">
                  <c:v>5.3647628509233787</c:v>
                </c:pt>
                <c:pt idx="4">
                  <c:v>6.1006521534563376</c:v>
                </c:pt>
                <c:pt idx="5">
                  <c:v>2.277916504481782</c:v>
                </c:pt>
                <c:pt idx="6">
                  <c:v>5.2261103900745658</c:v>
                </c:pt>
                <c:pt idx="7">
                  <c:v>-0.23990693427227738</c:v>
                </c:pt>
                <c:pt idx="8">
                  <c:v>4.0942043581778602</c:v>
                </c:pt>
                <c:pt idx="9">
                  <c:v>3.6487918120790463</c:v>
                </c:pt>
                <c:pt idx="10">
                  <c:v>1.7066172627242218</c:v>
                </c:pt>
                <c:pt idx="11">
                  <c:v>2.4903017475857649</c:v>
                </c:pt>
                <c:pt idx="12">
                  <c:v>0.91163651352110608</c:v>
                </c:pt>
                <c:pt idx="13">
                  <c:v>0.14804830231867325</c:v>
                </c:pt>
              </c:numCache>
            </c:numRef>
          </c:val>
        </c:ser>
        <c:dLbls/>
        <c:axId val="110952832"/>
        <c:axId val="110954368"/>
      </c:barChart>
      <c:catAx>
        <c:axId val="1109528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954368"/>
        <c:crosses val="autoZero"/>
        <c:auto val="1"/>
        <c:lblAlgn val="ctr"/>
        <c:lblOffset val="100"/>
      </c:catAx>
      <c:valAx>
        <c:axId val="1109543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9528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1.51726454519409E-2"/>
                  <c:y val="3.2348518694548148E-2"/>
                </c:manualLayout>
              </c:layout>
              <c:dLblPos val="bestFit"/>
              <c:showPercent val="1"/>
              <c:separator>, </c:separator>
            </c:dLbl>
            <c:dLbl>
              <c:idx val="1"/>
              <c:layout>
                <c:manualLayout>
                  <c:x val="1.5754090964476306E-2"/>
                  <c:y val="1.4522498237936237E-2"/>
                </c:manualLayout>
              </c:layout>
              <c:dLblPos val="bestFit"/>
              <c:showPercent val="1"/>
              <c:separator>, </c:separator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  <c:separator>, </c:separator>
          </c:dLbls>
          <c:cat>
            <c:strRef>
              <c:f>'GDP PMB'!$T$239:$AB$239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PMB'!$T$240:$AB$240</c:f>
              <c:numCache>
                <c:formatCode>"R"\ #,##0</c:formatCode>
                <c:ptCount val="9"/>
                <c:pt idx="0">
                  <c:v>300230131.99829966</c:v>
                </c:pt>
                <c:pt idx="1">
                  <c:v>49612220.275063857</c:v>
                </c:pt>
                <c:pt idx="2">
                  <c:v>1322979781.4110689</c:v>
                </c:pt>
                <c:pt idx="3">
                  <c:v>389168421.75368506</c:v>
                </c:pt>
                <c:pt idx="4">
                  <c:v>401662556.15039635</c:v>
                </c:pt>
                <c:pt idx="5">
                  <c:v>1210503925.5572884</c:v>
                </c:pt>
                <c:pt idx="6">
                  <c:v>937086264.59586883</c:v>
                </c:pt>
                <c:pt idx="7">
                  <c:v>1485942099.4971218</c:v>
                </c:pt>
                <c:pt idx="8">
                  <c:v>2323574551.8915744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PMB'!$T$267:$AB$267</c:f>
              <c:numCache>
                <c:formatCode>"R"\ #,##0</c:formatCode>
                <c:ptCount val="9"/>
                <c:pt idx="0">
                  <c:v>410066288.02214926</c:v>
                </c:pt>
                <c:pt idx="1">
                  <c:v>65148562.569288388</c:v>
                </c:pt>
                <c:pt idx="2">
                  <c:v>1712389474.1747088</c:v>
                </c:pt>
                <c:pt idx="3">
                  <c:v>491127903.37146145</c:v>
                </c:pt>
                <c:pt idx="4">
                  <c:v>478968497.44688678</c:v>
                </c:pt>
                <c:pt idx="5">
                  <c:v>1542958492.6314046</c:v>
                </c:pt>
                <c:pt idx="6">
                  <c:v>1200327751.7574415</c:v>
                </c:pt>
                <c:pt idx="7">
                  <c:v>1927499778.4518414</c:v>
                </c:pt>
                <c:pt idx="8">
                  <c:v>2966980838.8196049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626E-2"/>
          <c:y val="3.8152988608382718E-2"/>
          <c:w val="0.91042422686294056"/>
          <c:h val="0.93521926197581451"/>
        </c:manualLayout>
      </c:layout>
      <c:lineChart>
        <c:grouping val="standard"/>
        <c:ser>
          <c:idx val="1"/>
          <c:order val="0"/>
          <c:tx>
            <c:strRef>
              <c:f>'GDP RBay'!$O$2</c:f>
              <c:strCache>
                <c:ptCount val="1"/>
                <c:pt idx="0">
                  <c:v>RBay Annual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RBay'!$O$11:$O$66</c:f>
              <c:numCache>
                <c:formatCode>0.00</c:formatCode>
                <c:ptCount val="56"/>
                <c:pt idx="0">
                  <c:v>3.6172540083990343</c:v>
                </c:pt>
                <c:pt idx="1">
                  <c:v>4.2374993149464224</c:v>
                </c:pt>
                <c:pt idx="2">
                  <c:v>3.5517258221447108</c:v>
                </c:pt>
                <c:pt idx="3">
                  <c:v>2.444403920963647</c:v>
                </c:pt>
                <c:pt idx="4">
                  <c:v>3.4077011200211289</c:v>
                </c:pt>
                <c:pt idx="5">
                  <c:v>3.1644603487127756</c:v>
                </c:pt>
                <c:pt idx="6">
                  <c:v>5.0828120851302074</c:v>
                </c:pt>
                <c:pt idx="7">
                  <c:v>6.0026442597838132</c:v>
                </c:pt>
                <c:pt idx="8">
                  <c:v>5.9294272328789086</c:v>
                </c:pt>
                <c:pt idx="9">
                  <c:v>5.0299771031275284</c:v>
                </c:pt>
                <c:pt idx="10">
                  <c:v>6.0157307269508697</c:v>
                </c:pt>
                <c:pt idx="11">
                  <c:v>5.6776833707261636</c:v>
                </c:pt>
                <c:pt idx="12">
                  <c:v>5.1988196523945369</c:v>
                </c:pt>
                <c:pt idx="13">
                  <c:v>4.5478078554871688</c:v>
                </c:pt>
                <c:pt idx="14">
                  <c:v>5.0186773938389191</c:v>
                </c:pt>
                <c:pt idx="15">
                  <c:v>6.6576051855823604</c:v>
                </c:pt>
                <c:pt idx="16">
                  <c:v>7.0454691271651289</c:v>
                </c:pt>
                <c:pt idx="17">
                  <c:v>6.2151135391615719</c:v>
                </c:pt>
                <c:pt idx="18">
                  <c:v>5.5830847382398989</c:v>
                </c:pt>
                <c:pt idx="19">
                  <c:v>5.6379971006787786</c:v>
                </c:pt>
                <c:pt idx="20">
                  <c:v>6.648990003695336</c:v>
                </c:pt>
                <c:pt idx="21">
                  <c:v>16.28876856985028</c:v>
                </c:pt>
                <c:pt idx="22">
                  <c:v>13.694202284062257</c:v>
                </c:pt>
                <c:pt idx="23">
                  <c:v>2.3812280940224353</c:v>
                </c:pt>
                <c:pt idx="24">
                  <c:v>-11.546155431943331</c:v>
                </c:pt>
                <c:pt idx="25">
                  <c:v>-19.58016374583044</c:v>
                </c:pt>
                <c:pt idx="26">
                  <c:v>-14.426679467993802</c:v>
                </c:pt>
                <c:pt idx="27">
                  <c:v>-5.438065267099109</c:v>
                </c:pt>
                <c:pt idx="28">
                  <c:v>10.138592276750071</c:v>
                </c:pt>
                <c:pt idx="29">
                  <c:v>14.889040250239519</c:v>
                </c:pt>
                <c:pt idx="30">
                  <c:v>10.561472113138679</c:v>
                </c:pt>
                <c:pt idx="31">
                  <c:v>7.3067214070679007</c:v>
                </c:pt>
                <c:pt idx="32">
                  <c:v>2.9884525687254584</c:v>
                </c:pt>
                <c:pt idx="33">
                  <c:v>3.5199368966698086</c:v>
                </c:pt>
                <c:pt idx="34">
                  <c:v>4.1960992561297639</c:v>
                </c:pt>
                <c:pt idx="35">
                  <c:v>3.4511444463527963</c:v>
                </c:pt>
                <c:pt idx="36">
                  <c:v>1.1392810692484023</c:v>
                </c:pt>
                <c:pt idx="37">
                  <c:v>-0.20995443429503852</c:v>
                </c:pt>
                <c:pt idx="38">
                  <c:v>-0.19753992518907426</c:v>
                </c:pt>
                <c:pt idx="39">
                  <c:v>1.3644880867913523</c:v>
                </c:pt>
                <c:pt idx="40">
                  <c:v>3.7468802521148361</c:v>
                </c:pt>
                <c:pt idx="41">
                  <c:v>5.3412049561383457</c:v>
                </c:pt>
                <c:pt idx="42">
                  <c:v>3.5221728875633183</c:v>
                </c:pt>
                <c:pt idx="43">
                  <c:v>3.3917975433502661</c:v>
                </c:pt>
                <c:pt idx="44">
                  <c:v>1.9745905954521099</c:v>
                </c:pt>
                <c:pt idx="45">
                  <c:v>1.8115235117846529</c:v>
                </c:pt>
                <c:pt idx="46">
                  <c:v>2.3564269692574769</c:v>
                </c:pt>
                <c:pt idx="47">
                  <c:v>1.9560946360352414</c:v>
                </c:pt>
                <c:pt idx="48">
                  <c:v>1.9809720949220979</c:v>
                </c:pt>
                <c:pt idx="49">
                  <c:v>-5.6312901391879833E-2</c:v>
                </c:pt>
                <c:pt idx="50">
                  <c:v>-0.16364060851885778</c:v>
                </c:pt>
                <c:pt idx="51">
                  <c:v>0.22480550188861129</c:v>
                </c:pt>
                <c:pt idx="52">
                  <c:v>5.4344404714000039E-2</c:v>
                </c:pt>
                <c:pt idx="53">
                  <c:v>0.56885643892399074</c:v>
                </c:pt>
                <c:pt idx="54">
                  <c:v>0.76977589243417699</c:v>
                </c:pt>
                <c:pt idx="55">
                  <c:v>0.92457966405640646</c:v>
                </c:pt>
              </c:numCache>
            </c:numRef>
          </c:val>
        </c:ser>
        <c:dLbls/>
        <c:marker val="1"/>
        <c:axId val="111363200"/>
        <c:axId val="111364736"/>
      </c:lineChart>
      <c:catAx>
        <c:axId val="1113632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1364736"/>
        <c:crosses val="autoZero"/>
        <c:auto val="1"/>
        <c:lblAlgn val="ctr"/>
        <c:lblOffset val="100"/>
      </c:catAx>
      <c:valAx>
        <c:axId val="1113647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363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674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3">
            <a:shade val="51000"/>
            <a:satMod val="130000"/>
          </a:schemeClr>
        </a:gs>
        <a:gs pos="80000">
          <a:schemeClr val="accent3">
            <a:shade val="93000"/>
            <a:satMod val="130000"/>
          </a:schemeClr>
        </a:gs>
        <a:gs pos="100000">
          <a:schemeClr val="accent3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3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77" l="0.70000000000000062" r="0.70000000000000062" t="0.75000000000001077" header="0.30000000000000032" footer="0.30000000000000032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695E-2"/>
          <c:y val="3.8152988608382718E-2"/>
          <c:w val="0.91042422686294056"/>
          <c:h val="0.94327017342010966"/>
        </c:manualLayout>
      </c:layout>
      <c:lineChart>
        <c:grouping val="standard"/>
        <c:ser>
          <c:idx val="1"/>
          <c:order val="0"/>
          <c:tx>
            <c:strRef>
              <c:f>'GDP RBay'!$N$2</c:f>
              <c:strCache>
                <c:ptCount val="1"/>
                <c:pt idx="0">
                  <c:v>RBay Quarterly Rate</c:v>
                </c:pt>
              </c:strCache>
            </c:strRef>
          </c:tx>
          <c:spPr>
            <a:ln w="41275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RBay'!$A$11:$A$67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RBay'!$N$11:$N$67</c:f>
              <c:numCache>
                <c:formatCode>0.00</c:formatCode>
                <c:ptCount val="57"/>
                <c:pt idx="0">
                  <c:v>-3.2131629002535642</c:v>
                </c:pt>
                <c:pt idx="1">
                  <c:v>6.4776129298735219</c:v>
                </c:pt>
                <c:pt idx="2">
                  <c:v>-0.46982760655075528</c:v>
                </c:pt>
                <c:pt idx="3">
                  <c:v>-0.12452002780816263</c:v>
                </c:pt>
                <c:pt idx="4">
                  <c:v>-2.3030644906249678</c:v>
                </c:pt>
                <c:pt idx="5">
                  <c:v>6.2271509583219631</c:v>
                </c:pt>
                <c:pt idx="6">
                  <c:v>1.3809442425095888</c:v>
                </c:pt>
                <c:pt idx="7">
                  <c:v>0.74973027168866435</c:v>
                </c:pt>
                <c:pt idx="8">
                  <c:v>-2.3705446861018502</c:v>
                </c:pt>
                <c:pt idx="9">
                  <c:v>5.3251728469655184</c:v>
                </c:pt>
                <c:pt idx="10">
                  <c:v>2.3324500499950029</c:v>
                </c:pt>
                <c:pt idx="11">
                  <c:v>0.42847436254047139</c:v>
                </c:pt>
                <c:pt idx="12">
                  <c:v>-2.8129389788145081</c:v>
                </c:pt>
                <c:pt idx="13">
                  <c:v>4.6733791266438525</c:v>
                </c:pt>
                <c:pt idx="14">
                  <c:v>2.7933419089620459</c:v>
                </c:pt>
                <c:pt idx="15">
                  <c:v>1.9957671698751172</c:v>
                </c:pt>
                <c:pt idx="16">
                  <c:v>-2.4595149872207274</c:v>
                </c:pt>
                <c:pt idx="17">
                  <c:v>3.8614239268420634</c:v>
                </c:pt>
                <c:pt idx="18">
                  <c:v>2.181674223783713</c:v>
                </c:pt>
                <c:pt idx="19">
                  <c:v>2.0488138160111835</c:v>
                </c:pt>
                <c:pt idx="20">
                  <c:v>-1.5260181318162334</c:v>
                </c:pt>
                <c:pt idx="21">
                  <c:v>13.249240240766962</c:v>
                </c:pt>
                <c:pt idx="22">
                  <c:v>-9.8142909262618414E-2</c:v>
                </c:pt>
                <c:pt idx="23">
                  <c:v>-8.1054031416863062</c:v>
                </c:pt>
                <c:pt idx="24">
                  <c:v>-14.921881204953847</c:v>
                </c:pt>
                <c:pt idx="25">
                  <c:v>2.9631374480762238</c:v>
                </c:pt>
                <c:pt idx="26">
                  <c:v>6.3037931530867315</c:v>
                </c:pt>
                <c:pt idx="27">
                  <c:v>1.5471973787900291</c:v>
                </c:pt>
                <c:pt idx="28">
                  <c:v>-0.90743950926945505</c:v>
                </c:pt>
                <c:pt idx="29">
                  <c:v>7.4040969475883776</c:v>
                </c:pt>
                <c:pt idx="30">
                  <c:v>2.2996087060737596</c:v>
                </c:pt>
                <c:pt idx="31">
                  <c:v>-1.4421876759776078</c:v>
                </c:pt>
                <c:pt idx="32">
                  <c:v>-4.8951516531846124</c:v>
                </c:pt>
                <c:pt idx="33">
                  <c:v>7.9583687407932144</c:v>
                </c:pt>
                <c:pt idx="34">
                  <c:v>2.9678002338909897</c:v>
                </c:pt>
                <c:pt idx="35">
                  <c:v>-2.1468312936949654</c:v>
                </c:pt>
                <c:pt idx="36">
                  <c:v>-7.0204970715921258</c:v>
                </c:pt>
                <c:pt idx="37">
                  <c:v>6.5181640797577005</c:v>
                </c:pt>
                <c:pt idx="38">
                  <c:v>2.9806100756580531</c:v>
                </c:pt>
                <c:pt idx="39">
                  <c:v>-0.61531202587611045</c:v>
                </c:pt>
                <c:pt idx="40">
                  <c:v>-4.8351790820942249</c:v>
                </c:pt>
                <c:pt idx="41">
                  <c:v>8.1550763416676251</c:v>
                </c:pt>
                <c:pt idx="42">
                  <c:v>1.2023407626476272</c:v>
                </c:pt>
                <c:pt idx="43">
                  <c:v>-0.74047664078625386</c:v>
                </c:pt>
                <c:pt idx="44">
                  <c:v>-6.1396176217548986</c:v>
                </c:pt>
                <c:pt idx="45">
                  <c:v>7.9821260725870298</c:v>
                </c:pt>
                <c:pt idx="46">
                  <c:v>1.7439838250807964</c:v>
                </c:pt>
                <c:pt idx="47">
                  <c:v>-1.1286964893831175</c:v>
                </c:pt>
                <c:pt idx="48">
                  <c:v>-6.1167155303001906</c:v>
                </c:pt>
                <c:pt idx="49">
                  <c:v>5.8249553690855684</c:v>
                </c:pt>
                <c:pt idx="50">
                  <c:v>1.6347228120551689</c:v>
                </c:pt>
                <c:pt idx="51">
                  <c:v>-0.74400524549454472</c:v>
                </c:pt>
                <c:pt idx="52">
                  <c:v>-6.2763910477224671</c:v>
                </c:pt>
                <c:pt idx="53">
                  <c:v>6.3691417647995809</c:v>
                </c:pt>
                <c:pt idx="54">
                  <c:v>1.837771685117167</c:v>
                </c:pt>
                <c:pt idx="55">
                  <c:v>-0.59152696311238351</c:v>
                </c:pt>
              </c:numCache>
            </c:numRef>
          </c:val>
        </c:ser>
        <c:dLbls/>
        <c:marker val="1"/>
        <c:axId val="111403008"/>
        <c:axId val="111404544"/>
      </c:lineChart>
      <c:catAx>
        <c:axId val="11140300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1404544"/>
        <c:crosses val="autoZero"/>
        <c:auto val="1"/>
        <c:lblAlgn val="ctr"/>
        <c:lblOffset val="100"/>
      </c:catAx>
      <c:valAx>
        <c:axId val="11140454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4030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65083282289"/>
          <c:y val="9.4216853030357525E-2"/>
          <c:w val="0.34362938567290674"/>
          <c:h val="0.11025060223636433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5"/>
    </a:solidFill>
    <a:ln w="25400" cap="flat" cmpd="sng" algn="ctr">
      <a:solidFill>
        <a:schemeClr val="accent5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9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RBay'!$R$11:$T$11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RBay'!$R$14:$R$27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'GDP RBay'!$T$14:$T$27</c:f>
              <c:numCache>
                <c:formatCode>0.00</c:formatCode>
                <c:ptCount val="14"/>
                <c:pt idx="0">
                  <c:v>3.4576589601502636</c:v>
                </c:pt>
                <c:pt idx="1">
                  <c:v>4.4267939538098773</c:v>
                </c:pt>
                <c:pt idx="2">
                  <c:v>5.6605822477395291</c:v>
                </c:pt>
                <c:pt idx="3">
                  <c:v>5.3647628509233618</c:v>
                </c:pt>
                <c:pt idx="4">
                  <c:v>6.1006521534563189</c:v>
                </c:pt>
                <c:pt idx="5">
                  <c:v>9.7250461498096339</c:v>
                </c:pt>
                <c:pt idx="6">
                  <c:v>-12.941973969481616</c:v>
                </c:pt>
                <c:pt idx="7">
                  <c:v>10.659534327271142</c:v>
                </c:pt>
                <c:pt idx="8">
                  <c:v>3.55211679832682</c:v>
                </c:pt>
                <c:pt idx="9">
                  <c:v>0.50882891335170688</c:v>
                </c:pt>
                <c:pt idx="10">
                  <c:v>3.9972516531391666</c:v>
                </c:pt>
                <c:pt idx="11">
                  <c:v>2.0265501648573516</c:v>
                </c:pt>
                <c:pt idx="12">
                  <c:v>0.46534642769770312</c:v>
                </c:pt>
                <c:pt idx="13">
                  <c:v>0.58821640271177322</c:v>
                </c:pt>
              </c:numCache>
            </c:numRef>
          </c:val>
        </c:ser>
        <c:dLbls/>
        <c:axId val="111256704"/>
        <c:axId val="111258240"/>
      </c:barChart>
      <c:catAx>
        <c:axId val="111256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258240"/>
        <c:crosses val="autoZero"/>
        <c:auto val="1"/>
        <c:lblAlgn val="ctr"/>
        <c:lblOffset val="100"/>
      </c:catAx>
      <c:valAx>
        <c:axId val="1112582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256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Durban'!$T$240:$AB$240</c:f>
              <c:numCache>
                <c:formatCode>"R"\ #,##0</c:formatCode>
                <c:ptCount val="9"/>
                <c:pt idx="0">
                  <c:v>440914842.51541722</c:v>
                </c:pt>
                <c:pt idx="1">
                  <c:v>182528498.08871776</c:v>
                </c:pt>
                <c:pt idx="2">
                  <c:v>11502145507.305607</c:v>
                </c:pt>
                <c:pt idx="3">
                  <c:v>983652890.43101168</c:v>
                </c:pt>
                <c:pt idx="4">
                  <c:v>2818920708.6608562</c:v>
                </c:pt>
                <c:pt idx="5">
                  <c:v>10330500422.197678</c:v>
                </c:pt>
                <c:pt idx="6">
                  <c:v>8593685278.5873928</c:v>
                </c:pt>
                <c:pt idx="7">
                  <c:v>12963979502.487953</c:v>
                </c:pt>
                <c:pt idx="8">
                  <c:v>11973412527.684071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Durban'!$T$267:$AB$267</c:f>
              <c:numCache>
                <c:formatCode>"R"\ #,##0</c:formatCode>
                <c:ptCount val="9"/>
                <c:pt idx="0">
                  <c:v>521020045.90504318</c:v>
                </c:pt>
                <c:pt idx="1">
                  <c:v>203451164.82651722</c:v>
                </c:pt>
                <c:pt idx="2">
                  <c:v>13147084789.905352</c:v>
                </c:pt>
                <c:pt idx="3">
                  <c:v>1063065917.8672978</c:v>
                </c:pt>
                <c:pt idx="4">
                  <c:v>3352035760.9897251</c:v>
                </c:pt>
                <c:pt idx="5">
                  <c:v>12573947185.977793</c:v>
                </c:pt>
                <c:pt idx="6">
                  <c:v>10074486985.76894</c:v>
                </c:pt>
                <c:pt idx="7">
                  <c:v>15250747344.521875</c:v>
                </c:pt>
                <c:pt idx="8">
                  <c:v>14257650219.968094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695E-2"/>
          <c:y val="3.8152988608382718E-2"/>
          <c:w val="0.91042422686294056"/>
          <c:h val="0.82867440539005854"/>
        </c:manualLayout>
      </c:layout>
      <c:lineChart>
        <c:grouping val="standard"/>
        <c:ser>
          <c:idx val="1"/>
          <c:order val="0"/>
          <c:tx>
            <c:strRef>
              <c:f>'GDP Port Shepstone'!$O$2</c:f>
              <c:strCache>
                <c:ptCount val="1"/>
                <c:pt idx="0">
                  <c:v>Port Shepstone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Port Shepstone'!$O$11:$O$66</c:f>
              <c:numCache>
                <c:formatCode>0.00</c:formatCode>
                <c:ptCount val="56"/>
                <c:pt idx="0">
                  <c:v>3.6172540083990339</c:v>
                </c:pt>
                <c:pt idx="1">
                  <c:v>4.2374993149464242</c:v>
                </c:pt>
                <c:pt idx="2">
                  <c:v>3.5517258221447205</c:v>
                </c:pt>
                <c:pt idx="3">
                  <c:v>2.4444039209636426</c:v>
                </c:pt>
                <c:pt idx="4">
                  <c:v>3.4077011200211249</c:v>
                </c:pt>
                <c:pt idx="5">
                  <c:v>3.1644603487127636</c:v>
                </c:pt>
                <c:pt idx="6">
                  <c:v>5.0828120851301906</c:v>
                </c:pt>
                <c:pt idx="7">
                  <c:v>6.0026442597838123</c:v>
                </c:pt>
                <c:pt idx="8">
                  <c:v>5.9294272328789237</c:v>
                </c:pt>
                <c:pt idx="9">
                  <c:v>5.0299771031275258</c:v>
                </c:pt>
                <c:pt idx="10">
                  <c:v>6.0157307269508848</c:v>
                </c:pt>
                <c:pt idx="11">
                  <c:v>5.6776833707261574</c:v>
                </c:pt>
                <c:pt idx="12">
                  <c:v>5.1988196523945378</c:v>
                </c:pt>
                <c:pt idx="13">
                  <c:v>4.5478078554871706</c:v>
                </c:pt>
                <c:pt idx="14">
                  <c:v>5.01867739383892</c:v>
                </c:pt>
                <c:pt idx="15">
                  <c:v>6.6576051855823746</c:v>
                </c:pt>
                <c:pt idx="16">
                  <c:v>7.0454691271651315</c:v>
                </c:pt>
                <c:pt idx="17">
                  <c:v>6.2151135391615799</c:v>
                </c:pt>
                <c:pt idx="18">
                  <c:v>5.5830847382399025</c:v>
                </c:pt>
                <c:pt idx="19">
                  <c:v>5.637997100678775</c:v>
                </c:pt>
                <c:pt idx="20">
                  <c:v>0.86690035320396008</c:v>
                </c:pt>
                <c:pt idx="21">
                  <c:v>-2.5996003431657351</c:v>
                </c:pt>
                <c:pt idx="22">
                  <c:v>-3.4475475673502398</c:v>
                </c:pt>
                <c:pt idx="23">
                  <c:v>7.8738013072747641</c:v>
                </c:pt>
                <c:pt idx="24">
                  <c:v>8.2183761599898162</c:v>
                </c:pt>
                <c:pt idx="25">
                  <c:v>9.5648517720416599</c:v>
                </c:pt>
                <c:pt idx="26">
                  <c:v>8.9668189322971443</c:v>
                </c:pt>
                <c:pt idx="27">
                  <c:v>-4.3411131775646083</c:v>
                </c:pt>
                <c:pt idx="28">
                  <c:v>-1.9709545725186215</c:v>
                </c:pt>
                <c:pt idx="29">
                  <c:v>-1.0098884742449556</c:v>
                </c:pt>
                <c:pt idx="30">
                  <c:v>-0.68678621561520925</c:v>
                </c:pt>
                <c:pt idx="31">
                  <c:v>4.6530449210152209</c:v>
                </c:pt>
                <c:pt idx="32">
                  <c:v>4.0192683563746057</c:v>
                </c:pt>
                <c:pt idx="33">
                  <c:v>2.9340855123651841</c:v>
                </c:pt>
                <c:pt idx="34">
                  <c:v>3.1930944526210094</c:v>
                </c:pt>
                <c:pt idx="35">
                  <c:v>4.7808691144974764</c:v>
                </c:pt>
                <c:pt idx="36">
                  <c:v>4.417260617893672</c:v>
                </c:pt>
                <c:pt idx="37">
                  <c:v>5.1875367985389929</c:v>
                </c:pt>
                <c:pt idx="38">
                  <c:v>4.0810715320718876</c:v>
                </c:pt>
                <c:pt idx="39">
                  <c:v>1.3387694239804646</c:v>
                </c:pt>
                <c:pt idx="40">
                  <c:v>1.2239491983564124</c:v>
                </c:pt>
                <c:pt idx="41">
                  <c:v>1.8910215260974077</c:v>
                </c:pt>
                <c:pt idx="42">
                  <c:v>0.98797580201269686</c:v>
                </c:pt>
                <c:pt idx="43">
                  <c:v>2.9695625084598123</c:v>
                </c:pt>
                <c:pt idx="44">
                  <c:v>2.5645210764412556</c:v>
                </c:pt>
                <c:pt idx="45">
                  <c:v>2.2793475981540174</c:v>
                </c:pt>
                <c:pt idx="46">
                  <c:v>2.6136004497652405</c:v>
                </c:pt>
                <c:pt idx="47">
                  <c:v>2.2432582981096805</c:v>
                </c:pt>
                <c:pt idx="48">
                  <c:v>2.4256168536557738</c:v>
                </c:pt>
                <c:pt idx="49">
                  <c:v>0.74788772088947364</c:v>
                </c:pt>
                <c:pt idx="50">
                  <c:v>0.49534992951291651</c:v>
                </c:pt>
                <c:pt idx="51">
                  <c:v>0.17330453658774111</c:v>
                </c:pt>
                <c:pt idx="52">
                  <c:v>-0.42726977146603184</c:v>
                </c:pt>
                <c:pt idx="53">
                  <c:v>-0.12017705870620117</c:v>
                </c:pt>
                <c:pt idx="54">
                  <c:v>0.24476709500556243</c:v>
                </c:pt>
                <c:pt idx="55">
                  <c:v>0.86451204811780569</c:v>
                </c:pt>
              </c:numCache>
            </c:numRef>
          </c:val>
        </c:ser>
        <c:dLbls/>
        <c:marker val="1"/>
        <c:axId val="111708032"/>
        <c:axId val="111709568"/>
      </c:lineChart>
      <c:catAx>
        <c:axId val="111708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709568"/>
        <c:crosses val="autoZero"/>
        <c:auto val="1"/>
        <c:lblAlgn val="ctr"/>
        <c:lblOffset val="100"/>
      </c:catAx>
      <c:valAx>
        <c:axId val="111709568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708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9.1703169210872265E-2"/>
          <c:y val="4.5510612543295123E-2"/>
          <c:w val="0.34362948992278802"/>
          <c:h val="0.14373614257122422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dk1">
            <a:tint val="50000"/>
            <a:satMod val="300000"/>
          </a:schemeClr>
        </a:gs>
        <a:gs pos="35000">
          <a:schemeClr val="dk1">
            <a:tint val="37000"/>
            <a:satMod val="300000"/>
          </a:schemeClr>
        </a:gs>
        <a:gs pos="100000">
          <a:schemeClr val="dk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dk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099" l="0.70000000000000062" r="0.70000000000000062" t="0.75000000000001099" header="0.30000000000000032" footer="0.30000000000000032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751E-2"/>
          <c:y val="3.8152988608382718E-2"/>
          <c:w val="0.91042422686294056"/>
          <c:h val="0.82867440539005865"/>
        </c:manualLayout>
      </c:layout>
      <c:lineChart>
        <c:grouping val="standard"/>
        <c:ser>
          <c:idx val="1"/>
          <c:order val="0"/>
          <c:tx>
            <c:strRef>
              <c:f>'GDP Port Shepstone'!$N$2</c:f>
              <c:strCache>
                <c:ptCount val="1"/>
                <c:pt idx="0">
                  <c:v>Port Shepstone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Port Shepstone'!$A$11:$C$66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Port Shepstone'!$N$11:$N$66</c:f>
              <c:numCache>
                <c:formatCode>0.00</c:formatCode>
                <c:ptCount val="56"/>
                <c:pt idx="0">
                  <c:v>-3.2131629002535695</c:v>
                </c:pt>
                <c:pt idx="1">
                  <c:v>6.4776129298735396</c:v>
                </c:pt>
                <c:pt idx="2">
                  <c:v>-0.46982760655076528</c:v>
                </c:pt>
                <c:pt idx="3">
                  <c:v>-0.12452002780816895</c:v>
                </c:pt>
                <c:pt idx="4">
                  <c:v>-2.3030644906249726</c:v>
                </c:pt>
                <c:pt idx="5">
                  <c:v>6.2271509583219737</c:v>
                </c:pt>
                <c:pt idx="6">
                  <c:v>1.3809442425095739</c:v>
                </c:pt>
                <c:pt idx="7">
                  <c:v>0.7497302716886739</c:v>
                </c:pt>
                <c:pt idx="8">
                  <c:v>-2.3705446861018409</c:v>
                </c:pt>
                <c:pt idx="9">
                  <c:v>5.3251728469655122</c:v>
                </c:pt>
                <c:pt idx="10">
                  <c:v>2.3324500499950043</c:v>
                </c:pt>
                <c:pt idx="11">
                  <c:v>0.42847436254046167</c:v>
                </c:pt>
                <c:pt idx="12">
                  <c:v>-2.812938978814493</c:v>
                </c:pt>
                <c:pt idx="13">
                  <c:v>4.6733791266438462</c:v>
                </c:pt>
                <c:pt idx="14">
                  <c:v>2.7933419089620473</c:v>
                </c:pt>
                <c:pt idx="15">
                  <c:v>1.9957671698751189</c:v>
                </c:pt>
                <c:pt idx="16">
                  <c:v>-2.4595149872207229</c:v>
                </c:pt>
                <c:pt idx="17">
                  <c:v>3.8614239268420634</c:v>
                </c:pt>
                <c:pt idx="18">
                  <c:v>2.1816742237837099</c:v>
                </c:pt>
                <c:pt idx="19">
                  <c:v>2.0488138160111786</c:v>
                </c:pt>
                <c:pt idx="20">
                  <c:v>-6.8648909273576724</c:v>
                </c:pt>
                <c:pt idx="21">
                  <c:v>0.29201020333499556</c:v>
                </c:pt>
                <c:pt idx="22">
                  <c:v>1.2921022371609301</c:v>
                </c:pt>
                <c:pt idx="23">
                  <c:v>14.014643728603158</c:v>
                </c:pt>
                <c:pt idx="24">
                  <c:v>-6.5673950006136712</c:v>
                </c:pt>
                <c:pt idx="25">
                  <c:v>1.5398643166031651</c:v>
                </c:pt>
                <c:pt idx="26">
                  <c:v>0.7392241693786239</c:v>
                </c:pt>
                <c:pt idx="27">
                  <c:v>9.0229368915843308E-2</c:v>
                </c:pt>
                <c:pt idx="28">
                  <c:v>-4.252397407737436</c:v>
                </c:pt>
                <c:pt idx="29">
                  <c:v>2.5353501013768884</c:v>
                </c:pt>
                <c:pt idx="30">
                  <c:v>1.0680355057843416</c:v>
                </c:pt>
                <c:pt idx="31">
                  <c:v>5.4718387529095507</c:v>
                </c:pt>
                <c:pt idx="32">
                  <c:v>-4.832242807260192</c:v>
                </c:pt>
                <c:pt idx="33">
                  <c:v>1.4656482606246601</c:v>
                </c:pt>
                <c:pt idx="34">
                  <c:v>1.3223489787198606</c:v>
                </c:pt>
                <c:pt idx="35">
                  <c:v>7.0946751839875866</c:v>
                </c:pt>
                <c:pt idx="36">
                  <c:v>-5.162492073280263</c:v>
                </c:pt>
                <c:pt idx="37">
                  <c:v>2.2141506781981586</c:v>
                </c:pt>
                <c:pt idx="38">
                  <c:v>0.25654153352289855</c:v>
                </c:pt>
                <c:pt idx="39">
                  <c:v>4.2729713986656037</c:v>
                </c:pt>
                <c:pt idx="40">
                  <c:v>-5.2699461515137411</c:v>
                </c:pt>
                <c:pt idx="41">
                  <c:v>2.88774849730085</c:v>
                </c:pt>
                <c:pt idx="42">
                  <c:v>-0.63201802537974716</c:v>
                </c:pt>
                <c:pt idx="43">
                  <c:v>6.3190163096996352</c:v>
                </c:pt>
                <c:pt idx="44">
                  <c:v>-5.642576623385791</c:v>
                </c:pt>
                <c:pt idx="45">
                  <c:v>2.6016763077739267</c:v>
                </c:pt>
                <c:pt idx="46">
                  <c:v>-0.30727962888191029</c:v>
                </c:pt>
                <c:pt idx="47">
                  <c:v>5.9353009631037175</c:v>
                </c:pt>
                <c:pt idx="48">
                  <c:v>-5.4742830486462157</c:v>
                </c:pt>
                <c:pt idx="49">
                  <c:v>0.92106332539708435</c:v>
                </c:pt>
                <c:pt idx="50">
                  <c:v>-0.55717250493496062</c:v>
                </c:pt>
                <c:pt idx="51">
                  <c:v>5.5958228116545374</c:v>
                </c:pt>
                <c:pt idx="52">
                  <c:v>-6.0409980763072166</c:v>
                </c:pt>
                <c:pt idx="53">
                  <c:v>1.2323144384284475</c:v>
                </c:pt>
                <c:pt idx="54">
                  <c:v>-0.19382505943315842</c:v>
                </c:pt>
                <c:pt idx="55">
                  <c:v>6.2486496888444005</c:v>
                </c:pt>
              </c:numCache>
            </c:numRef>
          </c:val>
        </c:ser>
        <c:dLbls/>
        <c:marker val="1"/>
        <c:axId val="111784704"/>
        <c:axId val="111786240"/>
      </c:lineChart>
      <c:catAx>
        <c:axId val="11178470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1786240"/>
        <c:crosses val="autoZero"/>
        <c:auto val="1"/>
        <c:lblAlgn val="ctr"/>
        <c:lblOffset val="100"/>
      </c:catAx>
      <c:valAx>
        <c:axId val="111786240"/>
        <c:scaling>
          <c:orientation val="minMax"/>
          <c:max val="16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7847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3499553159"/>
          <c:y val="9.4216853030357525E-2"/>
          <c:w val="0.34362948992278802"/>
          <c:h val="0.12851544241901294"/>
        </c:manualLayout>
      </c:layout>
      <c:spPr>
        <a:solidFill>
          <a:schemeClr val="dk1"/>
        </a:solidFill>
        <a:ln w="25400" cap="flat" cmpd="sng" algn="ctr">
          <a:solidFill>
            <a:schemeClr val="dk1">
              <a:shade val="50000"/>
            </a:schemeClr>
          </a:solidFill>
          <a:prstDash val="solid"/>
        </a:ln>
        <a:effectLst/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accent1"/>
    </a:solidFill>
    <a:ln w="25400" cap="flat" cmpd="sng" algn="ctr">
      <a:solidFill>
        <a:schemeClr val="accent1">
          <a:shade val="50000"/>
        </a:schemeClr>
      </a:solidFill>
      <a:prstDash val="solid"/>
    </a:ln>
    <a:effectLst/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21" l="0.70000000000000062" r="0.70000000000000062" t="0.75000000000001121" header="0.30000000000000032" footer="0.30000000000000032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982"/>
          <c:h val="0.84753318442643943"/>
        </c:manualLayout>
      </c:layout>
      <c:barChart>
        <c:barDir val="col"/>
        <c:grouping val="clustered"/>
        <c:ser>
          <c:idx val="0"/>
          <c:order val="0"/>
          <c:tx>
            <c:strRef>
              <c:f>'GDP Port Shepstone'!$R$11:$T$11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Port Shepstone'!$R$14:$R$27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'GDP Port Shepstone'!$T$14:$T$27</c:f>
              <c:numCache>
                <c:formatCode>0.00</c:formatCode>
                <c:ptCount val="14"/>
                <c:pt idx="0">
                  <c:v>3.4576589601502996</c:v>
                </c:pt>
                <c:pt idx="1">
                  <c:v>4.4267939538098497</c:v>
                </c:pt>
                <c:pt idx="2">
                  <c:v>5.6605822477395211</c:v>
                </c:pt>
                <c:pt idx="3">
                  <c:v>5.3647628509233751</c:v>
                </c:pt>
                <c:pt idx="4">
                  <c:v>6.1006521534563225</c:v>
                </c:pt>
                <c:pt idx="5">
                  <c:v>0.72571293908352075</c:v>
                </c:pt>
                <c:pt idx="6">
                  <c:v>5.2410827868534193</c:v>
                </c:pt>
                <c:pt idx="7">
                  <c:v>0.26217897467213896</c:v>
                </c:pt>
                <c:pt idx="8">
                  <c:v>3.7457381846735291</c:v>
                </c:pt>
                <c:pt idx="9">
                  <c:v>3.7044947942485558</c:v>
                </c:pt>
                <c:pt idx="10">
                  <c:v>1.7841065053646354</c:v>
                </c:pt>
                <c:pt idx="11">
                  <c:v>2.4213592086841769</c:v>
                </c:pt>
                <c:pt idx="12">
                  <c:v>0.94070624925462021</c:v>
                </c:pt>
                <c:pt idx="13">
                  <c:v>0.15058279096525945</c:v>
                </c:pt>
              </c:numCache>
            </c:numRef>
          </c:val>
        </c:ser>
        <c:dLbls/>
        <c:axId val="111490944"/>
        <c:axId val="111492480"/>
      </c:barChart>
      <c:catAx>
        <c:axId val="1114909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492480"/>
        <c:crosses val="autoZero"/>
        <c:auto val="1"/>
        <c:lblAlgn val="ctr"/>
        <c:lblOffset val="100"/>
      </c:catAx>
      <c:valAx>
        <c:axId val="1114924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4909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Port Shepstone'!$T$240:$AB$240</c:f>
              <c:numCache>
                <c:formatCode>"R"\ #,##0</c:formatCode>
                <c:ptCount val="9"/>
                <c:pt idx="0">
                  <c:v>302495138.17842931</c:v>
                </c:pt>
                <c:pt idx="1">
                  <c:v>34839707.363710709</c:v>
                </c:pt>
                <c:pt idx="2">
                  <c:v>396973764.67501098</c:v>
                </c:pt>
                <c:pt idx="3">
                  <c:v>106516322.68177021</c:v>
                </c:pt>
                <c:pt idx="4">
                  <c:v>245807040.79306152</c:v>
                </c:pt>
                <c:pt idx="5">
                  <c:v>634994504.19253707</c:v>
                </c:pt>
                <c:pt idx="6">
                  <c:v>268379070.27313137</c:v>
                </c:pt>
                <c:pt idx="7">
                  <c:v>522352787.38781494</c:v>
                </c:pt>
                <c:pt idx="8">
                  <c:v>682020796.07955849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Port Shepstone'!$T$267:$AB$267</c:f>
              <c:numCache>
                <c:formatCode>"R"\ #,##0</c:formatCode>
                <c:ptCount val="9"/>
                <c:pt idx="0">
                  <c:v>409405789.81251669</c:v>
                </c:pt>
                <c:pt idx="1">
                  <c:v>42327948.12660113</c:v>
                </c:pt>
                <c:pt idx="2">
                  <c:v>489247910.89935547</c:v>
                </c:pt>
                <c:pt idx="3">
                  <c:v>128961609.43274851</c:v>
                </c:pt>
                <c:pt idx="4">
                  <c:v>281920158.2492187</c:v>
                </c:pt>
                <c:pt idx="5">
                  <c:v>774955939.15027869</c:v>
                </c:pt>
                <c:pt idx="6">
                  <c:v>331540405.88118887</c:v>
                </c:pt>
                <c:pt idx="7">
                  <c:v>649278066.52853799</c:v>
                </c:pt>
                <c:pt idx="8">
                  <c:v>836045043.30041528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751E-2"/>
          <c:y val="3.8152988608382718E-2"/>
          <c:w val="0.91042422686294056"/>
          <c:h val="0.91999856182360751"/>
        </c:manualLayout>
      </c:layout>
      <c:lineChart>
        <c:grouping val="standard"/>
        <c:ser>
          <c:idx val="1"/>
          <c:order val="0"/>
          <c:tx>
            <c:strRef>
              <c:f>'GDP Newcastle'!$O$2</c:f>
              <c:strCache>
                <c:ptCount val="1"/>
                <c:pt idx="0">
                  <c:v>Newcastle Annual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28575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Newcastle'!$A$11:$A$66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Newcastle'!$O$11:$O$66</c:f>
              <c:numCache>
                <c:formatCode>0.00</c:formatCode>
                <c:ptCount val="56"/>
                <c:pt idx="0">
                  <c:v>3.6172540083990299</c:v>
                </c:pt>
                <c:pt idx="1">
                  <c:v>4.2374993149464153</c:v>
                </c:pt>
                <c:pt idx="2">
                  <c:v>3.5517258221447086</c:v>
                </c:pt>
                <c:pt idx="3">
                  <c:v>2.4444039209636537</c:v>
                </c:pt>
                <c:pt idx="4">
                  <c:v>3.4077011200211347</c:v>
                </c:pt>
                <c:pt idx="5">
                  <c:v>3.1644603487127783</c:v>
                </c:pt>
                <c:pt idx="6">
                  <c:v>5.0828120851301941</c:v>
                </c:pt>
                <c:pt idx="7">
                  <c:v>6.0026442597838221</c:v>
                </c:pt>
                <c:pt idx="8">
                  <c:v>5.9294272328789113</c:v>
                </c:pt>
                <c:pt idx="9">
                  <c:v>5.0299771031275178</c:v>
                </c:pt>
                <c:pt idx="10">
                  <c:v>6.0157307269508671</c:v>
                </c:pt>
                <c:pt idx="11">
                  <c:v>5.6776833707261467</c:v>
                </c:pt>
                <c:pt idx="12">
                  <c:v>5.1988196523945494</c:v>
                </c:pt>
                <c:pt idx="13">
                  <c:v>4.547807855487183</c:v>
                </c:pt>
                <c:pt idx="14">
                  <c:v>5.0186773938389386</c:v>
                </c:pt>
                <c:pt idx="15">
                  <c:v>6.6576051855823657</c:v>
                </c:pt>
                <c:pt idx="16">
                  <c:v>7.0454691271651244</c:v>
                </c:pt>
                <c:pt idx="17">
                  <c:v>6.2151135391615684</c:v>
                </c:pt>
                <c:pt idx="18">
                  <c:v>5.5830847382398936</c:v>
                </c:pt>
                <c:pt idx="19">
                  <c:v>5.6379971006787857</c:v>
                </c:pt>
                <c:pt idx="20">
                  <c:v>5.4464395598220472</c:v>
                </c:pt>
                <c:pt idx="21">
                  <c:v>2.5226208642905141</c:v>
                </c:pt>
                <c:pt idx="22">
                  <c:v>1.8752511219348653</c:v>
                </c:pt>
                <c:pt idx="23">
                  <c:v>4.1383518037220863</c:v>
                </c:pt>
                <c:pt idx="24">
                  <c:v>-3.4728805324656267</c:v>
                </c:pt>
                <c:pt idx="25">
                  <c:v>4.2899193643948035</c:v>
                </c:pt>
                <c:pt idx="26">
                  <c:v>-0.49505490410442593</c:v>
                </c:pt>
                <c:pt idx="27">
                  <c:v>-4.2948913384886485</c:v>
                </c:pt>
                <c:pt idx="28">
                  <c:v>4.1786063218406362</c:v>
                </c:pt>
                <c:pt idx="29">
                  <c:v>0.48727479829066445</c:v>
                </c:pt>
                <c:pt idx="30">
                  <c:v>3.5467360639563261</c:v>
                </c:pt>
                <c:pt idx="31">
                  <c:v>5.8353945215353935</c:v>
                </c:pt>
                <c:pt idx="32">
                  <c:v>3.7046157350765614</c:v>
                </c:pt>
                <c:pt idx="33">
                  <c:v>3.5194269113486514</c:v>
                </c:pt>
                <c:pt idx="34">
                  <c:v>3.3528585614730337</c:v>
                </c:pt>
                <c:pt idx="35">
                  <c:v>3.9798112472713312</c:v>
                </c:pt>
                <c:pt idx="36">
                  <c:v>2.5081237993658902</c:v>
                </c:pt>
                <c:pt idx="37">
                  <c:v>4.249117679970424</c:v>
                </c:pt>
                <c:pt idx="38">
                  <c:v>2.5124132302343454</c:v>
                </c:pt>
                <c:pt idx="39">
                  <c:v>1.47992923134424</c:v>
                </c:pt>
                <c:pt idx="40">
                  <c:v>2.578186029491373</c:v>
                </c:pt>
                <c:pt idx="41">
                  <c:v>2.3057973129255749</c:v>
                </c:pt>
                <c:pt idx="42">
                  <c:v>1.9601087307905454</c:v>
                </c:pt>
                <c:pt idx="43">
                  <c:v>3.137163110568121</c:v>
                </c:pt>
                <c:pt idx="44">
                  <c:v>2.2854011855345986</c:v>
                </c:pt>
                <c:pt idx="45">
                  <c:v>2.3055037474785394</c:v>
                </c:pt>
                <c:pt idx="46">
                  <c:v>2.4750305549582947</c:v>
                </c:pt>
                <c:pt idx="47">
                  <c:v>2.0848697189743595</c:v>
                </c:pt>
                <c:pt idx="48">
                  <c:v>2.1574623420796204</c:v>
                </c:pt>
                <c:pt idx="49">
                  <c:v>0.59354341557318957</c:v>
                </c:pt>
                <c:pt idx="50">
                  <c:v>0.2641258870032247</c:v>
                </c:pt>
                <c:pt idx="51">
                  <c:v>0.22261129966859367</c:v>
                </c:pt>
                <c:pt idx="52">
                  <c:v>-0.16256397230045211</c:v>
                </c:pt>
                <c:pt idx="53">
                  <c:v>-2.6648442185320184E-2</c:v>
                </c:pt>
                <c:pt idx="54">
                  <c:v>0.4439317443664913</c:v>
                </c:pt>
                <c:pt idx="55">
                  <c:v>0.88354955601450935</c:v>
                </c:pt>
              </c:numCache>
            </c:numRef>
          </c:val>
        </c:ser>
        <c:dLbls/>
        <c:marker val="1"/>
        <c:axId val="111987328"/>
        <c:axId val="111989120"/>
      </c:lineChart>
      <c:catAx>
        <c:axId val="1119873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1989120"/>
        <c:crosses val="autoZero"/>
        <c:auto val="1"/>
        <c:lblAlgn val="ctr"/>
        <c:lblOffset val="100"/>
      </c:catAx>
      <c:valAx>
        <c:axId val="11198912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987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255514512473591"/>
          <c:y val="0.7395745394839347"/>
          <c:w val="0.34362945429367381"/>
          <c:h val="0.11025060223636433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21" l="0.70000000000000062" r="0.70000000000000062" t="0.75000000000001121" header="0.30000000000000032" footer="0.30000000000000032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8.3588382973870792E-2"/>
          <c:y val="3.8152988608382718E-2"/>
          <c:w val="0.91042422686294056"/>
          <c:h val="0.92608684188449042"/>
        </c:manualLayout>
      </c:layout>
      <c:lineChart>
        <c:grouping val="standard"/>
        <c:ser>
          <c:idx val="1"/>
          <c:order val="0"/>
          <c:tx>
            <c:strRef>
              <c:f>'GDP Newcastle'!$N$2</c:f>
              <c:strCache>
                <c:ptCount val="1"/>
                <c:pt idx="0">
                  <c:v>Newcastle Quarterly Rate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trendline>
            <c:spPr>
              <a:ln w="31750">
                <a:solidFill>
                  <a:srgbClr val="0070C0"/>
                </a:solidFill>
              </a:ln>
            </c:spPr>
            <c:trendlineType val="poly"/>
            <c:order val="6"/>
          </c:trendline>
          <c:cat>
            <c:strRef>
              <c:f>'GDP Newcastle'!$A$11:$C$66</c:f>
              <c:strCache>
                <c:ptCount val="56"/>
                <c:pt idx="0">
                  <c:v>2003q1</c:v>
                </c:pt>
                <c:pt idx="1">
                  <c:v>2003q2</c:v>
                </c:pt>
                <c:pt idx="2">
                  <c:v>2003q3</c:v>
                </c:pt>
                <c:pt idx="3">
                  <c:v>2003q4</c:v>
                </c:pt>
                <c:pt idx="4">
                  <c:v>2004q1</c:v>
                </c:pt>
                <c:pt idx="5">
                  <c:v>2004q2</c:v>
                </c:pt>
                <c:pt idx="6">
                  <c:v>2004q3</c:v>
                </c:pt>
                <c:pt idx="7">
                  <c:v>2004q4</c:v>
                </c:pt>
                <c:pt idx="8">
                  <c:v>2005q1</c:v>
                </c:pt>
                <c:pt idx="9">
                  <c:v>2005q2</c:v>
                </c:pt>
                <c:pt idx="10">
                  <c:v>2005q3</c:v>
                </c:pt>
                <c:pt idx="11">
                  <c:v>2005q4</c:v>
                </c:pt>
                <c:pt idx="12">
                  <c:v>2006q1</c:v>
                </c:pt>
                <c:pt idx="13">
                  <c:v>2006q2</c:v>
                </c:pt>
                <c:pt idx="14">
                  <c:v>2006q3</c:v>
                </c:pt>
                <c:pt idx="15">
                  <c:v>2006q4</c:v>
                </c:pt>
                <c:pt idx="16">
                  <c:v>2007q1</c:v>
                </c:pt>
                <c:pt idx="17">
                  <c:v>2007q2</c:v>
                </c:pt>
                <c:pt idx="18">
                  <c:v>2007q3</c:v>
                </c:pt>
                <c:pt idx="19">
                  <c:v>2007q4</c:v>
                </c:pt>
                <c:pt idx="20">
                  <c:v>2008q1</c:v>
                </c:pt>
                <c:pt idx="21">
                  <c:v>2008q2</c:v>
                </c:pt>
                <c:pt idx="22">
                  <c:v>2008q3</c:v>
                </c:pt>
                <c:pt idx="23">
                  <c:v>2008q4</c:v>
                </c:pt>
                <c:pt idx="24">
                  <c:v>2009q1</c:v>
                </c:pt>
                <c:pt idx="25">
                  <c:v>2009q2</c:v>
                </c:pt>
                <c:pt idx="26">
                  <c:v>2009q3</c:v>
                </c:pt>
                <c:pt idx="27">
                  <c:v>2009q4</c:v>
                </c:pt>
                <c:pt idx="28">
                  <c:v>2010q1</c:v>
                </c:pt>
                <c:pt idx="29">
                  <c:v>2010q2</c:v>
                </c:pt>
                <c:pt idx="30">
                  <c:v>2010q3</c:v>
                </c:pt>
                <c:pt idx="31">
                  <c:v>2010q4</c:v>
                </c:pt>
                <c:pt idx="32">
                  <c:v>2011q1</c:v>
                </c:pt>
                <c:pt idx="33">
                  <c:v>2011q2</c:v>
                </c:pt>
                <c:pt idx="34">
                  <c:v>2011q3</c:v>
                </c:pt>
                <c:pt idx="35">
                  <c:v>2011q4</c:v>
                </c:pt>
                <c:pt idx="36">
                  <c:v>2012q1</c:v>
                </c:pt>
                <c:pt idx="37">
                  <c:v>2012q2</c:v>
                </c:pt>
                <c:pt idx="38">
                  <c:v>2012q3</c:v>
                </c:pt>
                <c:pt idx="39">
                  <c:v>2012q4</c:v>
                </c:pt>
                <c:pt idx="40">
                  <c:v>2013q1</c:v>
                </c:pt>
                <c:pt idx="41">
                  <c:v>2013q2</c:v>
                </c:pt>
                <c:pt idx="42">
                  <c:v>2013q3</c:v>
                </c:pt>
                <c:pt idx="43">
                  <c:v>2013q4</c:v>
                </c:pt>
                <c:pt idx="44">
                  <c:v>2014q1</c:v>
                </c:pt>
                <c:pt idx="45">
                  <c:v>2014q2</c:v>
                </c:pt>
                <c:pt idx="46">
                  <c:v>2014q3</c:v>
                </c:pt>
                <c:pt idx="47">
                  <c:v>2014q4</c:v>
                </c:pt>
                <c:pt idx="48">
                  <c:v>2015q1</c:v>
                </c:pt>
                <c:pt idx="49">
                  <c:v>2015q2</c:v>
                </c:pt>
                <c:pt idx="50">
                  <c:v>2015q3</c:v>
                </c:pt>
                <c:pt idx="51">
                  <c:v>2015q4</c:v>
                </c:pt>
                <c:pt idx="52">
                  <c:v>2016q1</c:v>
                </c:pt>
                <c:pt idx="53">
                  <c:v>2016q2</c:v>
                </c:pt>
                <c:pt idx="54">
                  <c:v>2016q3</c:v>
                </c:pt>
                <c:pt idx="55">
                  <c:v>2016q4</c:v>
                </c:pt>
              </c:strCache>
            </c:strRef>
          </c:cat>
          <c:val>
            <c:numRef>
              <c:f>'GDP Newcastle'!$N$11:$N$66</c:f>
              <c:numCache>
                <c:formatCode>0.00</c:formatCode>
                <c:ptCount val="56"/>
                <c:pt idx="0">
                  <c:v>-3.2131629002535669</c:v>
                </c:pt>
                <c:pt idx="1">
                  <c:v>6.4776129298735272</c:v>
                </c:pt>
                <c:pt idx="2">
                  <c:v>-0.46982760655074429</c:v>
                </c:pt>
                <c:pt idx="3">
                  <c:v>-0.12452002780816952</c:v>
                </c:pt>
                <c:pt idx="4">
                  <c:v>-2.3030644906249722</c:v>
                </c:pt>
                <c:pt idx="5">
                  <c:v>6.2271509583219666</c:v>
                </c:pt>
                <c:pt idx="6">
                  <c:v>1.380944242509585</c:v>
                </c:pt>
                <c:pt idx="7">
                  <c:v>0.74973027168867812</c:v>
                </c:pt>
                <c:pt idx="8">
                  <c:v>-2.3705446861018613</c:v>
                </c:pt>
                <c:pt idx="9">
                  <c:v>5.3251728469655086</c:v>
                </c:pt>
                <c:pt idx="10">
                  <c:v>2.3324500499950078</c:v>
                </c:pt>
                <c:pt idx="11">
                  <c:v>0.42847436254047172</c:v>
                </c:pt>
                <c:pt idx="12">
                  <c:v>-2.812938978814493</c:v>
                </c:pt>
                <c:pt idx="13">
                  <c:v>4.6733791266438454</c:v>
                </c:pt>
                <c:pt idx="14">
                  <c:v>2.7933419089620561</c:v>
                </c:pt>
                <c:pt idx="15">
                  <c:v>1.9957671698751032</c:v>
                </c:pt>
                <c:pt idx="16">
                  <c:v>-2.4595149872207207</c:v>
                </c:pt>
                <c:pt idx="17">
                  <c:v>3.8614239268420567</c:v>
                </c:pt>
                <c:pt idx="18">
                  <c:v>2.1816742237837201</c:v>
                </c:pt>
                <c:pt idx="19">
                  <c:v>2.0488138160111817</c:v>
                </c:pt>
                <c:pt idx="20">
                  <c:v>-2.6363889904755728</c:v>
                </c:pt>
                <c:pt idx="21">
                  <c:v>0.9815545420673607</c:v>
                </c:pt>
                <c:pt idx="22">
                  <c:v>1.5364573579050984</c:v>
                </c:pt>
                <c:pt idx="23">
                  <c:v>4.3157700941966564</c:v>
                </c:pt>
                <c:pt idx="24">
                  <c:v>-9.7524711220655185</c:v>
                </c:pt>
                <c:pt idx="25">
                  <c:v>9.1025842123624603</c:v>
                </c:pt>
                <c:pt idx="26">
                  <c:v>-3.1221840403546937</c:v>
                </c:pt>
                <c:pt idx="27">
                  <c:v>0.33222069870910814</c:v>
                </c:pt>
                <c:pt idx="28">
                  <c:v>-1.7621743083154588</c:v>
                </c:pt>
                <c:pt idx="29">
                  <c:v>5.2367827525148698</c:v>
                </c:pt>
                <c:pt idx="30">
                  <c:v>-0.17261728152103389</c:v>
                </c:pt>
                <c:pt idx="31">
                  <c:v>2.5498298112547708</c:v>
                </c:pt>
                <c:pt idx="32">
                  <c:v>-3.7399916156349757</c:v>
                </c:pt>
                <c:pt idx="33">
                  <c:v>5.0488578865606533</c:v>
                </c:pt>
                <c:pt idx="34">
                  <c:v>-0.33324493285123941</c:v>
                </c:pt>
                <c:pt idx="35">
                  <c:v>3.1719112139678201</c:v>
                </c:pt>
                <c:pt idx="36">
                  <c:v>-5.102416151467744</c:v>
                </c:pt>
                <c:pt idx="37">
                  <c:v>6.8330034934294108</c:v>
                </c:pt>
                <c:pt idx="38">
                  <c:v>-1.9936109951064558</c:v>
                </c:pt>
                <c:pt idx="39">
                  <c:v>2.1327848866606103</c:v>
                </c:pt>
                <c:pt idx="40">
                  <c:v>-4.0753961547175201</c:v>
                </c:pt>
                <c:pt idx="41">
                  <c:v>6.5493164266676898</c:v>
                </c:pt>
                <c:pt idx="42">
                  <c:v>-2.3247719903298942</c:v>
                </c:pt>
                <c:pt idx="43">
                  <c:v>3.3118326855123716</c:v>
                </c:pt>
                <c:pt idx="44">
                  <c:v>-4.867592902864879</c:v>
                </c:pt>
                <c:pt idx="45">
                  <c:v>6.5702569930508288</c:v>
                </c:pt>
                <c:pt idx="46">
                  <c:v>-2.1629178479055708</c:v>
                </c:pt>
                <c:pt idx="47">
                  <c:v>2.9184858302899741</c:v>
                </c:pt>
                <c:pt idx="48">
                  <c:v>-4.7999441808504457</c:v>
                </c:pt>
                <c:pt idx="49">
                  <c:v>4.9387830107000079</c:v>
                </c:pt>
                <c:pt idx="50">
                  <c:v>-2.4833086872250858</c:v>
                </c:pt>
                <c:pt idx="51">
                  <c:v>2.8758721992374801</c:v>
                </c:pt>
                <c:pt idx="52">
                  <c:v>-5.1658167810161784</c:v>
                </c:pt>
                <c:pt idx="53">
                  <c:v>5.081643353373261</c:v>
                </c:pt>
                <c:pt idx="54">
                  <c:v>-2.0242921385666852</c:v>
                </c:pt>
                <c:pt idx="55">
                  <c:v>3.3261340022373069</c:v>
                </c:pt>
              </c:numCache>
            </c:numRef>
          </c:val>
        </c:ser>
        <c:dLbls/>
        <c:marker val="1"/>
        <c:axId val="111859200"/>
        <c:axId val="111860736"/>
      </c:lineChart>
      <c:catAx>
        <c:axId val="1118592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>
                <a:solidFill>
                  <a:schemeClr val="tx1"/>
                </a:solidFill>
              </a:defRPr>
            </a:pPr>
            <a:endParaRPr lang="en-US"/>
          </a:p>
        </c:txPr>
        <c:crossAx val="111860736"/>
        <c:crosses val="autoZero"/>
        <c:auto val="1"/>
        <c:lblAlgn val="ctr"/>
        <c:lblOffset val="100"/>
      </c:catAx>
      <c:valAx>
        <c:axId val="11186073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18592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399975309834737"/>
          <c:y val="9.4216853030357525E-2"/>
          <c:w val="0.34362945429367381"/>
          <c:h val="0.12851544241901294"/>
        </c:manualLayout>
      </c:layout>
      <c:spPr>
        <a:gradFill rotWithShape="1">
          <a:gsLst>
            <a:gs pos="0">
              <a:schemeClr val="dk1">
                <a:shade val="51000"/>
                <a:satMod val="130000"/>
              </a:schemeClr>
            </a:gs>
            <a:gs pos="80000">
              <a:schemeClr val="dk1">
                <a:shade val="93000"/>
                <a:satMod val="130000"/>
              </a:schemeClr>
            </a:gs>
            <a:gs pos="100000">
              <a:schemeClr val="dk1">
                <a:shade val="94000"/>
                <a:satMod val="135000"/>
              </a:schemeClr>
            </a:gs>
          </a:gsLst>
          <a:lin ang="16200000" scaled="0"/>
        </a:gra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c:spPr>
      <c:txPr>
        <a:bodyPr/>
        <a:lstStyle/>
        <a:p>
          <a:pPr>
            <a:defRPr lang="en-ZA" sz="120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4">
            <a:shade val="51000"/>
            <a:satMod val="130000"/>
          </a:schemeClr>
        </a:gs>
        <a:gs pos="80000">
          <a:schemeClr val="accent4">
            <a:shade val="93000"/>
            <a:satMod val="130000"/>
          </a:schemeClr>
        </a:gs>
        <a:gs pos="100000">
          <a:schemeClr val="accent4">
            <a:shade val="94000"/>
            <a:satMod val="135000"/>
          </a:schemeClr>
        </a:gs>
      </a:gsLst>
      <a:lin ang="16200000" scaled="0"/>
    </a:gradFill>
    <a:ln>
      <a:noFill/>
    </a:ln>
    <a:effectLst>
      <a:outerShdw blurRad="40000" dist="23000" dir="5400000" rotWithShape="0">
        <a:srgbClr val="000000">
          <a:alpha val="35000"/>
        </a:srgbClr>
      </a:outerShdw>
    </a:effectLst>
    <a:scene3d>
      <a:camera prst="orthographicFront">
        <a:rot lat="0" lon="0" rev="0"/>
      </a:camera>
      <a:lightRig rig="threePt" dir="t">
        <a:rot lat="0" lon="0" rev="1200000"/>
      </a:lightRig>
    </a:scene3d>
    <a:sp3d>
      <a:bevelT w="63500" h="25400"/>
    </a:sp3d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1408573928259012"/>
          <c:y val="5.1400554097404488E-2"/>
          <c:w val="0.85177668416448982"/>
          <c:h val="0.89719889180519163"/>
        </c:manualLayout>
      </c:layout>
      <c:barChart>
        <c:barDir val="col"/>
        <c:grouping val="clustered"/>
        <c:ser>
          <c:idx val="0"/>
          <c:order val="0"/>
          <c:tx>
            <c:strRef>
              <c:f>'GDP Newcastle'!$R$11:$T$11</c:f>
              <c:strCache>
                <c:ptCount val="1"/>
                <c:pt idx="0">
                  <c:v>Yearly Growth Rate %</c:v>
                </c:pt>
              </c:strCache>
            </c:strRef>
          </c:tx>
          <c:spPr>
            <a:solidFill>
              <a:srgbClr val="FF0000"/>
            </a:solidFill>
          </c:spPr>
          <c:cat>
            <c:numRef>
              <c:f>'GDP Newcastle'!$R$14:$R$27</c:f>
              <c:numCache>
                <c:formatCode>General</c:formatCode>
                <c:ptCount val="14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</c:numCache>
            </c:numRef>
          </c:cat>
          <c:val>
            <c:numRef>
              <c:f>'GDP Newcastle'!$T$14:$T$27</c:f>
              <c:numCache>
                <c:formatCode>0.00</c:formatCode>
                <c:ptCount val="14"/>
                <c:pt idx="0">
                  <c:v>3.4576589601502707</c:v>
                </c:pt>
                <c:pt idx="1">
                  <c:v>4.4267939538098631</c:v>
                </c:pt>
                <c:pt idx="2">
                  <c:v>5.660582247739514</c:v>
                </c:pt>
                <c:pt idx="3">
                  <c:v>5.3647628509233751</c:v>
                </c:pt>
                <c:pt idx="4">
                  <c:v>6.1006521534563518</c:v>
                </c:pt>
                <c:pt idx="5">
                  <c:v>3.475701738465875</c:v>
                </c:pt>
                <c:pt idx="6">
                  <c:v>-1.0334876957254076</c:v>
                </c:pt>
                <c:pt idx="7">
                  <c:v>3.4804364151433695</c:v>
                </c:pt>
                <c:pt idx="8">
                  <c:v>3.6405175386642541</c:v>
                </c:pt>
                <c:pt idx="9">
                  <c:v>2.6811224798013353</c:v>
                </c:pt>
                <c:pt idx="10">
                  <c:v>2.4968429494279345</c:v>
                </c:pt>
                <c:pt idx="11">
                  <c:v>2.2861572380079442</c:v>
                </c:pt>
                <c:pt idx="12">
                  <c:v>0.79022471333415489</c:v>
                </c:pt>
                <c:pt idx="13">
                  <c:v>0.28940266304593171</c:v>
                </c:pt>
              </c:numCache>
            </c:numRef>
          </c:val>
        </c:ser>
        <c:dLbls/>
        <c:axId val="112016000"/>
        <c:axId val="112030080"/>
      </c:barChart>
      <c:catAx>
        <c:axId val="1120160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030080"/>
        <c:crosses val="autoZero"/>
        <c:auto val="1"/>
        <c:lblAlgn val="ctr"/>
        <c:lblOffset val="100"/>
      </c:catAx>
      <c:valAx>
        <c:axId val="11203008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01600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1858437050207435"/>
          <c:y val="3.6950489884416633E-2"/>
          <c:w val="0.26623536384327678"/>
          <c:h val="7.487748814006949E-2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822" l="0.70000000000000062" r="0.70000000000000062" t="0.75000000000000822" header="0.30000000000000032" footer="0.30000000000000032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Newcastle'!$T$240:$AB$240</c:f>
              <c:numCache>
                <c:formatCode>"R"\ #,##0</c:formatCode>
                <c:ptCount val="9"/>
                <c:pt idx="0">
                  <c:v>88263565.525501549</c:v>
                </c:pt>
                <c:pt idx="1">
                  <c:v>212683301.24583521</c:v>
                </c:pt>
                <c:pt idx="2">
                  <c:v>659021555.88994265</c:v>
                </c:pt>
                <c:pt idx="3">
                  <c:v>87847596.495442808</c:v>
                </c:pt>
                <c:pt idx="4">
                  <c:v>120350807.27751376</c:v>
                </c:pt>
                <c:pt idx="5">
                  <c:v>360498070.40733737</c:v>
                </c:pt>
                <c:pt idx="6">
                  <c:v>263698044.03205416</c:v>
                </c:pt>
                <c:pt idx="7">
                  <c:v>438581035.90796697</c:v>
                </c:pt>
                <c:pt idx="8">
                  <c:v>707701003.88963699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pieChart>
        <c:varyColors val="1"/>
        <c:ser>
          <c:idx val="0"/>
          <c:order val="0"/>
          <c:explosion val="25"/>
          <c:dLbls>
            <c:dLbl>
              <c:idx val="0"/>
              <c:layout>
                <c:manualLayout>
                  <c:x val="-2.5214897071366715E-2"/>
                  <c:y val="4.1555226352403572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9.0861728858547645E-3"/>
                  <c:y val="4.826979473557929E-2"/>
                </c:manualLayout>
              </c:layout>
              <c:dLblPos val="bestFit"/>
              <c:showPercent val="1"/>
            </c:dLbl>
            <c:txPr>
              <a:bodyPr/>
              <a:lstStyle/>
              <a:p>
                <a:pPr>
                  <a:defRPr lang="en-ZA"/>
                </a:pPr>
                <a:endParaRPr lang="en-US"/>
              </a:p>
            </c:txPr>
            <c:dLblPos val="inEnd"/>
            <c:showPercent val="1"/>
          </c:dLbls>
          <c:cat>
            <c:strRef>
              <c:f>'GDP Durban'!$T$239:$AB$239</c:f>
              <c:strCache>
                <c:ptCount val="9"/>
                <c:pt idx="0">
                  <c:v>Agriculture, forestry and fishing</c:v>
                </c:pt>
                <c:pt idx="1">
                  <c:v>Mining and quarrying</c:v>
                </c:pt>
                <c:pt idx="2">
                  <c:v>Manufacturing</c:v>
                </c:pt>
                <c:pt idx="3">
                  <c:v>Electricity, gas and water</c:v>
                </c:pt>
                <c:pt idx="4">
                  <c:v>Construction</c:v>
                </c:pt>
                <c:pt idx="5">
                  <c:v>Wholesale &amp; retail trade; hotels &amp; restaurants</c:v>
                </c:pt>
                <c:pt idx="6">
                  <c:v>Transport , storage and communication</c:v>
                </c:pt>
                <c:pt idx="7">
                  <c:v>Finance, real estate and business services</c:v>
                </c:pt>
                <c:pt idx="8">
                  <c:v>Personal and General Government Services</c:v>
                </c:pt>
              </c:strCache>
            </c:strRef>
          </c:cat>
          <c:val>
            <c:numRef>
              <c:f>'GDP Newcastle'!$T$267:$AB$267</c:f>
              <c:numCache>
                <c:formatCode>"R"\ #,##0</c:formatCode>
                <c:ptCount val="9"/>
                <c:pt idx="0">
                  <c:v>116436541.41513528</c:v>
                </c:pt>
                <c:pt idx="1">
                  <c:v>248582982.69128084</c:v>
                </c:pt>
                <c:pt idx="2">
                  <c:v>820048044.62796438</c:v>
                </c:pt>
                <c:pt idx="3">
                  <c:v>99039984.527797878</c:v>
                </c:pt>
                <c:pt idx="4">
                  <c:v>135436067.17395478</c:v>
                </c:pt>
                <c:pt idx="5">
                  <c:v>432522384.62422842</c:v>
                </c:pt>
                <c:pt idx="6">
                  <c:v>317488262.79209203</c:v>
                </c:pt>
                <c:pt idx="7">
                  <c:v>531609675.4585954</c:v>
                </c:pt>
                <c:pt idx="8">
                  <c:v>855076548.56667781</c:v>
                </c:pt>
              </c:numCache>
            </c:numRef>
          </c:val>
        </c:ser>
        <c:dLbls/>
        <c:firstSliceAng val="0"/>
      </c:pieChart>
    </c:plotArea>
    <c:legend>
      <c:legendPos val="r"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zero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4300784865659913E-2"/>
          <c:y val="2.7566777616485096E-2"/>
          <c:w val="0.91959691632748863"/>
          <c:h val="0.94486644476701842"/>
        </c:manualLayout>
      </c:layout>
      <c:bar3DChart>
        <c:barDir val="col"/>
        <c:grouping val="clustered"/>
        <c:ser>
          <c:idx val="0"/>
          <c:order val="0"/>
          <c:tx>
            <c:strRef>
              <c:f>'Growth Rates'!$B$2</c:f>
              <c:strCache>
                <c:ptCount val="1"/>
                <c:pt idx="0">
                  <c:v>SA</c:v>
                </c:pt>
              </c:strCache>
            </c:strRef>
          </c:tx>
          <c:spPr>
            <a:solidFill>
              <a:schemeClr val="bg1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Rates'!$B$23:$B$58</c:f>
              <c:numCache>
                <c:formatCode>0.00</c:formatCode>
                <c:ptCount val="36"/>
                <c:pt idx="0">
                  <c:v>3.8277577073098694</c:v>
                </c:pt>
                <c:pt idx="1">
                  <c:v>4.6682688248280364</c:v>
                </c:pt>
                <c:pt idx="2">
                  <c:v>3.2433548071162241</c:v>
                </c:pt>
                <c:pt idx="3">
                  <c:v>1.1383315910437202</c:v>
                </c:pt>
                <c:pt idx="4">
                  <c:v>-1.1034297926701051</c:v>
                </c:pt>
                <c:pt idx="5">
                  <c:v>-2.5825185995300934</c:v>
                </c:pt>
                <c:pt idx="6">
                  <c:v>-1.9217871005146576</c:v>
                </c:pt>
                <c:pt idx="7">
                  <c:v>-0.53905727090871702</c:v>
                </c:pt>
                <c:pt idx="8">
                  <c:v>2.3162943905991971</c:v>
                </c:pt>
                <c:pt idx="9">
                  <c:v>3.0658832915466521</c:v>
                </c:pt>
                <c:pt idx="10">
                  <c:v>3.335709917042299</c:v>
                </c:pt>
                <c:pt idx="11">
                  <c:v>3.4101023976037488</c:v>
                </c:pt>
                <c:pt idx="12">
                  <c:v>3.4905885232534009</c:v>
                </c:pt>
                <c:pt idx="13">
                  <c:v>3.4097630157822199</c:v>
                </c:pt>
                <c:pt idx="14">
                  <c:v>3.0445441201116408</c:v>
                </c:pt>
                <c:pt idx="15">
                  <c:v>3.2040249109782599</c:v>
                </c:pt>
                <c:pt idx="16">
                  <c:v>2.1664079162263574</c:v>
                </c:pt>
                <c:pt idx="17">
                  <c:v>2.7447069471217751</c:v>
                </c:pt>
                <c:pt idx="18">
                  <c:v>2.0705196513573663</c:v>
                </c:pt>
                <c:pt idx="19">
                  <c:v>1.8845176195618101</c:v>
                </c:pt>
                <c:pt idx="20">
                  <c:v>2.1868565398263118</c:v>
                </c:pt>
                <c:pt idx="21">
                  <c:v>2.5419569766958872</c:v>
                </c:pt>
                <c:pt idx="22">
                  <c:v>2.1164471997850169</c:v>
                </c:pt>
                <c:pt idx="23">
                  <c:v>3.0892803651242513</c:v>
                </c:pt>
                <c:pt idx="24">
                  <c:v>1.9017353726784263</c:v>
                </c:pt>
                <c:pt idx="25">
                  <c:v>1.5555722586519829</c:v>
                </c:pt>
                <c:pt idx="26">
                  <c:v>1.7504520519930886</c:v>
                </c:pt>
                <c:pt idx="27">
                  <c:v>1.600739997067173</c:v>
                </c:pt>
                <c:pt idx="28">
                  <c:v>2.5530737926843039</c:v>
                </c:pt>
                <c:pt idx="29">
                  <c:v>1.2601285165456442</c:v>
                </c:pt>
                <c:pt idx="30">
                  <c:v>0.88441337622227867</c:v>
                </c:pt>
                <c:pt idx="31">
                  <c:v>0.56284636521877129</c:v>
                </c:pt>
                <c:pt idx="32">
                  <c:v>-0.60551589892947755</c:v>
                </c:pt>
                <c:pt idx="33">
                  <c:v>0.33842875089760643</c:v>
                </c:pt>
                <c:pt idx="34">
                  <c:v>0.67134528227814294</c:v>
                </c:pt>
                <c:pt idx="35">
                  <c:v>0.68547772381833827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'Growth Rates'!$C$2</c:f>
              <c:strCache>
                <c:ptCount val="1"/>
                <c:pt idx="0">
                  <c:v>KZN</c:v>
                </c:pt>
              </c:strCache>
            </c:strRef>
          </c:tx>
          <c:spPr>
            <a:solidFill>
              <a:schemeClr val="tx1">
                <a:lumMod val="95000"/>
                <a:lumOff val="5000"/>
              </a:schemeClr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Rates'!$C$23:$C$58</c:f>
              <c:numCache>
                <c:formatCode>0.00</c:formatCode>
                <c:ptCount val="36"/>
                <c:pt idx="0">
                  <c:v>4.8333125451453594</c:v>
                </c:pt>
                <c:pt idx="1">
                  <c:v>5.4362366086118739</c:v>
                </c:pt>
                <c:pt idx="2">
                  <c:v>4.0059609383604977</c:v>
                </c:pt>
                <c:pt idx="3">
                  <c:v>1.2560169748279675</c:v>
                </c:pt>
                <c:pt idx="4">
                  <c:v>-0.84310297464663309</c:v>
                </c:pt>
                <c:pt idx="5">
                  <c:v>-2.6152931315907439</c:v>
                </c:pt>
                <c:pt idx="6">
                  <c:v>-1.8781630091048522</c:v>
                </c:pt>
                <c:pt idx="7">
                  <c:v>-6.5680532529263674E-2</c:v>
                </c:pt>
                <c:pt idx="8">
                  <c:v>2.5206810114348026</c:v>
                </c:pt>
                <c:pt idx="9">
                  <c:v>4.163763732784119</c:v>
                </c:pt>
                <c:pt idx="10">
                  <c:v>3.7950001984004471</c:v>
                </c:pt>
                <c:pt idx="11">
                  <c:v>3.7778595183875363</c:v>
                </c:pt>
                <c:pt idx="12">
                  <c:v>3.878375173964411</c:v>
                </c:pt>
                <c:pt idx="13">
                  <c:v>3.3630363705567552</c:v>
                </c:pt>
                <c:pt idx="14">
                  <c:v>3.6686335762673195</c:v>
                </c:pt>
                <c:pt idx="15">
                  <c:v>3.8258329056879932</c:v>
                </c:pt>
                <c:pt idx="16">
                  <c:v>2.9401250098114815</c:v>
                </c:pt>
                <c:pt idx="17">
                  <c:v>3.0975229202528043</c:v>
                </c:pt>
                <c:pt idx="18">
                  <c:v>2.2222536623612319</c:v>
                </c:pt>
                <c:pt idx="19">
                  <c:v>2.2424467485706181</c:v>
                </c:pt>
                <c:pt idx="20">
                  <c:v>2.233617579895891</c:v>
                </c:pt>
                <c:pt idx="21">
                  <c:v>3.1165401008275229</c:v>
                </c:pt>
                <c:pt idx="22">
                  <c:v>2.0490377526586956</c:v>
                </c:pt>
                <c:pt idx="23">
                  <c:v>2.6738994393949667</c:v>
                </c:pt>
                <c:pt idx="24">
                  <c:v>2.3713250743166348</c:v>
                </c:pt>
                <c:pt idx="25">
                  <c:v>2.1449559159438065</c:v>
                </c:pt>
                <c:pt idx="26">
                  <c:v>2.5122275429194687</c:v>
                </c:pt>
                <c:pt idx="27">
                  <c:v>2.1360475397829126</c:v>
                </c:pt>
                <c:pt idx="28">
                  <c:v>2.2147646791758473</c:v>
                </c:pt>
                <c:pt idx="29">
                  <c:v>0.43373098780199182</c:v>
                </c:pt>
                <c:pt idx="30">
                  <c:v>0.21073085067450553</c:v>
                </c:pt>
                <c:pt idx="31">
                  <c:v>0.33938371252633043</c:v>
                </c:pt>
                <c:pt idx="32">
                  <c:v>-0.22782678595540651</c:v>
                </c:pt>
                <c:pt idx="33">
                  <c:v>0.13169963815966665</c:v>
                </c:pt>
                <c:pt idx="34">
                  <c:v>0.46745100693460034</c:v>
                </c:pt>
                <c:pt idx="35">
                  <c:v>0.78839955674089546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Rates'!$D$23:$D$58</c:f>
              <c:numCache>
                <c:formatCode>0.00</c:formatCode>
                <c:ptCount val="36"/>
                <c:pt idx="0">
                  <c:v>7.0449338347896324</c:v>
                </c:pt>
                <c:pt idx="1">
                  <c:v>7.8494282286358148</c:v>
                </c:pt>
                <c:pt idx="2">
                  <c:v>5.5570857411968699</c:v>
                </c:pt>
                <c:pt idx="3">
                  <c:v>-0.37523675104637688</c:v>
                </c:pt>
                <c:pt idx="4">
                  <c:v>-4.1389606844006623</c:v>
                </c:pt>
                <c:pt idx="5">
                  <c:v>-6.203123395302228</c:v>
                </c:pt>
                <c:pt idx="6">
                  <c:v>-4.7844413975758862</c:v>
                </c:pt>
                <c:pt idx="7">
                  <c:v>-0.75160814453368252</c:v>
                </c:pt>
                <c:pt idx="8">
                  <c:v>4.1402415024794008</c:v>
                </c:pt>
                <c:pt idx="9">
                  <c:v>6.0133884026200581</c:v>
                </c:pt>
                <c:pt idx="10">
                  <c:v>5.383171345195227</c:v>
                </c:pt>
                <c:pt idx="11">
                  <c:v>4.8263474864015778</c:v>
                </c:pt>
                <c:pt idx="12">
                  <c:v>3.9733710294137849</c:v>
                </c:pt>
                <c:pt idx="13">
                  <c:v>3.4557021034395561</c:v>
                </c:pt>
                <c:pt idx="14">
                  <c:v>3.6659472191403446</c:v>
                </c:pt>
                <c:pt idx="15">
                  <c:v>3.3703078362439221</c:v>
                </c:pt>
                <c:pt idx="16">
                  <c:v>2.3442791468353525</c:v>
                </c:pt>
                <c:pt idx="17">
                  <c:v>2.4369129249908719</c:v>
                </c:pt>
                <c:pt idx="18">
                  <c:v>1.7104947476810586</c:v>
                </c:pt>
                <c:pt idx="19">
                  <c:v>2.2004333614940754</c:v>
                </c:pt>
                <c:pt idx="20">
                  <c:v>2.5991019328731242</c:v>
                </c:pt>
                <c:pt idx="21">
                  <c:v>3.5288828227410556</c:v>
                </c:pt>
                <c:pt idx="22">
                  <c:v>2.3922318751621519</c:v>
                </c:pt>
                <c:pt idx="23">
                  <c:v>2.8529188499169136</c:v>
                </c:pt>
                <c:pt idx="24">
                  <c:v>2.3261698410401763</c:v>
                </c:pt>
                <c:pt idx="25">
                  <c:v>2.0924366249581552</c:v>
                </c:pt>
                <c:pt idx="26">
                  <c:v>2.4545180101455633</c:v>
                </c:pt>
                <c:pt idx="27">
                  <c:v>2.0315043735918565</c:v>
                </c:pt>
                <c:pt idx="28">
                  <c:v>2.1234100854499491</c:v>
                </c:pt>
                <c:pt idx="29">
                  <c:v>0.33476802625096258</c:v>
                </c:pt>
                <c:pt idx="30">
                  <c:v>0.13633748476355678</c:v>
                </c:pt>
                <c:pt idx="31">
                  <c:v>0.34964882317534923</c:v>
                </c:pt>
                <c:pt idx="32">
                  <c:v>-0.15363673339096601</c:v>
                </c:pt>
                <c:pt idx="33">
                  <c:v>0.21472856379143049</c:v>
                </c:pt>
                <c:pt idx="34">
                  <c:v>0.53608801831721509</c:v>
                </c:pt>
                <c:pt idx="35">
                  <c:v>0.81594586097942368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rgbClr val="6735F5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Rates'!$E$23:$E$58</c:f>
              <c:numCache>
                <c:formatCode>0.00</c:formatCode>
                <c:ptCount val="36"/>
                <c:pt idx="0">
                  <c:v>6.9758539426814838</c:v>
                </c:pt>
                <c:pt idx="1">
                  <c:v>-0.57815672096194537</c:v>
                </c:pt>
                <c:pt idx="2">
                  <c:v>0.1092734427414874</c:v>
                </c:pt>
                <c:pt idx="3">
                  <c:v>2.8041724652658386</c:v>
                </c:pt>
                <c:pt idx="4">
                  <c:v>-2.9409715874432325</c:v>
                </c:pt>
                <c:pt idx="5">
                  <c:v>6.7357228107017679</c:v>
                </c:pt>
                <c:pt idx="6">
                  <c:v>4.6357324250043108</c:v>
                </c:pt>
                <c:pt idx="7">
                  <c:v>12.236436177797462</c:v>
                </c:pt>
                <c:pt idx="8">
                  <c:v>3.2987291614734642</c:v>
                </c:pt>
                <c:pt idx="9">
                  <c:v>-3.6279474437910077E-3</c:v>
                </c:pt>
                <c:pt idx="10">
                  <c:v>0.75017539035205105</c:v>
                </c:pt>
                <c:pt idx="11">
                  <c:v>-4.2693010870595609</c:v>
                </c:pt>
                <c:pt idx="12">
                  <c:v>4.0995501498593834</c:v>
                </c:pt>
                <c:pt idx="13">
                  <c:v>3.0905251107170848</c:v>
                </c:pt>
                <c:pt idx="14">
                  <c:v>3.5410733066284337</c:v>
                </c:pt>
                <c:pt idx="15">
                  <c:v>5.5319711449197468</c:v>
                </c:pt>
                <c:pt idx="16">
                  <c:v>2.5364173413400777</c:v>
                </c:pt>
                <c:pt idx="17">
                  <c:v>4.7152065145051347</c:v>
                </c:pt>
                <c:pt idx="18">
                  <c:v>3.3372504165000492</c:v>
                </c:pt>
                <c:pt idx="19">
                  <c:v>3.9590066572366722</c:v>
                </c:pt>
                <c:pt idx="20">
                  <c:v>2.4292726579802211</c:v>
                </c:pt>
                <c:pt idx="21">
                  <c:v>2.1440053089625577</c:v>
                </c:pt>
                <c:pt idx="22">
                  <c:v>1.3564282213346406</c:v>
                </c:pt>
                <c:pt idx="23">
                  <c:v>0.99949816718030382</c:v>
                </c:pt>
                <c:pt idx="24">
                  <c:v>2.3750580696718337</c:v>
                </c:pt>
                <c:pt idx="25">
                  <c:v>2.2623179568315912</c:v>
                </c:pt>
                <c:pt idx="26">
                  <c:v>2.6080148441863873</c:v>
                </c:pt>
                <c:pt idx="27">
                  <c:v>2.6934037499965338</c:v>
                </c:pt>
                <c:pt idx="28">
                  <c:v>2.1472005066646438</c:v>
                </c:pt>
                <c:pt idx="29">
                  <c:v>0.67527317354663563</c:v>
                </c:pt>
                <c:pt idx="30">
                  <c:v>0.37641168736911029</c:v>
                </c:pt>
                <c:pt idx="31">
                  <c:v>0.52780683784032734</c:v>
                </c:pt>
                <c:pt idx="32">
                  <c:v>-0.1850447919888302</c:v>
                </c:pt>
                <c:pt idx="33">
                  <c:v>-6.6672754320388355E-2</c:v>
                </c:pt>
                <c:pt idx="34">
                  <c:v>0.32568552960036079</c:v>
                </c:pt>
                <c:pt idx="35">
                  <c:v>0.48046126991564719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Rates'!$F$23:$F$58</c:f>
              <c:numCache>
                <c:formatCode>0.00</c:formatCode>
                <c:ptCount val="36"/>
                <c:pt idx="0">
                  <c:v>6.648990003695336</c:v>
                </c:pt>
                <c:pt idx="1">
                  <c:v>16.28876856985028</c:v>
                </c:pt>
                <c:pt idx="2">
                  <c:v>13.694202284062257</c:v>
                </c:pt>
                <c:pt idx="3">
                  <c:v>2.3812280940224353</c:v>
                </c:pt>
                <c:pt idx="4">
                  <c:v>-11.546155431943331</c:v>
                </c:pt>
                <c:pt idx="5">
                  <c:v>-19.58016374583044</c:v>
                </c:pt>
                <c:pt idx="6">
                  <c:v>-14.426679467993802</c:v>
                </c:pt>
                <c:pt idx="7">
                  <c:v>-5.438065267099109</c:v>
                </c:pt>
                <c:pt idx="8">
                  <c:v>10.138592276750071</c:v>
                </c:pt>
                <c:pt idx="9">
                  <c:v>14.889040250239519</c:v>
                </c:pt>
                <c:pt idx="10">
                  <c:v>10.561472113138679</c:v>
                </c:pt>
                <c:pt idx="11">
                  <c:v>7.3067214070679007</c:v>
                </c:pt>
                <c:pt idx="12">
                  <c:v>2.9884525687254584</c:v>
                </c:pt>
                <c:pt idx="13">
                  <c:v>3.5199368966698086</c:v>
                </c:pt>
                <c:pt idx="14">
                  <c:v>4.1960992561297639</c:v>
                </c:pt>
                <c:pt idx="15">
                  <c:v>3.4511444463527963</c:v>
                </c:pt>
                <c:pt idx="16">
                  <c:v>1.1392810692484023</c:v>
                </c:pt>
                <c:pt idx="17">
                  <c:v>-0.20995443429503852</c:v>
                </c:pt>
                <c:pt idx="18">
                  <c:v>-0.19753992518907426</c:v>
                </c:pt>
                <c:pt idx="19">
                  <c:v>1.3644880867913523</c:v>
                </c:pt>
                <c:pt idx="20">
                  <c:v>3.7468802521148361</c:v>
                </c:pt>
                <c:pt idx="21">
                  <c:v>5.3412049561383457</c:v>
                </c:pt>
                <c:pt idx="22">
                  <c:v>3.5221728875633183</c:v>
                </c:pt>
                <c:pt idx="23">
                  <c:v>3.3917975433502661</c:v>
                </c:pt>
                <c:pt idx="24">
                  <c:v>1.9745905954521099</c:v>
                </c:pt>
                <c:pt idx="25">
                  <c:v>1.8115235117846529</c:v>
                </c:pt>
                <c:pt idx="26">
                  <c:v>2.3564269692574769</c:v>
                </c:pt>
                <c:pt idx="27">
                  <c:v>1.9560946360352414</c:v>
                </c:pt>
                <c:pt idx="28">
                  <c:v>1.9809720949220979</c:v>
                </c:pt>
                <c:pt idx="29">
                  <c:v>-5.6312901391879833E-2</c:v>
                </c:pt>
                <c:pt idx="30">
                  <c:v>-0.16364060851885778</c:v>
                </c:pt>
                <c:pt idx="31">
                  <c:v>0.22480550188861129</c:v>
                </c:pt>
                <c:pt idx="32">
                  <c:v>5.4344404714000039E-2</c:v>
                </c:pt>
                <c:pt idx="33">
                  <c:v>0.56885643892399074</c:v>
                </c:pt>
                <c:pt idx="34">
                  <c:v>0.76977589243417699</c:v>
                </c:pt>
                <c:pt idx="35">
                  <c:v>0.92457966405640646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Rates'!$G$23:$G$58</c:f>
              <c:numCache>
                <c:formatCode>0.00</c:formatCode>
                <c:ptCount val="36"/>
                <c:pt idx="0">
                  <c:v>0.86690035320396008</c:v>
                </c:pt>
                <c:pt idx="1">
                  <c:v>-2.5996003431657351</c:v>
                </c:pt>
                <c:pt idx="2">
                  <c:v>-3.4475475673502398</c:v>
                </c:pt>
                <c:pt idx="3">
                  <c:v>7.8738013072747641</c:v>
                </c:pt>
                <c:pt idx="4">
                  <c:v>8.2183761599898162</c:v>
                </c:pt>
                <c:pt idx="5">
                  <c:v>9.5648517720416599</c:v>
                </c:pt>
                <c:pt idx="6">
                  <c:v>8.9668189322971443</c:v>
                </c:pt>
                <c:pt idx="7">
                  <c:v>-4.3411131775646083</c:v>
                </c:pt>
                <c:pt idx="8">
                  <c:v>-1.9709545725186215</c:v>
                </c:pt>
                <c:pt idx="9">
                  <c:v>-1.0098884742449556</c:v>
                </c:pt>
                <c:pt idx="10">
                  <c:v>-0.68678621561520925</c:v>
                </c:pt>
                <c:pt idx="11">
                  <c:v>4.6530449210152209</c:v>
                </c:pt>
                <c:pt idx="12">
                  <c:v>4.0192683563746057</c:v>
                </c:pt>
                <c:pt idx="13">
                  <c:v>2.9340855123651841</c:v>
                </c:pt>
                <c:pt idx="14">
                  <c:v>3.1930944526210094</c:v>
                </c:pt>
                <c:pt idx="15">
                  <c:v>4.7808691144974764</c:v>
                </c:pt>
                <c:pt idx="16">
                  <c:v>4.417260617893672</c:v>
                </c:pt>
                <c:pt idx="17">
                  <c:v>5.1875367985389929</c:v>
                </c:pt>
                <c:pt idx="18">
                  <c:v>4.0810715320718876</c:v>
                </c:pt>
                <c:pt idx="19">
                  <c:v>1.3387694239804646</c:v>
                </c:pt>
                <c:pt idx="20">
                  <c:v>1.2239491983564124</c:v>
                </c:pt>
                <c:pt idx="21">
                  <c:v>1.8910215260974077</c:v>
                </c:pt>
                <c:pt idx="22">
                  <c:v>0.98797580201269686</c:v>
                </c:pt>
                <c:pt idx="23">
                  <c:v>2.9695625084598123</c:v>
                </c:pt>
                <c:pt idx="24">
                  <c:v>2.5645210764412556</c:v>
                </c:pt>
                <c:pt idx="25">
                  <c:v>2.2793475981540174</c:v>
                </c:pt>
                <c:pt idx="26">
                  <c:v>2.6136004497652405</c:v>
                </c:pt>
                <c:pt idx="27">
                  <c:v>2.2432582981096805</c:v>
                </c:pt>
                <c:pt idx="28">
                  <c:v>2.4256168536557738</c:v>
                </c:pt>
                <c:pt idx="29">
                  <c:v>0.74788772088947364</c:v>
                </c:pt>
                <c:pt idx="30">
                  <c:v>0.49534992951291651</c:v>
                </c:pt>
                <c:pt idx="31">
                  <c:v>0.17330453658774111</c:v>
                </c:pt>
                <c:pt idx="32">
                  <c:v>-0.42726977146603184</c:v>
                </c:pt>
                <c:pt idx="33">
                  <c:v>-0.12017705870620117</c:v>
                </c:pt>
                <c:pt idx="34">
                  <c:v>0.24476709500556243</c:v>
                </c:pt>
                <c:pt idx="35">
                  <c:v>0.86451204811780569</c:v>
                </c:pt>
              </c:numCache>
            </c:numRef>
          </c:val>
          <c:shape val="cylinder"/>
        </c:ser>
        <c:ser>
          <c:idx val="6"/>
          <c:order val="6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Rates'!$H$23:$H$58</c:f>
              <c:numCache>
                <c:formatCode>0.00</c:formatCode>
                <c:ptCount val="36"/>
                <c:pt idx="0">
                  <c:v>5.4464395598220472</c:v>
                </c:pt>
                <c:pt idx="1">
                  <c:v>2.5226208642905141</c:v>
                </c:pt>
                <c:pt idx="2">
                  <c:v>1.8752511219348653</c:v>
                </c:pt>
                <c:pt idx="3">
                  <c:v>4.1383518037220863</c:v>
                </c:pt>
                <c:pt idx="4">
                  <c:v>-3.4728805324656267</c:v>
                </c:pt>
                <c:pt idx="5">
                  <c:v>4.2899193643948035</c:v>
                </c:pt>
                <c:pt idx="6">
                  <c:v>-0.49505490410442593</c:v>
                </c:pt>
                <c:pt idx="7">
                  <c:v>-4.2948913384886485</c:v>
                </c:pt>
                <c:pt idx="8">
                  <c:v>4.1786063218406362</c:v>
                </c:pt>
                <c:pt idx="9">
                  <c:v>0.48727479829066445</c:v>
                </c:pt>
                <c:pt idx="10">
                  <c:v>3.5467360639563261</c:v>
                </c:pt>
                <c:pt idx="11">
                  <c:v>5.8353945215353935</c:v>
                </c:pt>
                <c:pt idx="12">
                  <c:v>3.7046157350765614</c:v>
                </c:pt>
                <c:pt idx="13">
                  <c:v>3.5194269113486514</c:v>
                </c:pt>
                <c:pt idx="14">
                  <c:v>3.3528585614730337</c:v>
                </c:pt>
                <c:pt idx="15">
                  <c:v>3.9798112472713312</c:v>
                </c:pt>
                <c:pt idx="16">
                  <c:v>2.5081237993658902</c:v>
                </c:pt>
                <c:pt idx="17">
                  <c:v>4.249117679970424</c:v>
                </c:pt>
                <c:pt idx="18">
                  <c:v>2.5124132302343454</c:v>
                </c:pt>
                <c:pt idx="19">
                  <c:v>1.47992923134424</c:v>
                </c:pt>
                <c:pt idx="20">
                  <c:v>2.578186029491373</c:v>
                </c:pt>
                <c:pt idx="21">
                  <c:v>2.3057973129255749</c:v>
                </c:pt>
                <c:pt idx="22">
                  <c:v>1.9601087307905454</c:v>
                </c:pt>
                <c:pt idx="23">
                  <c:v>3.137163110568121</c:v>
                </c:pt>
                <c:pt idx="24">
                  <c:v>2.2854011855345986</c:v>
                </c:pt>
                <c:pt idx="25">
                  <c:v>2.3055037474785394</c:v>
                </c:pt>
                <c:pt idx="26">
                  <c:v>2.4750305549582947</c:v>
                </c:pt>
                <c:pt idx="27">
                  <c:v>2.0848697189743595</c:v>
                </c:pt>
                <c:pt idx="28">
                  <c:v>2.1574623420796204</c:v>
                </c:pt>
                <c:pt idx="29">
                  <c:v>0.59354341557318957</c:v>
                </c:pt>
                <c:pt idx="30">
                  <c:v>0.2641258870032247</c:v>
                </c:pt>
                <c:pt idx="31">
                  <c:v>0.22261129966859367</c:v>
                </c:pt>
                <c:pt idx="32">
                  <c:v>-0.16256397230045211</c:v>
                </c:pt>
                <c:pt idx="33">
                  <c:v>-2.6648442185320184E-2</c:v>
                </c:pt>
                <c:pt idx="34">
                  <c:v>0.4439317443664913</c:v>
                </c:pt>
                <c:pt idx="35">
                  <c:v>0.88354955601450935</c:v>
                </c:pt>
              </c:numCache>
            </c:numRef>
          </c:val>
          <c:shape val="cylinder"/>
        </c:ser>
        <c:dLbls/>
        <c:shape val="box"/>
        <c:axId val="112454656"/>
        <c:axId val="112145152"/>
        <c:axId val="0"/>
      </c:bar3DChart>
      <c:catAx>
        <c:axId val="1124546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145152"/>
        <c:crosses val="autoZero"/>
        <c:auto val="1"/>
        <c:lblAlgn val="ctr"/>
        <c:lblOffset val="100"/>
      </c:catAx>
      <c:valAx>
        <c:axId val="1121451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454656"/>
        <c:crosses val="autoZero"/>
        <c:crossBetween val="between"/>
      </c:valAx>
      <c:spPr>
        <a:solidFill>
          <a:schemeClr val="accent3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12755309571810769"/>
          <c:y val="1.7591064589980145E-2"/>
          <c:w val="0.82966183574880314"/>
          <c:h val="0.13712522461638413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021" l="0.70000000000000062" r="0.70000000000000062" t="0.75000000000001021" header="0.30000000000000032" footer="0.30000000000000032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966337763929269"/>
          <c:y val="4.1935862833009895E-2"/>
          <c:w val="0.87772809147520714"/>
          <c:h val="0.91612827433398925"/>
        </c:manualLayout>
      </c:layout>
      <c:lineChart>
        <c:grouping val="standard"/>
        <c:ser>
          <c:idx val="0"/>
          <c:order val="0"/>
          <c:tx>
            <c:strRef>
              <c:f>'Growth Rates'!$D$2</c:f>
              <c:strCache>
                <c:ptCount val="1"/>
                <c:pt idx="0">
                  <c:v>Durban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Rates'!$D$23:$D$58</c:f>
              <c:numCache>
                <c:formatCode>0.00</c:formatCode>
                <c:ptCount val="36"/>
                <c:pt idx="0">
                  <c:v>7.0449338347896324</c:v>
                </c:pt>
                <c:pt idx="1">
                  <c:v>7.8494282286358148</c:v>
                </c:pt>
                <c:pt idx="2">
                  <c:v>5.5570857411968699</c:v>
                </c:pt>
                <c:pt idx="3">
                  <c:v>-0.37523675104637688</c:v>
                </c:pt>
                <c:pt idx="4">
                  <c:v>-4.1389606844006623</c:v>
                </c:pt>
                <c:pt idx="5">
                  <c:v>-6.203123395302228</c:v>
                </c:pt>
                <c:pt idx="6">
                  <c:v>-4.7844413975758862</c:v>
                </c:pt>
                <c:pt idx="7">
                  <c:v>-0.75160814453368252</c:v>
                </c:pt>
                <c:pt idx="8">
                  <c:v>4.1402415024794008</c:v>
                </c:pt>
                <c:pt idx="9">
                  <c:v>6.0133884026200581</c:v>
                </c:pt>
                <c:pt idx="10">
                  <c:v>5.383171345195227</c:v>
                </c:pt>
                <c:pt idx="11">
                  <c:v>4.8263474864015778</c:v>
                </c:pt>
                <c:pt idx="12">
                  <c:v>3.9733710294137849</c:v>
                </c:pt>
                <c:pt idx="13">
                  <c:v>3.4557021034395561</c:v>
                </c:pt>
                <c:pt idx="14">
                  <c:v>3.6659472191403446</c:v>
                </c:pt>
                <c:pt idx="15">
                  <c:v>3.3703078362439221</c:v>
                </c:pt>
                <c:pt idx="16">
                  <c:v>2.3442791468353525</c:v>
                </c:pt>
                <c:pt idx="17">
                  <c:v>2.4369129249908719</c:v>
                </c:pt>
                <c:pt idx="18">
                  <c:v>1.7104947476810586</c:v>
                </c:pt>
                <c:pt idx="19">
                  <c:v>2.2004333614940754</c:v>
                </c:pt>
                <c:pt idx="20">
                  <c:v>2.5991019328731242</c:v>
                </c:pt>
                <c:pt idx="21">
                  <c:v>3.5288828227410556</c:v>
                </c:pt>
                <c:pt idx="22">
                  <c:v>2.3922318751621519</c:v>
                </c:pt>
                <c:pt idx="23">
                  <c:v>2.8529188499169136</c:v>
                </c:pt>
                <c:pt idx="24">
                  <c:v>2.3261698410401763</c:v>
                </c:pt>
                <c:pt idx="25">
                  <c:v>2.0924366249581552</c:v>
                </c:pt>
                <c:pt idx="26">
                  <c:v>2.4545180101455633</c:v>
                </c:pt>
                <c:pt idx="27">
                  <c:v>2.0315043735918565</c:v>
                </c:pt>
                <c:pt idx="28">
                  <c:v>2.1234100854499491</c:v>
                </c:pt>
                <c:pt idx="29">
                  <c:v>0.33476802625096258</c:v>
                </c:pt>
                <c:pt idx="30">
                  <c:v>0.13633748476355678</c:v>
                </c:pt>
                <c:pt idx="31">
                  <c:v>0.34964882317534923</c:v>
                </c:pt>
                <c:pt idx="32">
                  <c:v>-0.15363673339096601</c:v>
                </c:pt>
                <c:pt idx="33">
                  <c:v>0.21472856379143049</c:v>
                </c:pt>
                <c:pt idx="34">
                  <c:v>0.53608801831721509</c:v>
                </c:pt>
                <c:pt idx="35">
                  <c:v>0.81594586097942368</c:v>
                </c:pt>
              </c:numCache>
            </c:numRef>
          </c:val>
        </c:ser>
        <c:ser>
          <c:idx val="1"/>
          <c:order val="1"/>
          <c:tx>
            <c:strRef>
              <c:f>'Growth Rates'!$E$2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Rates'!$E$23:$E$58</c:f>
              <c:numCache>
                <c:formatCode>0.00</c:formatCode>
                <c:ptCount val="36"/>
                <c:pt idx="0">
                  <c:v>6.9758539426814838</c:v>
                </c:pt>
                <c:pt idx="1">
                  <c:v>-0.57815672096194537</c:v>
                </c:pt>
                <c:pt idx="2">
                  <c:v>0.1092734427414874</c:v>
                </c:pt>
                <c:pt idx="3">
                  <c:v>2.8041724652658386</c:v>
                </c:pt>
                <c:pt idx="4">
                  <c:v>-2.9409715874432325</c:v>
                </c:pt>
                <c:pt idx="5">
                  <c:v>6.7357228107017679</c:v>
                </c:pt>
                <c:pt idx="6">
                  <c:v>4.6357324250043108</c:v>
                </c:pt>
                <c:pt idx="7">
                  <c:v>12.236436177797462</c:v>
                </c:pt>
                <c:pt idx="8">
                  <c:v>3.2987291614734642</c:v>
                </c:pt>
                <c:pt idx="9">
                  <c:v>-3.6279474437910077E-3</c:v>
                </c:pt>
                <c:pt idx="10">
                  <c:v>0.75017539035205105</c:v>
                </c:pt>
                <c:pt idx="11">
                  <c:v>-4.2693010870595609</c:v>
                </c:pt>
                <c:pt idx="12">
                  <c:v>4.0995501498593834</c:v>
                </c:pt>
                <c:pt idx="13">
                  <c:v>3.0905251107170848</c:v>
                </c:pt>
                <c:pt idx="14">
                  <c:v>3.5410733066284337</c:v>
                </c:pt>
                <c:pt idx="15">
                  <c:v>5.5319711449197468</c:v>
                </c:pt>
                <c:pt idx="16">
                  <c:v>2.5364173413400777</c:v>
                </c:pt>
                <c:pt idx="17">
                  <c:v>4.7152065145051347</c:v>
                </c:pt>
                <c:pt idx="18">
                  <c:v>3.3372504165000492</c:v>
                </c:pt>
                <c:pt idx="19">
                  <c:v>3.9590066572366722</c:v>
                </c:pt>
                <c:pt idx="20">
                  <c:v>2.4292726579802211</c:v>
                </c:pt>
                <c:pt idx="21">
                  <c:v>2.1440053089625577</c:v>
                </c:pt>
                <c:pt idx="22">
                  <c:v>1.3564282213346406</c:v>
                </c:pt>
                <c:pt idx="23">
                  <c:v>0.99949816718030382</c:v>
                </c:pt>
                <c:pt idx="24">
                  <c:v>2.3750580696718337</c:v>
                </c:pt>
                <c:pt idx="25">
                  <c:v>2.2623179568315912</c:v>
                </c:pt>
                <c:pt idx="26">
                  <c:v>2.6080148441863873</c:v>
                </c:pt>
                <c:pt idx="27">
                  <c:v>2.6934037499965338</c:v>
                </c:pt>
                <c:pt idx="28">
                  <c:v>2.1472005066646438</c:v>
                </c:pt>
                <c:pt idx="29">
                  <c:v>0.67527317354663563</c:v>
                </c:pt>
                <c:pt idx="30">
                  <c:v>0.37641168736911029</c:v>
                </c:pt>
                <c:pt idx="31">
                  <c:v>0.52780683784032734</c:v>
                </c:pt>
                <c:pt idx="32">
                  <c:v>-0.1850447919888302</c:v>
                </c:pt>
                <c:pt idx="33">
                  <c:v>-6.6672754320388355E-2</c:v>
                </c:pt>
                <c:pt idx="34">
                  <c:v>0.32568552960036079</c:v>
                </c:pt>
                <c:pt idx="35">
                  <c:v>0.48046126991564719</c:v>
                </c:pt>
              </c:numCache>
            </c:numRef>
          </c:val>
        </c:ser>
        <c:ser>
          <c:idx val="2"/>
          <c:order val="2"/>
          <c:tx>
            <c:strRef>
              <c:f>'Growth Rates'!$F$2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Rates'!$F$23:$F$58</c:f>
              <c:numCache>
                <c:formatCode>0.00</c:formatCode>
                <c:ptCount val="36"/>
                <c:pt idx="0">
                  <c:v>6.648990003695336</c:v>
                </c:pt>
                <c:pt idx="1">
                  <c:v>16.28876856985028</c:v>
                </c:pt>
                <c:pt idx="2">
                  <c:v>13.694202284062257</c:v>
                </c:pt>
                <c:pt idx="3">
                  <c:v>2.3812280940224353</c:v>
                </c:pt>
                <c:pt idx="4">
                  <c:v>-11.546155431943331</c:v>
                </c:pt>
                <c:pt idx="5">
                  <c:v>-19.58016374583044</c:v>
                </c:pt>
                <c:pt idx="6">
                  <c:v>-14.426679467993802</c:v>
                </c:pt>
                <c:pt idx="7">
                  <c:v>-5.438065267099109</c:v>
                </c:pt>
                <c:pt idx="8">
                  <c:v>10.138592276750071</c:v>
                </c:pt>
                <c:pt idx="9">
                  <c:v>14.889040250239519</c:v>
                </c:pt>
                <c:pt idx="10">
                  <c:v>10.561472113138679</c:v>
                </c:pt>
                <c:pt idx="11">
                  <c:v>7.3067214070679007</c:v>
                </c:pt>
                <c:pt idx="12">
                  <c:v>2.9884525687254584</c:v>
                </c:pt>
                <c:pt idx="13">
                  <c:v>3.5199368966698086</c:v>
                </c:pt>
                <c:pt idx="14">
                  <c:v>4.1960992561297639</c:v>
                </c:pt>
                <c:pt idx="15">
                  <c:v>3.4511444463527963</c:v>
                </c:pt>
                <c:pt idx="16">
                  <c:v>1.1392810692484023</c:v>
                </c:pt>
                <c:pt idx="17">
                  <c:v>-0.20995443429503852</c:v>
                </c:pt>
                <c:pt idx="18">
                  <c:v>-0.19753992518907426</c:v>
                </c:pt>
                <c:pt idx="19">
                  <c:v>1.3644880867913523</c:v>
                </c:pt>
                <c:pt idx="20">
                  <c:v>3.7468802521148361</c:v>
                </c:pt>
                <c:pt idx="21">
                  <c:v>5.3412049561383457</c:v>
                </c:pt>
                <c:pt idx="22">
                  <c:v>3.5221728875633183</c:v>
                </c:pt>
                <c:pt idx="23">
                  <c:v>3.3917975433502661</c:v>
                </c:pt>
                <c:pt idx="24">
                  <c:v>1.9745905954521099</c:v>
                </c:pt>
                <c:pt idx="25">
                  <c:v>1.8115235117846529</c:v>
                </c:pt>
                <c:pt idx="26">
                  <c:v>2.3564269692574769</c:v>
                </c:pt>
                <c:pt idx="27">
                  <c:v>1.9560946360352414</c:v>
                </c:pt>
                <c:pt idx="28">
                  <c:v>1.9809720949220979</c:v>
                </c:pt>
                <c:pt idx="29">
                  <c:v>-5.6312901391879833E-2</c:v>
                </c:pt>
                <c:pt idx="30">
                  <c:v>-0.16364060851885778</c:v>
                </c:pt>
                <c:pt idx="31">
                  <c:v>0.22480550188861129</c:v>
                </c:pt>
                <c:pt idx="32">
                  <c:v>5.4344404714000039E-2</c:v>
                </c:pt>
                <c:pt idx="33">
                  <c:v>0.56885643892399074</c:v>
                </c:pt>
                <c:pt idx="34">
                  <c:v>0.76977589243417699</c:v>
                </c:pt>
                <c:pt idx="35">
                  <c:v>0.92457966405640646</c:v>
                </c:pt>
              </c:numCache>
            </c:numRef>
          </c:val>
        </c:ser>
        <c:ser>
          <c:idx val="3"/>
          <c:order val="3"/>
          <c:tx>
            <c:strRef>
              <c:f>'Growth Rates'!$G$2</c:f>
              <c:strCache>
                <c:ptCount val="1"/>
                <c:pt idx="0">
                  <c:v>Port Shepstone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Rates'!$G$23:$G$58</c:f>
              <c:numCache>
                <c:formatCode>0.00</c:formatCode>
                <c:ptCount val="36"/>
                <c:pt idx="0">
                  <c:v>0.86690035320396008</c:v>
                </c:pt>
                <c:pt idx="1">
                  <c:v>-2.5996003431657351</c:v>
                </c:pt>
                <c:pt idx="2">
                  <c:v>-3.4475475673502398</c:v>
                </c:pt>
                <c:pt idx="3">
                  <c:v>7.8738013072747641</c:v>
                </c:pt>
                <c:pt idx="4">
                  <c:v>8.2183761599898162</c:v>
                </c:pt>
                <c:pt idx="5">
                  <c:v>9.5648517720416599</c:v>
                </c:pt>
                <c:pt idx="6">
                  <c:v>8.9668189322971443</c:v>
                </c:pt>
                <c:pt idx="7">
                  <c:v>-4.3411131775646083</c:v>
                </c:pt>
                <c:pt idx="8">
                  <c:v>-1.9709545725186215</c:v>
                </c:pt>
                <c:pt idx="9">
                  <c:v>-1.0098884742449556</c:v>
                </c:pt>
                <c:pt idx="10">
                  <c:v>-0.68678621561520925</c:v>
                </c:pt>
                <c:pt idx="11">
                  <c:v>4.6530449210152209</c:v>
                </c:pt>
                <c:pt idx="12">
                  <c:v>4.0192683563746057</c:v>
                </c:pt>
                <c:pt idx="13">
                  <c:v>2.9340855123651841</c:v>
                </c:pt>
                <c:pt idx="14">
                  <c:v>3.1930944526210094</c:v>
                </c:pt>
                <c:pt idx="15">
                  <c:v>4.7808691144974764</c:v>
                </c:pt>
                <c:pt idx="16">
                  <c:v>4.417260617893672</c:v>
                </c:pt>
                <c:pt idx="17">
                  <c:v>5.1875367985389929</c:v>
                </c:pt>
                <c:pt idx="18">
                  <c:v>4.0810715320718876</c:v>
                </c:pt>
                <c:pt idx="19">
                  <c:v>1.3387694239804646</c:v>
                </c:pt>
                <c:pt idx="20">
                  <c:v>1.2239491983564124</c:v>
                </c:pt>
                <c:pt idx="21">
                  <c:v>1.8910215260974077</c:v>
                </c:pt>
                <c:pt idx="22">
                  <c:v>0.98797580201269686</c:v>
                </c:pt>
                <c:pt idx="23">
                  <c:v>2.9695625084598123</c:v>
                </c:pt>
                <c:pt idx="24">
                  <c:v>2.5645210764412556</c:v>
                </c:pt>
                <c:pt idx="25">
                  <c:v>2.2793475981540174</c:v>
                </c:pt>
                <c:pt idx="26">
                  <c:v>2.6136004497652405</c:v>
                </c:pt>
                <c:pt idx="27">
                  <c:v>2.2432582981096805</c:v>
                </c:pt>
                <c:pt idx="28">
                  <c:v>2.4256168536557738</c:v>
                </c:pt>
                <c:pt idx="29">
                  <c:v>0.74788772088947364</c:v>
                </c:pt>
                <c:pt idx="30">
                  <c:v>0.49534992951291651</c:v>
                </c:pt>
                <c:pt idx="31">
                  <c:v>0.17330453658774111</c:v>
                </c:pt>
                <c:pt idx="32">
                  <c:v>-0.42726977146603184</c:v>
                </c:pt>
                <c:pt idx="33">
                  <c:v>-0.12017705870620117</c:v>
                </c:pt>
                <c:pt idx="34">
                  <c:v>0.24476709500556243</c:v>
                </c:pt>
                <c:pt idx="35">
                  <c:v>0.86451204811780569</c:v>
                </c:pt>
              </c:numCache>
            </c:numRef>
          </c:val>
        </c:ser>
        <c:ser>
          <c:idx val="4"/>
          <c:order val="4"/>
          <c:tx>
            <c:strRef>
              <c:f>'Growth Rates'!$H$2</c:f>
              <c:strCache>
                <c:ptCount val="1"/>
                <c:pt idx="0">
                  <c:v>Newcastle</c:v>
                </c:pt>
              </c:strCache>
            </c:strRef>
          </c:tx>
          <c:marker>
            <c:symbol val="none"/>
          </c:marker>
          <c:cat>
            <c:strRef>
              <c:f>'Growth Rates'!$A$23:$A$58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'Growth Rates'!$H$23:$H$58</c:f>
              <c:numCache>
                <c:formatCode>0.00</c:formatCode>
                <c:ptCount val="36"/>
                <c:pt idx="0">
                  <c:v>5.4464395598220472</c:v>
                </c:pt>
                <c:pt idx="1">
                  <c:v>2.5226208642905141</c:v>
                </c:pt>
                <c:pt idx="2">
                  <c:v>1.8752511219348653</c:v>
                </c:pt>
                <c:pt idx="3">
                  <c:v>4.1383518037220863</c:v>
                </c:pt>
                <c:pt idx="4">
                  <c:v>-3.4728805324656267</c:v>
                </c:pt>
                <c:pt idx="5">
                  <c:v>4.2899193643948035</c:v>
                </c:pt>
                <c:pt idx="6">
                  <c:v>-0.49505490410442593</c:v>
                </c:pt>
                <c:pt idx="7">
                  <c:v>-4.2948913384886485</c:v>
                </c:pt>
                <c:pt idx="8">
                  <c:v>4.1786063218406362</c:v>
                </c:pt>
                <c:pt idx="9">
                  <c:v>0.48727479829066445</c:v>
                </c:pt>
                <c:pt idx="10">
                  <c:v>3.5467360639563261</c:v>
                </c:pt>
                <c:pt idx="11">
                  <c:v>5.8353945215353935</c:v>
                </c:pt>
                <c:pt idx="12">
                  <c:v>3.7046157350765614</c:v>
                </c:pt>
                <c:pt idx="13">
                  <c:v>3.5194269113486514</c:v>
                </c:pt>
                <c:pt idx="14">
                  <c:v>3.3528585614730337</c:v>
                </c:pt>
                <c:pt idx="15">
                  <c:v>3.9798112472713312</c:v>
                </c:pt>
                <c:pt idx="16">
                  <c:v>2.5081237993658902</c:v>
                </c:pt>
                <c:pt idx="17">
                  <c:v>4.249117679970424</c:v>
                </c:pt>
                <c:pt idx="18">
                  <c:v>2.5124132302343454</c:v>
                </c:pt>
                <c:pt idx="19">
                  <c:v>1.47992923134424</c:v>
                </c:pt>
                <c:pt idx="20">
                  <c:v>2.578186029491373</c:v>
                </c:pt>
                <c:pt idx="21">
                  <c:v>2.3057973129255749</c:v>
                </c:pt>
                <c:pt idx="22">
                  <c:v>1.9601087307905454</c:v>
                </c:pt>
                <c:pt idx="23">
                  <c:v>3.137163110568121</c:v>
                </c:pt>
                <c:pt idx="24">
                  <c:v>2.2854011855345986</c:v>
                </c:pt>
                <c:pt idx="25">
                  <c:v>2.3055037474785394</c:v>
                </c:pt>
                <c:pt idx="26">
                  <c:v>2.4750305549582947</c:v>
                </c:pt>
                <c:pt idx="27">
                  <c:v>2.0848697189743595</c:v>
                </c:pt>
                <c:pt idx="28">
                  <c:v>2.1574623420796204</c:v>
                </c:pt>
                <c:pt idx="29">
                  <c:v>0.59354341557318957</c:v>
                </c:pt>
                <c:pt idx="30">
                  <c:v>0.2641258870032247</c:v>
                </c:pt>
                <c:pt idx="31">
                  <c:v>0.22261129966859367</c:v>
                </c:pt>
                <c:pt idx="32">
                  <c:v>-0.16256397230045211</c:v>
                </c:pt>
                <c:pt idx="33">
                  <c:v>-2.6648442185320184E-2</c:v>
                </c:pt>
                <c:pt idx="34">
                  <c:v>0.4439317443664913</c:v>
                </c:pt>
                <c:pt idx="35">
                  <c:v>0.88354955601450935</c:v>
                </c:pt>
              </c:numCache>
            </c:numRef>
          </c:val>
        </c:ser>
        <c:dLbls/>
        <c:marker val="1"/>
        <c:axId val="112485504"/>
        <c:axId val="112487040"/>
      </c:lineChart>
      <c:catAx>
        <c:axId val="112485504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487040"/>
        <c:crosses val="autoZero"/>
        <c:auto val="1"/>
        <c:lblAlgn val="ctr"/>
        <c:lblOffset val="100"/>
      </c:catAx>
      <c:valAx>
        <c:axId val="11248704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485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44957272706368873"/>
          <c:y val="2.5706432405519456E-2"/>
          <c:w val="0.53596470653934214"/>
          <c:h val="0.13376606960957069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2">
            <a:tint val="50000"/>
            <a:satMod val="300000"/>
          </a:schemeClr>
        </a:gs>
        <a:gs pos="35000">
          <a:schemeClr val="accent2">
            <a:tint val="37000"/>
            <a:satMod val="300000"/>
          </a:schemeClr>
        </a:gs>
        <a:gs pos="100000">
          <a:schemeClr val="accent2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2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711" l="0.70000000000000062" r="0.70000000000000062" t="0.75000000000000711" header="0.30000000000000032" footer="0.30000000000000032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7.2253024975651822E-2"/>
          <c:y val="8.2846599620591974E-2"/>
          <c:w val="0.91635992670727451"/>
          <c:h val="0.80995582235390773"/>
        </c:manualLayout>
      </c:layout>
      <c:bar3DChart>
        <c:barDir val="col"/>
        <c:grouping val="clustered"/>
        <c:ser>
          <c:idx val="0"/>
          <c:order val="0"/>
          <c:tx>
            <c:strRef>
              <c:f>'Contr Rates'!$B$2</c:f>
              <c:strCache>
                <c:ptCount val="1"/>
                <c:pt idx="0">
                  <c:v>Urban</c:v>
                </c:pt>
              </c:strCache>
            </c:strRef>
          </c:tx>
          <c:spPr>
            <a:solidFill>
              <a:schemeClr val="accent5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Rates'!$B$88:$B$123</c:f>
              <c:numCache>
                <c:formatCode>0.00</c:formatCode>
                <c:ptCount val="36"/>
                <c:pt idx="0">
                  <c:v>78.730496743905107</c:v>
                </c:pt>
                <c:pt idx="1">
                  <c:v>78.529155415158911</c:v>
                </c:pt>
                <c:pt idx="2">
                  <c:v>78.203568518421903</c:v>
                </c:pt>
                <c:pt idx="3">
                  <c:v>76.90045288461134</c:v>
                </c:pt>
                <c:pt idx="4">
                  <c:v>76.12697616307895</c:v>
                </c:pt>
                <c:pt idx="5">
                  <c:v>76.45709596293274</c:v>
                </c:pt>
                <c:pt idx="6">
                  <c:v>76.482386022679705</c:v>
                </c:pt>
                <c:pt idx="7">
                  <c:v>76.918300425084524</c:v>
                </c:pt>
                <c:pt idx="8">
                  <c:v>77.402675784225281</c:v>
                </c:pt>
                <c:pt idx="9">
                  <c:v>77.445601941261145</c:v>
                </c:pt>
                <c:pt idx="10">
                  <c:v>77.345502995597784</c:v>
                </c:pt>
                <c:pt idx="11">
                  <c:v>77.056435918462554</c:v>
                </c:pt>
                <c:pt idx="12">
                  <c:v>77.42004956373647</c:v>
                </c:pt>
                <c:pt idx="13">
                  <c:v>77.477284439784256</c:v>
                </c:pt>
                <c:pt idx="14">
                  <c:v>77.343819178899793</c:v>
                </c:pt>
                <c:pt idx="15">
                  <c:v>76.958396409386154</c:v>
                </c:pt>
                <c:pt idx="16">
                  <c:v>76.983233837013572</c:v>
                </c:pt>
                <c:pt idx="17">
                  <c:v>77.126660781326052</c:v>
                </c:pt>
                <c:pt idx="18">
                  <c:v>77.057236065725775</c:v>
                </c:pt>
                <c:pt idx="19">
                  <c:v>76.977710917644416</c:v>
                </c:pt>
                <c:pt idx="20">
                  <c:v>77.268653061658441</c:v>
                </c:pt>
                <c:pt idx="21">
                  <c:v>77.349849054123823</c:v>
                </c:pt>
                <c:pt idx="22">
                  <c:v>77.248852746741122</c:v>
                </c:pt>
                <c:pt idx="23">
                  <c:v>76.997514415164346</c:v>
                </c:pt>
                <c:pt idx="24">
                  <c:v>77.223978820802827</c:v>
                </c:pt>
                <c:pt idx="25">
                  <c:v>77.317931425078029</c:v>
                </c:pt>
                <c:pt idx="26">
                  <c:v>77.216635997122239</c:v>
                </c:pt>
                <c:pt idx="27">
                  <c:v>76.977873914064972</c:v>
                </c:pt>
                <c:pt idx="28">
                  <c:v>77.158621906491618</c:v>
                </c:pt>
                <c:pt idx="29">
                  <c:v>77.264813753509301</c:v>
                </c:pt>
                <c:pt idx="30">
                  <c:v>77.174241603196378</c:v>
                </c:pt>
                <c:pt idx="31">
                  <c:v>76.984366415624564</c:v>
                </c:pt>
                <c:pt idx="32">
                  <c:v>77.217084596317619</c:v>
                </c:pt>
                <c:pt idx="33">
                  <c:v>77.310864744237051</c:v>
                </c:pt>
                <c:pt idx="34">
                  <c:v>77.213243449019913</c:v>
                </c:pt>
                <c:pt idx="35">
                  <c:v>76.986584914951294</c:v>
                </c:pt>
              </c:numCache>
            </c:numRef>
          </c:val>
          <c:shape val="cylinder"/>
        </c:ser>
        <c:ser>
          <c:idx val="1"/>
          <c:order val="1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Rates'!$C$88:$C$123</c:f>
              <c:numCache>
                <c:formatCode>0.00</c:formatCode>
                <c:ptCount val="36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  <c:pt idx="30">
                  <c:v>57.058022048069077</c:v>
                </c:pt>
                <c:pt idx="31">
                  <c:v>56.265158810510307</c:v>
                </c:pt>
                <c:pt idx="32">
                  <c:v>57.281197250181258</c:v>
                </c:pt>
                <c:pt idx="33">
                  <c:v>57.261022848777898</c:v>
                </c:pt>
                <c:pt idx="34">
                  <c:v>57.097002753457062</c:v>
                </c:pt>
                <c:pt idx="35">
                  <c:v>56.280536544351101</c:v>
                </c:pt>
              </c:numCache>
            </c:numRef>
          </c:val>
          <c:shape val="cylinder"/>
        </c:ser>
        <c:ser>
          <c:idx val="2"/>
          <c:order val="2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Rates'!$D$88:$D$123</c:f>
              <c:numCache>
                <c:formatCode>0.00</c:formatCode>
                <c:ptCount val="36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8.1540819678682013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8.0683603195024745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  <c:pt idx="29">
                  <c:v>8.0242637353324504</c:v>
                </c:pt>
                <c:pt idx="30">
                  <c:v>8.0450203789256172</c:v>
                </c:pt>
                <c:pt idx="31">
                  <c:v>8.6514271514308216</c:v>
                </c:pt>
                <c:pt idx="32">
                  <c:v>8.0822168945497079</c:v>
                </c:pt>
                <c:pt idx="33">
                  <c:v>8.0083667476570088</c:v>
                </c:pt>
                <c:pt idx="34">
                  <c:v>8.0336683824058355</c:v>
                </c:pt>
                <c:pt idx="35">
                  <c:v>8.6249944898614199</c:v>
                </c:pt>
              </c:numCache>
            </c:numRef>
          </c:val>
          <c:shape val="cylinder"/>
        </c:ser>
        <c:ser>
          <c:idx val="3"/>
          <c:order val="3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Rates'!$E$88:$E$123</c:f>
              <c:numCache>
                <c:formatCode>0.00</c:formatCode>
                <c:ptCount val="36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5.9356395471779724</c:v>
                </c:pt>
                <c:pt idx="29">
                  <c:v>6.1149783145611378</c:v>
                </c:pt>
                <c:pt idx="30">
                  <c:v>6.2317167320637834</c:v>
                </c:pt>
                <c:pt idx="31">
                  <c:v>6.080804842134226</c:v>
                </c:pt>
                <c:pt idx="32">
                  <c:v>5.9524264570392873</c:v>
                </c:pt>
                <c:pt idx="33">
                  <c:v>6.1416751984290512</c:v>
                </c:pt>
                <c:pt idx="34">
                  <c:v>6.2504691043854113</c:v>
                </c:pt>
                <c:pt idx="35">
                  <c:v>6.0890209132258244</c:v>
                </c:pt>
              </c:numCache>
            </c:numRef>
          </c:val>
          <c:shape val="cylinder"/>
        </c:ser>
        <c:ser>
          <c:idx val="4"/>
          <c:order val="4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solidFill>
              <a:schemeClr val="tx1">
                <a:lumMod val="85000"/>
                <a:lumOff val="15000"/>
              </a:schemeClr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Rates'!$F$88:$F$123</c:f>
              <c:numCache>
                <c:formatCode>0.00</c:formatCode>
                <c:ptCount val="36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2.7758558284033095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2.8006731654692376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2.8061753927712272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  <c:pt idx="29">
                  <c:v>2.8703767737408095</c:v>
                </c:pt>
                <c:pt idx="30">
                  <c:v>2.8066518253278732</c:v>
                </c:pt>
                <c:pt idx="31">
                  <c:v>2.8385639685233941</c:v>
                </c:pt>
                <c:pt idx="32">
                  <c:v>2.8115613432503848</c:v>
                </c:pt>
                <c:pt idx="33">
                  <c:v>2.8658375653419594</c:v>
                </c:pt>
                <c:pt idx="34">
                  <c:v>2.8059947928207718</c:v>
                </c:pt>
                <c:pt idx="35">
                  <c:v>2.8412437348529611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Rates'!$G$88:$G$123</c:f>
              <c:numCache>
                <c:formatCode>0.00</c:formatCode>
                <c:ptCount val="36"/>
                <c:pt idx="0">
                  <c:v>2.9382038843446092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3.0645665401540043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3.0836785809109788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  <c:pt idx="29">
                  <c:v>3.041613423061849</c:v>
                </c:pt>
                <c:pt idx="30">
                  <c:v>3.0328306188100305</c:v>
                </c:pt>
                <c:pt idx="31">
                  <c:v>3.1484116430258191</c:v>
                </c:pt>
                <c:pt idx="32">
                  <c:v>3.0896826512969837</c:v>
                </c:pt>
                <c:pt idx="33">
                  <c:v>3.0339623840311307</c:v>
                </c:pt>
                <c:pt idx="34">
                  <c:v>3.0261084159508362</c:v>
                </c:pt>
                <c:pt idx="35">
                  <c:v>3.1507892326599896</c:v>
                </c:pt>
              </c:numCache>
            </c:numRef>
          </c:val>
          <c:shape val="cylinder"/>
        </c:ser>
        <c:dLbls/>
        <c:shape val="box"/>
        <c:axId val="112656768"/>
        <c:axId val="112658304"/>
        <c:axId val="0"/>
      </c:bar3DChart>
      <c:catAx>
        <c:axId val="112656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658304"/>
        <c:crosses val="autoZero"/>
        <c:auto val="1"/>
        <c:lblAlgn val="ctr"/>
        <c:lblOffset val="100"/>
      </c:catAx>
      <c:valAx>
        <c:axId val="11265830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65676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8.6306907288762821E-2"/>
          <c:y val="1.403065666910968E-2"/>
          <c:w val="0.89692166740028023"/>
          <c:h val="9.4051203026829566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  <c:dispBlanksAs val="gap"/>
  </c:chart>
  <c:spPr>
    <a:solidFill>
      <a:schemeClr val="accent3">
        <a:lumMod val="60000"/>
        <a:lumOff val="40000"/>
      </a:schemeClr>
    </a:solidFill>
  </c:spPr>
  <c:printSettings>
    <c:headerFooter/>
    <c:pageMargins b="0.75000000000000933" l="0.70000000000000062" r="0.70000000000000062" t="0.75000000000000933" header="0.30000000000000032" footer="0.30000000000000032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716885389326336"/>
          <c:y val="5.1400554097404488E-2"/>
          <c:w val="0.79955118110235091"/>
          <c:h val="0.8326195683872849"/>
        </c:manualLayout>
      </c:layout>
      <c:lineChart>
        <c:grouping val="standard"/>
        <c:ser>
          <c:idx val="1"/>
          <c:order val="1"/>
          <c:tx>
            <c:strRef>
              <c:f>'Contr Rates'!$D$2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strRef>
              <c:f>'Contr Rates'!$A$89:$A$123</c:f>
              <c:strCache>
                <c:ptCount val="35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  <c:pt idx="28">
                  <c:v>2015q2</c:v>
                </c:pt>
                <c:pt idx="29">
                  <c:v>2015q3</c:v>
                </c:pt>
                <c:pt idx="30">
                  <c:v>2015q4</c:v>
                </c:pt>
                <c:pt idx="31">
                  <c:v>2016q1</c:v>
                </c:pt>
                <c:pt idx="32">
                  <c:v>2016q2</c:v>
                </c:pt>
                <c:pt idx="33">
                  <c:v>2016q3</c:v>
                </c:pt>
                <c:pt idx="34">
                  <c:v>2016q4</c:v>
                </c:pt>
              </c:strCache>
            </c:strRef>
          </c:cat>
          <c:val>
            <c:numRef>
              <c:f>'Contr Rates'!$D$3:$D$123</c:f>
              <c:numCache>
                <c:formatCode>0.00</c:formatCode>
                <c:ptCount val="36"/>
                <c:pt idx="0">
                  <c:v>8.1954277173082808</c:v>
                </c:pt>
                <c:pt idx="1">
                  <c:v>7.5731591891401866</c:v>
                </c:pt>
                <c:pt idx="2">
                  <c:v>7.7303872407602352</c:v>
                </c:pt>
                <c:pt idx="3">
                  <c:v>8.1540819678682013</c:v>
                </c:pt>
                <c:pt idx="4">
                  <c:v>8.0220365454144247</c:v>
                </c:pt>
                <c:pt idx="5">
                  <c:v>8.3003445408079788</c:v>
                </c:pt>
                <c:pt idx="6">
                  <c:v>8.2435750865621475</c:v>
                </c:pt>
                <c:pt idx="7">
                  <c:v>9.1578659388686514</c:v>
                </c:pt>
                <c:pt idx="8">
                  <c:v>8.0829172441390664</c:v>
                </c:pt>
                <c:pt idx="9">
                  <c:v>7.9682637332142203</c:v>
                </c:pt>
                <c:pt idx="10">
                  <c:v>8.0017499323389583</c:v>
                </c:pt>
                <c:pt idx="11">
                  <c:v>8.4477451254771179</c:v>
                </c:pt>
                <c:pt idx="12">
                  <c:v>8.1001271689539251</c:v>
                </c:pt>
                <c:pt idx="13">
                  <c:v>7.9472558210541289</c:v>
                </c:pt>
                <c:pt idx="14">
                  <c:v>7.9919040865537809</c:v>
                </c:pt>
                <c:pt idx="15">
                  <c:v>8.5865643440713235</c:v>
                </c:pt>
                <c:pt idx="16">
                  <c:v>8.0683603195024745</c:v>
                </c:pt>
                <c:pt idx="17">
                  <c:v>8.0719546983587751</c:v>
                </c:pt>
                <c:pt idx="18">
                  <c:v>8.0790763684849622</c:v>
                </c:pt>
                <c:pt idx="19">
                  <c:v>8.7307251361390303</c:v>
                </c:pt>
                <c:pt idx="20">
                  <c:v>8.083801577531819</c:v>
                </c:pt>
                <c:pt idx="21">
                  <c:v>7.9958247508757072</c:v>
                </c:pt>
                <c:pt idx="22">
                  <c:v>8.0242434624592338</c:v>
                </c:pt>
                <c:pt idx="23">
                  <c:v>8.5883448685624906</c:v>
                </c:pt>
                <c:pt idx="24">
                  <c:v>8.0840963553294056</c:v>
                </c:pt>
                <c:pt idx="25">
                  <c:v>8.0050117567628707</c:v>
                </c:pt>
                <c:pt idx="26">
                  <c:v>8.031741305832659</c:v>
                </c:pt>
                <c:pt idx="27">
                  <c:v>8.6352114495909476</c:v>
                </c:pt>
                <c:pt idx="28">
                  <c:v>8.0787527507878991</c:v>
                </c:pt>
                <c:pt idx="29">
                  <c:v>8.0242637353324504</c:v>
                </c:pt>
                <c:pt idx="30">
                  <c:v>8.0450203789256172</c:v>
                </c:pt>
                <c:pt idx="31">
                  <c:v>8.6514271514308216</c:v>
                </c:pt>
                <c:pt idx="32">
                  <c:v>8.0822168945497079</c:v>
                </c:pt>
                <c:pt idx="33">
                  <c:v>8.0083667476570088</c:v>
                </c:pt>
                <c:pt idx="34">
                  <c:v>8.0336683824058355</c:v>
                </c:pt>
                <c:pt idx="35">
                  <c:v>8.6249944898614199</c:v>
                </c:pt>
              </c:numCache>
            </c:numRef>
          </c:val>
        </c:ser>
        <c:ser>
          <c:idx val="2"/>
          <c:order val="2"/>
          <c:tx>
            <c:strRef>
              <c:f>'Contr Rates'!$E$2</c:f>
              <c:strCache>
                <c:ptCount val="1"/>
                <c:pt idx="0">
                  <c:v>Richards Bay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'Contr Rates'!$A$89:$A$123</c:f>
              <c:strCache>
                <c:ptCount val="35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  <c:pt idx="28">
                  <c:v>2015q2</c:v>
                </c:pt>
                <c:pt idx="29">
                  <c:v>2015q3</c:v>
                </c:pt>
                <c:pt idx="30">
                  <c:v>2015q4</c:v>
                </c:pt>
                <c:pt idx="31">
                  <c:v>2016q1</c:v>
                </c:pt>
                <c:pt idx="32">
                  <c:v>2016q2</c:v>
                </c:pt>
                <c:pt idx="33">
                  <c:v>2016q3</c:v>
                </c:pt>
                <c:pt idx="34">
                  <c:v>2016q4</c:v>
                </c:pt>
              </c:strCache>
            </c:strRef>
          </c:cat>
          <c:val>
            <c:numRef>
              <c:f>'Contr Rates'!$E$3:$E$123</c:f>
              <c:numCache>
                <c:formatCode>0.00</c:formatCode>
                <c:ptCount val="36"/>
                <c:pt idx="0">
                  <c:v>6.3044421173581151</c:v>
                </c:pt>
                <c:pt idx="1">
                  <c:v>6.8349776586806366</c:v>
                </c:pt>
                <c:pt idx="2">
                  <c:v>6.774376217579074</c:v>
                </c:pt>
                <c:pt idx="3">
                  <c:v>6.265975876990848</c:v>
                </c:pt>
                <c:pt idx="4">
                  <c:v>5.6239370116081693</c:v>
                </c:pt>
                <c:pt idx="5">
                  <c:v>5.6442926388302501</c:v>
                </c:pt>
                <c:pt idx="6">
                  <c:v>5.9080209385509725</c:v>
                </c:pt>
                <c:pt idx="7">
                  <c:v>5.9291222982792213</c:v>
                </c:pt>
                <c:pt idx="8">
                  <c:v>6.0418297986388652</c:v>
                </c:pt>
                <c:pt idx="9">
                  <c:v>6.2254601881537326</c:v>
                </c:pt>
                <c:pt idx="10">
                  <c:v>6.2931691410267856</c:v>
                </c:pt>
                <c:pt idx="11">
                  <c:v>6.1307361474067932</c:v>
                </c:pt>
                <c:pt idx="12">
                  <c:v>5.9900696425350501</c:v>
                </c:pt>
                <c:pt idx="13">
                  <c:v>6.234910161888207</c:v>
                </c:pt>
                <c:pt idx="14">
                  <c:v>6.3251887657189449</c:v>
                </c:pt>
                <c:pt idx="15">
                  <c:v>6.1086114408922869</c:v>
                </c:pt>
                <c:pt idx="16">
                  <c:v>5.8852788175940276</c:v>
                </c:pt>
                <c:pt idx="17">
                  <c:v>6.0348876629573969</c:v>
                </c:pt>
                <c:pt idx="18">
                  <c:v>6.1754596150989016</c:v>
                </c:pt>
                <c:pt idx="19">
                  <c:v>6.0561566288594335</c:v>
                </c:pt>
                <c:pt idx="20">
                  <c:v>5.9723927529226479</c:v>
                </c:pt>
                <c:pt idx="21">
                  <c:v>6.1650860043331122</c:v>
                </c:pt>
                <c:pt idx="22">
                  <c:v>6.2646058406148768</c:v>
                </c:pt>
                <c:pt idx="23">
                  <c:v>6.0985014057195039</c:v>
                </c:pt>
                <c:pt idx="24">
                  <c:v>5.9492470710172416</c:v>
                </c:pt>
                <c:pt idx="25">
                  <c:v>6.1449612763929053</c:v>
                </c:pt>
                <c:pt idx="26">
                  <c:v>6.2550847404775745</c:v>
                </c:pt>
                <c:pt idx="27">
                  <c:v>6.0877564918237415</c:v>
                </c:pt>
                <c:pt idx="28">
                  <c:v>5.9356395471779724</c:v>
                </c:pt>
                <c:pt idx="29">
                  <c:v>6.1149783145611378</c:v>
                </c:pt>
                <c:pt idx="30">
                  <c:v>6.2317167320637834</c:v>
                </c:pt>
                <c:pt idx="31">
                  <c:v>6.080804842134226</c:v>
                </c:pt>
                <c:pt idx="32">
                  <c:v>5.9524264570392873</c:v>
                </c:pt>
                <c:pt idx="33">
                  <c:v>6.1416751984290512</c:v>
                </c:pt>
                <c:pt idx="34">
                  <c:v>6.2504691043854113</c:v>
                </c:pt>
                <c:pt idx="35">
                  <c:v>6.0890209132258244</c:v>
                </c:pt>
              </c:numCache>
            </c:numRef>
          </c:val>
        </c:ser>
        <c:ser>
          <c:idx val="3"/>
          <c:order val="3"/>
          <c:tx>
            <c:strRef>
              <c:f>'Contr Rates'!$F$2</c:f>
              <c:strCache>
                <c:ptCount val="1"/>
                <c:pt idx="0">
                  <c:v>Newcastle</c:v>
                </c:pt>
              </c:strCache>
            </c:strRef>
          </c:tx>
          <c:spPr>
            <a:ln>
              <a:solidFill>
                <a:srgbClr val="002060"/>
              </a:solidFill>
            </a:ln>
          </c:spPr>
          <c:marker>
            <c:symbol val="none"/>
          </c:marker>
          <c:cat>
            <c:strRef>
              <c:f>'Contr Rates'!$A$89:$A$123</c:f>
              <c:strCache>
                <c:ptCount val="35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  <c:pt idx="28">
                  <c:v>2015q2</c:v>
                </c:pt>
                <c:pt idx="29">
                  <c:v>2015q3</c:v>
                </c:pt>
                <c:pt idx="30">
                  <c:v>2015q4</c:v>
                </c:pt>
                <c:pt idx="31">
                  <c:v>2016q1</c:v>
                </c:pt>
                <c:pt idx="32">
                  <c:v>2016q2</c:v>
                </c:pt>
                <c:pt idx="33">
                  <c:v>2016q3</c:v>
                </c:pt>
                <c:pt idx="34">
                  <c:v>2016q4</c:v>
                </c:pt>
              </c:strCache>
            </c:strRef>
          </c:cat>
          <c:val>
            <c:numRef>
              <c:f>'Contr Rates'!$F$3:$F$123</c:f>
              <c:numCache>
                <c:formatCode>0.00</c:formatCode>
                <c:ptCount val="36"/>
                <c:pt idx="0">
                  <c:v>2.8514810350969713</c:v>
                </c:pt>
                <c:pt idx="1">
                  <c:v>2.756561460960206</c:v>
                </c:pt>
                <c:pt idx="2">
                  <c:v>2.7768238933294209</c:v>
                </c:pt>
                <c:pt idx="3">
                  <c:v>2.915598620997204</c:v>
                </c:pt>
                <c:pt idx="4">
                  <c:v>2.7758558284033095</c:v>
                </c:pt>
                <c:pt idx="5">
                  <c:v>2.9520196931433671</c:v>
                </c:pt>
                <c:pt idx="6">
                  <c:v>2.8159655130830252</c:v>
                </c:pt>
                <c:pt idx="7">
                  <c:v>2.7922107672601766</c:v>
                </c:pt>
                <c:pt idx="8">
                  <c:v>2.8207459090245464</c:v>
                </c:pt>
                <c:pt idx="9">
                  <c:v>2.8478273392256437</c:v>
                </c:pt>
                <c:pt idx="10">
                  <c:v>2.8092300899952685</c:v>
                </c:pt>
                <c:pt idx="11">
                  <c:v>2.8475700839435794</c:v>
                </c:pt>
                <c:pt idx="12">
                  <c:v>2.816027590841609</c:v>
                </c:pt>
                <c:pt idx="13">
                  <c:v>2.8521361644430723</c:v>
                </c:pt>
                <c:pt idx="14">
                  <c:v>2.8006731654692376</c:v>
                </c:pt>
                <c:pt idx="15">
                  <c:v>2.8517931574003197</c:v>
                </c:pt>
                <c:pt idx="16">
                  <c:v>2.8042097760898219</c:v>
                </c:pt>
                <c:pt idx="17">
                  <c:v>2.8839943989373613</c:v>
                </c:pt>
                <c:pt idx="18">
                  <c:v>2.8086229228491773</c:v>
                </c:pt>
                <c:pt idx="19">
                  <c:v>2.8305246695346922</c:v>
                </c:pt>
                <c:pt idx="20">
                  <c:v>2.8136610919853258</c:v>
                </c:pt>
                <c:pt idx="21">
                  <c:v>2.8613193008686926</c:v>
                </c:pt>
                <c:pt idx="22">
                  <c:v>2.8061753927712272</c:v>
                </c:pt>
                <c:pt idx="23">
                  <c:v>2.8432959702928642</c:v>
                </c:pt>
                <c:pt idx="24">
                  <c:v>2.8112994863055856</c:v>
                </c:pt>
                <c:pt idx="25">
                  <c:v>2.8658166214163754</c:v>
                </c:pt>
                <c:pt idx="26">
                  <c:v>2.8051571603632142</c:v>
                </c:pt>
                <c:pt idx="27">
                  <c:v>2.8418712657426255</c:v>
                </c:pt>
                <c:pt idx="28">
                  <c:v>2.8097234514602443</c:v>
                </c:pt>
                <c:pt idx="29">
                  <c:v>2.8703767737408095</c:v>
                </c:pt>
                <c:pt idx="30">
                  <c:v>2.8066518253278732</c:v>
                </c:pt>
                <c:pt idx="31">
                  <c:v>2.8385639685233941</c:v>
                </c:pt>
                <c:pt idx="32">
                  <c:v>2.8115613432503848</c:v>
                </c:pt>
                <c:pt idx="33">
                  <c:v>2.8658375653419594</c:v>
                </c:pt>
                <c:pt idx="34">
                  <c:v>2.8059947928207718</c:v>
                </c:pt>
                <c:pt idx="35">
                  <c:v>2.8412437348529611</c:v>
                </c:pt>
              </c:numCache>
            </c:numRef>
          </c:val>
        </c:ser>
        <c:ser>
          <c:idx val="4"/>
          <c:order val="4"/>
          <c:tx>
            <c:strRef>
              <c:f>'Contr Rates'!$G$2</c:f>
              <c:strCache>
                <c:ptCount val="1"/>
                <c:pt idx="0">
                  <c:v>Port Shepstone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strRef>
              <c:f>'Contr Rates'!$A$89:$A$123</c:f>
              <c:strCache>
                <c:ptCount val="35"/>
                <c:pt idx="0">
                  <c:v>2008q2</c:v>
                </c:pt>
                <c:pt idx="1">
                  <c:v>2008q3</c:v>
                </c:pt>
                <c:pt idx="2">
                  <c:v>2008q4</c:v>
                </c:pt>
                <c:pt idx="3">
                  <c:v>2009q1</c:v>
                </c:pt>
                <c:pt idx="4">
                  <c:v>2009q2</c:v>
                </c:pt>
                <c:pt idx="5">
                  <c:v>2009q3</c:v>
                </c:pt>
                <c:pt idx="6">
                  <c:v>2009q4</c:v>
                </c:pt>
                <c:pt idx="7">
                  <c:v>2010q1</c:v>
                </c:pt>
                <c:pt idx="8">
                  <c:v>2010q2</c:v>
                </c:pt>
                <c:pt idx="9">
                  <c:v>2010q3</c:v>
                </c:pt>
                <c:pt idx="10">
                  <c:v>2010q4</c:v>
                </c:pt>
                <c:pt idx="11">
                  <c:v>2011q1</c:v>
                </c:pt>
                <c:pt idx="12">
                  <c:v>2011q2</c:v>
                </c:pt>
                <c:pt idx="13">
                  <c:v>2011q3</c:v>
                </c:pt>
                <c:pt idx="14">
                  <c:v>2011q4</c:v>
                </c:pt>
                <c:pt idx="15">
                  <c:v>2012q1</c:v>
                </c:pt>
                <c:pt idx="16">
                  <c:v>2012q2</c:v>
                </c:pt>
                <c:pt idx="17">
                  <c:v>2012q3</c:v>
                </c:pt>
                <c:pt idx="18">
                  <c:v>2012q4</c:v>
                </c:pt>
                <c:pt idx="19">
                  <c:v>2013q1</c:v>
                </c:pt>
                <c:pt idx="20">
                  <c:v>2013q2</c:v>
                </c:pt>
                <c:pt idx="21">
                  <c:v>2013q3</c:v>
                </c:pt>
                <c:pt idx="22">
                  <c:v>2013q4</c:v>
                </c:pt>
                <c:pt idx="23">
                  <c:v>2014q1</c:v>
                </c:pt>
                <c:pt idx="24">
                  <c:v>2014q2</c:v>
                </c:pt>
                <c:pt idx="25">
                  <c:v>2014q3</c:v>
                </c:pt>
                <c:pt idx="26">
                  <c:v>2014q4</c:v>
                </c:pt>
                <c:pt idx="27">
                  <c:v>2015q1</c:v>
                </c:pt>
                <c:pt idx="28">
                  <c:v>2015q2</c:v>
                </c:pt>
                <c:pt idx="29">
                  <c:v>2015q3</c:v>
                </c:pt>
                <c:pt idx="30">
                  <c:v>2015q4</c:v>
                </c:pt>
                <c:pt idx="31">
                  <c:v>2016q1</c:v>
                </c:pt>
                <c:pt idx="32">
                  <c:v>2016q2</c:v>
                </c:pt>
                <c:pt idx="33">
                  <c:v>2016q3</c:v>
                </c:pt>
                <c:pt idx="34">
                  <c:v>2016q4</c:v>
                </c:pt>
              </c:strCache>
            </c:strRef>
          </c:cat>
          <c:val>
            <c:numRef>
              <c:f>'Contr Rates'!$G$3:$G$123</c:f>
              <c:numCache>
                <c:formatCode>0.00</c:formatCode>
                <c:ptCount val="36"/>
                <c:pt idx="0">
                  <c:v>2.9382038843446092</c:v>
                </c:pt>
                <c:pt idx="1">
                  <c:v>2.8210020725452414</c:v>
                </c:pt>
                <c:pt idx="2">
                  <c:v>2.8348993266296838</c:v>
                </c:pt>
                <c:pt idx="3">
                  <c:v>3.2533269088446581</c:v>
                </c:pt>
                <c:pt idx="4">
                  <c:v>3.2067124197063888</c:v>
                </c:pt>
                <c:pt idx="5">
                  <c:v>3.1738317428494041</c:v>
                </c:pt>
                <c:pt idx="6">
                  <c:v>3.1482284788941737</c:v>
                </c:pt>
                <c:pt idx="7">
                  <c:v>3.1141416905416106</c:v>
                </c:pt>
                <c:pt idx="8">
                  <c:v>3.0662199505795784</c:v>
                </c:pt>
                <c:pt idx="9">
                  <c:v>3.0161924543607945</c:v>
                </c:pt>
                <c:pt idx="10">
                  <c:v>3.0122904510705313</c:v>
                </c:pt>
                <c:pt idx="11">
                  <c:v>3.1404040490246685</c:v>
                </c:pt>
                <c:pt idx="12">
                  <c:v>3.0703787515435255</c:v>
                </c:pt>
                <c:pt idx="13">
                  <c:v>3.003675423251813</c:v>
                </c:pt>
                <c:pt idx="14">
                  <c:v>2.9984727521981296</c:v>
                </c:pt>
                <c:pt idx="15">
                  <c:v>3.1692908828036459</c:v>
                </c:pt>
                <c:pt idx="16">
                  <c:v>3.1144370406098312</c:v>
                </c:pt>
                <c:pt idx="17">
                  <c:v>3.0645665401540043</c:v>
                </c:pt>
                <c:pt idx="18">
                  <c:v>3.0529972273876118</c:v>
                </c:pt>
                <c:pt idx="19">
                  <c:v>3.1412788741233078</c:v>
                </c:pt>
                <c:pt idx="20">
                  <c:v>3.0836785809109788</c:v>
                </c:pt>
                <c:pt idx="21">
                  <c:v>3.0281448059222038</c:v>
                </c:pt>
                <c:pt idx="22">
                  <c:v>3.0212534768854242</c:v>
                </c:pt>
                <c:pt idx="23">
                  <c:v>3.1503246019838733</c:v>
                </c:pt>
                <c:pt idx="24">
                  <c:v>3.0894981243547783</c:v>
                </c:pt>
                <c:pt idx="25">
                  <c:v>3.0321289231093398</c:v>
                </c:pt>
                <c:pt idx="26">
                  <c:v>3.0242411521570549</c:v>
                </c:pt>
                <c:pt idx="27">
                  <c:v>3.1536314529702758</c:v>
                </c:pt>
                <c:pt idx="28">
                  <c:v>3.0958712486251958</c:v>
                </c:pt>
                <c:pt idx="29">
                  <c:v>3.041613423061849</c:v>
                </c:pt>
                <c:pt idx="30">
                  <c:v>3.0328306188100305</c:v>
                </c:pt>
                <c:pt idx="31">
                  <c:v>3.1484116430258191</c:v>
                </c:pt>
                <c:pt idx="32">
                  <c:v>3.0896826512969837</c:v>
                </c:pt>
                <c:pt idx="33">
                  <c:v>3.0339623840311307</c:v>
                </c:pt>
                <c:pt idx="34">
                  <c:v>3.0261084159508362</c:v>
                </c:pt>
                <c:pt idx="35">
                  <c:v>3.1507892326599896</c:v>
                </c:pt>
              </c:numCache>
            </c:numRef>
          </c:val>
        </c:ser>
        <c:dLbls/>
        <c:marker val="1"/>
        <c:axId val="112816896"/>
        <c:axId val="112818432"/>
      </c:lineChart>
      <c:lineChart>
        <c:grouping val="standard"/>
        <c:ser>
          <c:idx val="0"/>
          <c:order val="0"/>
          <c:tx>
            <c:strRef>
              <c:f>'Contr Rates'!$C$2</c:f>
              <c:strCache>
                <c:ptCount val="1"/>
                <c:pt idx="0">
                  <c:v>Durban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strRef>
              <c:f>'Contr Rates'!$A$88:$A$123</c:f>
              <c:strCache>
                <c:ptCount val="36"/>
                <c:pt idx="0">
                  <c:v>2008q1</c:v>
                </c:pt>
                <c:pt idx="1">
                  <c:v>2008q2</c:v>
                </c:pt>
                <c:pt idx="2">
                  <c:v>2008q3</c:v>
                </c:pt>
                <c:pt idx="3">
                  <c:v>2008q4</c:v>
                </c:pt>
                <c:pt idx="4">
                  <c:v>2009q1</c:v>
                </c:pt>
                <c:pt idx="5">
                  <c:v>2009q2</c:v>
                </c:pt>
                <c:pt idx="6">
                  <c:v>2009q3</c:v>
                </c:pt>
                <c:pt idx="7">
                  <c:v>2009q4</c:v>
                </c:pt>
                <c:pt idx="8">
                  <c:v>2010q1</c:v>
                </c:pt>
                <c:pt idx="9">
                  <c:v>2010q2</c:v>
                </c:pt>
                <c:pt idx="10">
                  <c:v>2010q3</c:v>
                </c:pt>
                <c:pt idx="11">
                  <c:v>2010q4</c:v>
                </c:pt>
                <c:pt idx="12">
                  <c:v>2011q1</c:v>
                </c:pt>
                <c:pt idx="13">
                  <c:v>2011q2</c:v>
                </c:pt>
                <c:pt idx="14">
                  <c:v>2011q3</c:v>
                </c:pt>
                <c:pt idx="15">
                  <c:v>2011q4</c:v>
                </c:pt>
                <c:pt idx="16">
                  <c:v>2012q1</c:v>
                </c:pt>
                <c:pt idx="17">
                  <c:v>2012q2</c:v>
                </c:pt>
                <c:pt idx="18">
                  <c:v>2012q3</c:v>
                </c:pt>
                <c:pt idx="19">
                  <c:v>2012q4</c:v>
                </c:pt>
                <c:pt idx="20">
                  <c:v>2013q1</c:v>
                </c:pt>
                <c:pt idx="21">
                  <c:v>2013q2</c:v>
                </c:pt>
                <c:pt idx="22">
                  <c:v>2013q3</c:v>
                </c:pt>
                <c:pt idx="23">
                  <c:v>2013q4</c:v>
                </c:pt>
                <c:pt idx="24">
                  <c:v>2014q1</c:v>
                </c:pt>
                <c:pt idx="25">
                  <c:v>2014q2</c:v>
                </c:pt>
                <c:pt idx="26">
                  <c:v>2014q3</c:v>
                </c:pt>
                <c:pt idx="27">
                  <c:v>2014q4</c:v>
                </c:pt>
                <c:pt idx="28">
                  <c:v>2015q1</c:v>
                </c:pt>
                <c:pt idx="29">
                  <c:v>2015q2</c:v>
                </c:pt>
                <c:pt idx="30">
                  <c:v>2015q3</c:v>
                </c:pt>
                <c:pt idx="31">
                  <c:v>2015q4</c:v>
                </c:pt>
                <c:pt idx="32">
                  <c:v>2016q1</c:v>
                </c:pt>
                <c:pt idx="33">
                  <c:v>2016q2</c:v>
                </c:pt>
                <c:pt idx="34">
                  <c:v>2016q3</c:v>
                </c:pt>
                <c:pt idx="35">
                  <c:v>2016q4</c:v>
                </c:pt>
              </c:strCache>
            </c:strRef>
          </c:cat>
          <c:val>
            <c:numRef>
              <c:f>'Contr Rates'!$C$3:$C$123</c:f>
              <c:numCache>
                <c:formatCode>0.00</c:formatCode>
                <c:ptCount val="36"/>
                <c:pt idx="0">
                  <c:v>58.440941989797132</c:v>
                </c:pt>
                <c:pt idx="1">
                  <c:v>58.543455033832636</c:v>
                </c:pt>
                <c:pt idx="2">
                  <c:v>58.087081840123489</c:v>
                </c:pt>
                <c:pt idx="3">
                  <c:v>56.311469509910431</c:v>
                </c:pt>
                <c:pt idx="4">
                  <c:v>56.498434357946657</c:v>
                </c:pt>
                <c:pt idx="5">
                  <c:v>56.386607347301741</c:v>
                </c:pt>
                <c:pt idx="6">
                  <c:v>56.366596005589386</c:v>
                </c:pt>
                <c:pt idx="7">
                  <c:v>55.924959730134859</c:v>
                </c:pt>
                <c:pt idx="8">
                  <c:v>57.39096288184323</c:v>
                </c:pt>
                <c:pt idx="9">
                  <c:v>57.387858226306761</c:v>
                </c:pt>
                <c:pt idx="10">
                  <c:v>57.229063381166256</c:v>
                </c:pt>
                <c:pt idx="11">
                  <c:v>56.489980512610401</c:v>
                </c:pt>
                <c:pt idx="12">
                  <c:v>57.443446409862354</c:v>
                </c:pt>
                <c:pt idx="13">
                  <c:v>57.439306869147046</c:v>
                </c:pt>
                <c:pt idx="14">
                  <c:v>57.22758040895971</c:v>
                </c:pt>
                <c:pt idx="15">
                  <c:v>56.242136584218564</c:v>
                </c:pt>
                <c:pt idx="16">
                  <c:v>57.11094788321742</c:v>
                </c:pt>
                <c:pt idx="17">
                  <c:v>57.071257480918511</c:v>
                </c:pt>
                <c:pt idx="18">
                  <c:v>56.941079931905122</c:v>
                </c:pt>
                <c:pt idx="19">
                  <c:v>56.219025608987941</c:v>
                </c:pt>
                <c:pt idx="20">
                  <c:v>57.315119058307673</c:v>
                </c:pt>
                <c:pt idx="21">
                  <c:v>57.299474192124102</c:v>
                </c:pt>
                <c:pt idx="22">
                  <c:v>57.132574574010363</c:v>
                </c:pt>
                <c:pt idx="23">
                  <c:v>56.317047568605631</c:v>
                </c:pt>
                <c:pt idx="24">
                  <c:v>57.289837783795818</c:v>
                </c:pt>
                <c:pt idx="25">
                  <c:v>57.270012847396544</c:v>
                </c:pt>
                <c:pt idx="26">
                  <c:v>57.100411638291739</c:v>
                </c:pt>
                <c:pt idx="27">
                  <c:v>56.259403253937379</c:v>
                </c:pt>
                <c:pt idx="28">
                  <c:v>57.238634908440304</c:v>
                </c:pt>
                <c:pt idx="29">
                  <c:v>57.21358150681305</c:v>
                </c:pt>
                <c:pt idx="30">
                  <c:v>57.058022048069077</c:v>
                </c:pt>
                <c:pt idx="31">
                  <c:v>56.265158810510307</c:v>
                </c:pt>
                <c:pt idx="32">
                  <c:v>57.281197250181258</c:v>
                </c:pt>
                <c:pt idx="33">
                  <c:v>57.261022848777898</c:v>
                </c:pt>
                <c:pt idx="34">
                  <c:v>57.097002753457062</c:v>
                </c:pt>
                <c:pt idx="35">
                  <c:v>56.280536544351101</c:v>
                </c:pt>
              </c:numCache>
            </c:numRef>
          </c:val>
        </c:ser>
        <c:dLbls/>
        <c:marker val="1"/>
        <c:axId val="112834048"/>
        <c:axId val="112832512"/>
      </c:lineChart>
      <c:catAx>
        <c:axId val="112816896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818432"/>
        <c:crosses val="autoZero"/>
        <c:auto val="1"/>
        <c:lblAlgn val="ctr"/>
        <c:lblOffset val="100"/>
      </c:catAx>
      <c:valAx>
        <c:axId val="112818432"/>
        <c:scaling>
          <c:orientation val="minMax"/>
          <c:min val="2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816896"/>
        <c:crosses val="autoZero"/>
        <c:crossBetween val="between"/>
      </c:valAx>
      <c:valAx>
        <c:axId val="112832512"/>
        <c:scaling>
          <c:orientation val="minMax"/>
        </c:scaling>
        <c:axPos val="r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834048"/>
        <c:crosses val="max"/>
        <c:crossBetween val="between"/>
      </c:valAx>
      <c:catAx>
        <c:axId val="112834048"/>
        <c:scaling>
          <c:orientation val="minMax"/>
        </c:scaling>
        <c:delete val="1"/>
        <c:axPos val="b"/>
        <c:tickLblPos val="none"/>
        <c:crossAx val="112832512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0.11550542668653023"/>
          <c:y val="0.55600240129558265"/>
          <c:w val="0.4480581368770345"/>
          <c:h val="0.18977913665047474"/>
        </c:manualLayout>
      </c:layout>
      <c:spPr>
        <a:gradFill rotWithShape="1">
          <a:gsLst>
            <a:gs pos="0">
              <a:schemeClr val="dk1">
                <a:tint val="50000"/>
                <a:satMod val="300000"/>
              </a:schemeClr>
            </a:gs>
            <a:gs pos="35000">
              <a:schemeClr val="dk1">
                <a:tint val="37000"/>
                <a:satMod val="300000"/>
              </a:schemeClr>
            </a:gs>
            <a:gs pos="100000">
              <a:schemeClr val="dk1">
                <a:tint val="15000"/>
                <a:satMod val="350000"/>
              </a:schemeClr>
            </a:gs>
          </a:gsLst>
          <a:lin ang="16200000" scaled="1"/>
        </a:gradFill>
        <a:ln w="9525" cap="flat" cmpd="sng" algn="ctr">
          <a:solidFill>
            <a:schemeClr val="dk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  <c:txPr>
        <a:bodyPr/>
        <a:lstStyle/>
        <a:p>
          <a:pPr>
            <a:defRPr lang="en-ZA" sz="120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62"/>
      <c:depthPercent val="500"/>
      <c:rAngAx val="1"/>
    </c:view3D>
    <c:floor>
      <c:spPr>
        <a:noFill/>
        <a:ln w="9525">
          <a:noFill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404455212329244"/>
          <c:y val="5.5851136359209304E-2"/>
          <c:w val="0.85916521973214888"/>
          <c:h val="0.81117126616948576"/>
        </c:manualLayout>
      </c:layout>
      <c:bar3DChart>
        <c:barDir val="col"/>
        <c:grouping val="clustered"/>
        <c:ser>
          <c:idx val="0"/>
          <c:order val="0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Budget!$D$2:$D$16</c:f>
              <c:numCache>
                <c:formatCode>_ "R"\ * #,##0_ ;_ "R"\ * \-#,##0_ ;_ "R"\ * "-"_ ;_ @_ </c:formatCode>
                <c:ptCount val="15"/>
                <c:pt idx="0">
                  <c:v>300267914785.47595</c:v>
                </c:pt>
                <c:pt idx="1">
                  <c:v>313320157800.19409</c:v>
                </c:pt>
                <c:pt idx="2">
                  <c:v>320424951197.39459</c:v>
                </c:pt>
                <c:pt idx="3">
                  <c:v>330777283976.65417</c:v>
                </c:pt>
                <c:pt idx="4">
                  <c:v>345529530263.12177</c:v>
                </c:pt>
                <c:pt idx="5">
                  <c:v>365133410604.60132</c:v>
                </c:pt>
                <c:pt idx="6">
                  <c:v>384865027942.06287</c:v>
                </c:pt>
                <c:pt idx="7">
                  <c:v>408681323166.62579</c:v>
                </c:pt>
                <c:pt idx="8">
                  <c:v>425095601761.74194</c:v>
                </c:pt>
                <c:pt idx="9">
                  <c:v>419443659559.43756</c:v>
                </c:pt>
                <c:pt idx="10">
                  <c:v>433846189406.41522</c:v>
                </c:pt>
                <c:pt idx="11">
                  <c:v>449202258069.46783</c:v>
                </c:pt>
                <c:pt idx="12">
                  <c:v>460677018297.20123</c:v>
                </c:pt>
                <c:pt idx="13">
                  <c:v>470341073734.63019</c:v>
                </c:pt>
                <c:pt idx="14">
                  <c:v>478918870318.83569</c:v>
                </c:pt>
              </c:numCache>
            </c:numRef>
          </c:val>
          <c:shape val="pyramid"/>
        </c:ser>
        <c:ser>
          <c:idx val="1"/>
          <c:order val="1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Budget!$C$2:$C$15</c:f>
              <c:numCache>
                <c:formatCode>_ "R"\ * #,##0_ ;_ "R"\ * \-#,##0_ ;_ "R"\ * "-"_ ;_ @_ </c:formatCode>
                <c:ptCount val="14"/>
                <c:pt idx="0">
                  <c:v>21799650000</c:v>
                </c:pt>
                <c:pt idx="1">
                  <c:v>25061194000</c:v>
                </c:pt>
                <c:pt idx="2">
                  <c:v>22429241000</c:v>
                </c:pt>
                <c:pt idx="3">
                  <c:v>25476494000</c:v>
                </c:pt>
                <c:pt idx="4">
                  <c:v>28014475000</c:v>
                </c:pt>
                <c:pt idx="5">
                  <c:v>33307079000</c:v>
                </c:pt>
                <c:pt idx="6">
                  <c:v>36881397000</c:v>
                </c:pt>
                <c:pt idx="7">
                  <c:v>44482953000</c:v>
                </c:pt>
                <c:pt idx="8">
                  <c:v>55533549000</c:v>
                </c:pt>
                <c:pt idx="9">
                  <c:v>63809285000</c:v>
                </c:pt>
                <c:pt idx="10">
                  <c:v>67662724000</c:v>
                </c:pt>
                <c:pt idx="11">
                  <c:v>78643854000</c:v>
                </c:pt>
                <c:pt idx="12">
                  <c:v>86467069000</c:v>
                </c:pt>
                <c:pt idx="13">
                  <c:v>91847746000</c:v>
                </c:pt>
              </c:numCache>
            </c:numRef>
          </c:val>
          <c:shape val="pyramid"/>
        </c:ser>
        <c:dLbls/>
        <c:gapDepth val="0"/>
        <c:shape val="box"/>
        <c:axId val="112982272"/>
        <c:axId val="112869376"/>
        <c:axId val="0"/>
      </c:bar3DChart>
      <c:catAx>
        <c:axId val="112982272"/>
        <c:scaling>
          <c:orientation val="minMax"/>
        </c:scaling>
        <c:axPos val="b"/>
        <c:numFmt formatCode="General" sourceLinked="1"/>
        <c:tickLblPos val="low"/>
        <c:spPr>
          <a:ln w="9525">
            <a:noFill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869376"/>
        <c:crosses val="autoZero"/>
        <c:auto val="1"/>
        <c:lblAlgn val="ctr"/>
        <c:lblOffset val="100"/>
        <c:tickLblSkip val="1"/>
        <c:tickMarkSkip val="1"/>
      </c:catAx>
      <c:valAx>
        <c:axId val="112869376"/>
        <c:scaling>
          <c:orientation val="minMax"/>
        </c:scaling>
        <c:axPos val="l"/>
        <c:numFmt formatCode="_ &quot;R&quot;\ * #,##0_ ;_ &quot;R&quot;\ * \-#,##0_ ;_ &quot;R&quot;\ * &quot;-&quot;_ ;_ @_ 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0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982272"/>
        <c:crosses val="autoZero"/>
        <c:crossBetween val="between"/>
        <c:dispUnits>
          <c:builtInUnit val="millions"/>
          <c:dispUnitsLbl>
            <c:layout>
              <c:manualLayout>
                <c:xMode val="edge"/>
                <c:yMode val="edge"/>
                <c:x val="0.16468604484398613"/>
                <c:y val="1.3297889609335947E-2"/>
              </c:manualLayout>
            </c:layout>
            <c:spPr>
              <a:noFill/>
              <a:ln w="25400">
                <a:noFill/>
              </a:ln>
            </c:spPr>
            <c:txPr>
              <a:bodyPr rot="0" vert="horz"/>
              <a:lstStyle/>
              <a:p>
                <a:pPr algn="ctr">
                  <a:defRPr lang="en-ZA" sz="1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</c:dispUnitsLbl>
        </c:dispUnits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3531463525736949"/>
          <c:y val="1.3297983321705039E-2"/>
          <c:w val="0.15280160227905387"/>
          <c:h val="0.1143618060400674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lang="en-ZA" sz="110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ZA"/>
              <a:t>Year-on-Year Percentage Change</a:t>
            </a:r>
          </a:p>
        </c:rich>
      </c:tx>
      <c:layout>
        <c:manualLayout>
          <c:xMode val="edge"/>
          <c:yMode val="edge"/>
          <c:x val="0.27656266267687923"/>
          <c:y val="1.3586956521739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281256318097166E-2"/>
          <c:y val="4.3478260869565223E-2"/>
          <c:w val="0.91250069618278262"/>
          <c:h val="0.91576086956521741"/>
        </c:manualLayout>
      </c:layout>
      <c:lineChart>
        <c:grouping val="standard"/>
        <c:ser>
          <c:idx val="2"/>
          <c:order val="0"/>
          <c:tx>
            <c:strRef>
              <c:f>Budget!$C$1</c:f>
              <c:strCache>
                <c:ptCount val="1"/>
                <c:pt idx="0">
                  <c:v>KZN Budget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diamond"/>
            <c:size val="7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Budget!$C$80:$C$93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Budget!$D$80:$D$93</c:f>
              <c:numCache>
                <c:formatCode>0.00</c:formatCode>
                <c:ptCount val="14"/>
                <c:pt idx="0">
                  <c:v>9.2364512159598924</c:v>
                </c:pt>
                <c:pt idx="1">
                  <c:v>-9.6521053665679304</c:v>
                </c:pt>
                <c:pt idx="2">
                  <c:v>7.6194060854162062</c:v>
                </c:pt>
                <c:pt idx="3">
                  <c:v>8.5703830565016794</c:v>
                </c:pt>
                <c:pt idx="4">
                  <c:v>15.492390451721834</c:v>
                </c:pt>
                <c:pt idx="5">
                  <c:v>6.2980730442718604</c:v>
                </c:pt>
                <c:pt idx="6">
                  <c:v>13.710813630514048</c:v>
                </c:pt>
                <c:pt idx="7">
                  <c:v>13.358983227799644</c:v>
                </c:pt>
                <c:pt idx="8">
                  <c:v>7.4938945073544643</c:v>
                </c:pt>
                <c:pt idx="9">
                  <c:v>1.5139941683251887</c:v>
                </c:pt>
                <c:pt idx="10">
                  <c:v>11.470883214318519</c:v>
                </c:pt>
                <c:pt idx="11">
                  <c:v>4.2476495645800876</c:v>
                </c:pt>
                <c:pt idx="12">
                  <c:v>0.6028048923457785</c:v>
                </c:pt>
                <c:pt idx="13">
                  <c:v>-0.89898084771726516</c:v>
                </c:pt>
              </c:numCache>
            </c:numRef>
          </c:val>
        </c:ser>
        <c:ser>
          <c:idx val="4"/>
          <c:order val="1"/>
          <c:tx>
            <c:strRef>
              <c:f>Budget!$D$1</c:f>
              <c:strCache>
                <c:ptCount val="1"/>
                <c:pt idx="0">
                  <c:v>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x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cat>
            <c:numRef>
              <c:f>Budget!$C$80:$C$93</c:f>
              <c:numCache>
                <c:formatCode>General</c:formatCode>
                <c:ptCount val="1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</c:numCache>
            </c:numRef>
          </c:cat>
          <c:val>
            <c:numRef>
              <c:f>Budget!$E$80:$E$93</c:f>
              <c:numCache>
                <c:formatCode>0.00</c:formatCode>
                <c:ptCount val="14"/>
                <c:pt idx="0">
                  <c:v>4.3468657062620935</c:v>
                </c:pt>
                <c:pt idx="1">
                  <c:v>2.2675826053079113</c:v>
                </c:pt>
                <c:pt idx="2">
                  <c:v>3.2308135619819858</c:v>
                </c:pt>
                <c:pt idx="3">
                  <c:v>4.4598728513378756</c:v>
                </c:pt>
                <c:pt idx="4">
                  <c:v>5.6735759535664405</c:v>
                </c:pt>
                <c:pt idx="5">
                  <c:v>5.4039473694804352</c:v>
                </c:pt>
                <c:pt idx="6">
                  <c:v>6.188220153936201</c:v>
                </c:pt>
                <c:pt idx="7">
                  <c:v>4.016400472605838</c:v>
                </c:pt>
                <c:pt idx="8">
                  <c:v>-1.3295696730055064</c:v>
                </c:pt>
                <c:pt idx="9">
                  <c:v>3.4337221504564766</c:v>
                </c:pt>
                <c:pt idx="10">
                  <c:v>3.5395190825722498</c:v>
                </c:pt>
                <c:pt idx="11">
                  <c:v>2.5544751883145831</c:v>
                </c:pt>
                <c:pt idx="12">
                  <c:v>2.0977941276841134</c:v>
                </c:pt>
                <c:pt idx="13">
                  <c:v>1.8237396356000923</c:v>
                </c:pt>
              </c:numCache>
            </c:numRef>
          </c:val>
        </c:ser>
        <c:dLbls/>
        <c:marker val="1"/>
        <c:axId val="112895104"/>
        <c:axId val="112896640"/>
      </c:lineChart>
      <c:catAx>
        <c:axId val="1128951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896640"/>
        <c:crosses val="autoZero"/>
        <c:auto val="1"/>
        <c:lblAlgn val="ctr"/>
        <c:lblOffset val="100"/>
        <c:tickLblSkip val="1"/>
        <c:tickMarkSkip val="1"/>
      </c:catAx>
      <c:valAx>
        <c:axId val="112896640"/>
        <c:scaling>
          <c:orientation val="minMax"/>
        </c:scaling>
        <c:axPos val="l"/>
        <c:title>
          <c:tx>
            <c:rich>
              <a:bodyPr rot="-120000" vert="horz"/>
              <a:lstStyle/>
              <a:p>
                <a:pPr algn="ctr">
                  <a:defRPr lang="en-ZA"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ZA"/>
                  <a:t>%</a:t>
                </a:r>
              </a:p>
            </c:rich>
          </c:tx>
          <c:layout>
            <c:manualLayout>
              <c:xMode val="edge"/>
              <c:yMode val="edge"/>
              <c:x val="8.4375229795304721E-2"/>
              <c:y val="1.358695652173913E-2"/>
            </c:manualLayout>
          </c:layout>
          <c:spPr>
            <a:noFill/>
            <a:ln w="25400">
              <a:noFill/>
            </a:ln>
          </c:spPr>
        </c:title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289510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0625057790106336"/>
          <c:y val="1.358695652173913E-2"/>
          <c:w val="0.16875002275201134"/>
          <c:h val="0.1168478260869565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 paperSize="9" orientation="landscape"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autoTitleDeleted val="1"/>
    <c:plotArea>
      <c:layout>
        <c:manualLayout>
          <c:layoutTarget val="inner"/>
          <c:xMode val="edge"/>
          <c:yMode val="edge"/>
          <c:x val="0.10542651621020629"/>
          <c:y val="4.9707744276956414E-2"/>
          <c:w val="0.88837343806540403"/>
          <c:h val="0.83625969783585163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Budget!$A$2:$B$15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Budget!$H$2:$H$15</c:f>
              <c:numCache>
                <c:formatCode>0.00%</c:formatCode>
                <c:ptCount val="14"/>
                <c:pt idx="0">
                  <c:v>7.2600664028904277E-2</c:v>
                </c:pt>
                <c:pt idx="1">
                  <c:v>7.9985897415453408E-2</c:v>
                </c:pt>
                <c:pt idx="2">
                  <c:v>6.9998422145916755E-2</c:v>
                </c:pt>
                <c:pt idx="3">
                  <c:v>7.7020083403907799E-2</c:v>
                </c:pt>
                <c:pt idx="4">
                  <c:v>8.1076934230966874E-2</c:v>
                </c:pt>
                <c:pt idx="5">
                  <c:v>9.1218929938098284E-2</c:v>
                </c:pt>
                <c:pt idx="6">
                  <c:v>9.5829431936725828E-2</c:v>
                </c:pt>
                <c:pt idx="7">
                  <c:v>0.10884508412405135</c:v>
                </c:pt>
                <c:pt idx="8">
                  <c:v>0.13063778775844759</c:v>
                </c:pt>
                <c:pt idx="9">
                  <c:v>0.15212838135882673</c:v>
                </c:pt>
                <c:pt idx="10">
                  <c:v>0.15596016664932699</c:v>
                </c:pt>
                <c:pt idx="11">
                  <c:v>0.17507448501703202</c:v>
                </c:pt>
                <c:pt idx="12">
                  <c:v>0.18769564264266517</c:v>
                </c:pt>
                <c:pt idx="13">
                  <c:v>0.19527902436992173</c:v>
                </c:pt>
              </c:numCache>
            </c:numRef>
          </c:val>
        </c:ser>
        <c:dLbls/>
        <c:marker val="1"/>
        <c:axId val="113007616"/>
        <c:axId val="113009408"/>
      </c:lineChart>
      <c:catAx>
        <c:axId val="11300761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009408"/>
        <c:crosses val="autoZero"/>
        <c:auto val="1"/>
        <c:lblAlgn val="ctr"/>
        <c:lblOffset val="100"/>
        <c:tickLblSkip val="1"/>
        <c:tickMarkSkip val="1"/>
      </c:catAx>
      <c:valAx>
        <c:axId val="113009408"/>
        <c:scaling>
          <c:orientation val="minMax"/>
          <c:min val="0.1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0076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42635722401919685"/>
          <c:y val="1.461988304093568E-2"/>
          <c:w val="0.3953495024740214"/>
          <c:h val="0.1228073245230312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  <c:userShapes r:id="rId1"/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3310591295754517"/>
          <c:y val="5.0000071806169333E-2"/>
          <c:w val="0.86006897603336985"/>
          <c:h val="0.83529531723249129"/>
        </c:manualLayout>
      </c:layout>
      <c:lineChart>
        <c:grouping val="standard"/>
        <c:ser>
          <c:idx val="0"/>
          <c:order val="0"/>
          <c:tx>
            <c:strRef>
              <c:f>Budget!$H$1</c:f>
              <c:strCache>
                <c:ptCount val="1"/>
                <c:pt idx="0">
                  <c:v>KZN Budget as a % of KZN GDP</c:v>
                </c:pt>
              </c:strCache>
            </c:strRef>
          </c:tx>
          <c:spPr>
            <a:ln w="38100">
              <a:solidFill>
                <a:srgbClr val="FF6600"/>
              </a:solidFill>
              <a:prstDash val="solid"/>
            </a:ln>
          </c:spPr>
          <c:marker>
            <c:symbol val="none"/>
          </c:marke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Budget!$H$2:$H$16</c:f>
              <c:numCache>
                <c:formatCode>0.00%</c:formatCode>
                <c:ptCount val="15"/>
                <c:pt idx="0">
                  <c:v>7.2600664028904277E-2</c:v>
                </c:pt>
                <c:pt idx="1">
                  <c:v>7.9985897415453408E-2</c:v>
                </c:pt>
                <c:pt idx="2">
                  <c:v>6.9998422145916755E-2</c:v>
                </c:pt>
                <c:pt idx="3">
                  <c:v>7.7020083403907799E-2</c:v>
                </c:pt>
                <c:pt idx="4">
                  <c:v>8.1076934230966874E-2</c:v>
                </c:pt>
                <c:pt idx="5">
                  <c:v>9.1218929938098284E-2</c:v>
                </c:pt>
                <c:pt idx="6">
                  <c:v>9.5829431936725828E-2</c:v>
                </c:pt>
                <c:pt idx="7">
                  <c:v>0.10884508412405135</c:v>
                </c:pt>
                <c:pt idx="8">
                  <c:v>0.13063778775844759</c:v>
                </c:pt>
                <c:pt idx="9">
                  <c:v>0.15212838135882673</c:v>
                </c:pt>
                <c:pt idx="10">
                  <c:v>0.15596016664932699</c:v>
                </c:pt>
                <c:pt idx="11">
                  <c:v>0.17507448501703202</c:v>
                </c:pt>
                <c:pt idx="12">
                  <c:v>0.18769564264266517</c:v>
                </c:pt>
                <c:pt idx="13">
                  <c:v>0.19527902436992173</c:v>
                </c:pt>
                <c:pt idx="14">
                  <c:v>0.20225465105501897</c:v>
                </c:pt>
              </c:numCache>
            </c:numRef>
          </c:val>
        </c:ser>
        <c:ser>
          <c:idx val="1"/>
          <c:order val="1"/>
          <c:tx>
            <c:strRef>
              <c:f>Budget!$I$133</c:f>
              <c:strCache>
                <c:ptCount val="1"/>
                <c:pt idx="0">
                  <c:v>National public-sector expenditure to GDP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Budget!$A$2:$A$16</c:f>
              <c:numCache>
                <c:formatCode>General</c:formatCode>
                <c:ptCount val="1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</c:numCache>
            </c:numRef>
          </c:cat>
          <c:val>
            <c:numRef>
              <c:f>Budget!$J$134:$J$148</c:f>
              <c:numCache>
                <c:formatCode>0.00%</c:formatCode>
                <c:ptCount val="15"/>
                <c:pt idx="0">
                  <c:v>0.2228</c:v>
                </c:pt>
                <c:pt idx="1">
                  <c:v>0.22</c:v>
                </c:pt>
                <c:pt idx="2">
                  <c:v>0.22600000000000001</c:v>
                </c:pt>
                <c:pt idx="3">
                  <c:v>0.23600000000000002</c:v>
                </c:pt>
                <c:pt idx="4">
                  <c:v>0.23699999999999999</c:v>
                </c:pt>
                <c:pt idx="5">
                  <c:v>0.24100000000000002</c:v>
                </c:pt>
                <c:pt idx="6">
                  <c:v>0.24600000000000002</c:v>
                </c:pt>
                <c:pt idx="7">
                  <c:v>0.249</c:v>
                </c:pt>
                <c:pt idx="8">
                  <c:v>0.26899999999999996</c:v>
                </c:pt>
                <c:pt idx="9">
                  <c:v>0.29100000000000004</c:v>
                </c:pt>
                <c:pt idx="10">
                  <c:v>0.29199999999999998</c:v>
                </c:pt>
                <c:pt idx="11">
                  <c:v>0.32</c:v>
                </c:pt>
                <c:pt idx="12">
                  <c:v>0.34</c:v>
                </c:pt>
                <c:pt idx="13">
                  <c:v>0.4</c:v>
                </c:pt>
                <c:pt idx="14">
                  <c:v>0.42</c:v>
                </c:pt>
              </c:numCache>
            </c:numRef>
          </c:val>
        </c:ser>
        <c:dLbls/>
        <c:marker val="1"/>
        <c:axId val="113042944"/>
        <c:axId val="113044480"/>
      </c:lineChart>
      <c:catAx>
        <c:axId val="11304294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044480"/>
        <c:crosses val="autoZero"/>
        <c:auto val="1"/>
        <c:lblAlgn val="ctr"/>
        <c:lblOffset val="100"/>
        <c:tickLblSkip val="1"/>
        <c:tickMarkSkip val="1"/>
      </c:catAx>
      <c:valAx>
        <c:axId val="113044480"/>
        <c:scaling>
          <c:orientation val="minMax"/>
          <c:min val="0.05"/>
        </c:scaling>
        <c:axPos val="l"/>
        <c:numFmt formatCode="0.0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0429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638228346456693"/>
          <c:y val="1.4705865571151435E-2"/>
          <c:w val="0.51365223097112933"/>
          <c:h val="0.1323530754307881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 paperSize="9" orientation="landscape"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46551775855604255"/>
          <c:y val="3.630363036303630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315285747101281E-2"/>
          <c:y val="0.38283951771193581"/>
          <c:w val="0.97044451687159594"/>
          <c:h val="0.51485314450915487"/>
        </c:manualLayout>
      </c:layout>
      <c:pie3DChart>
        <c:varyColors val="1"/>
        <c:ser>
          <c:idx val="0"/>
          <c:order val="0"/>
          <c:tx>
            <c:strRef>
              <c:f>SocioEcon!$C$62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5.3204715948656722E-2"/>
                  <c:y val="-3.2515469486374897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8.964436028109703E-3"/>
                  <c:y val="-0.11801127050460777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5.665031443666587E-2"/>
                  <c:y val="-0.3430632981542658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SocioEcon!$C$76:$C$78</c:f>
              <c:numCache>
                <c:formatCode>#,##0</c:formatCode>
                <c:ptCount val="3"/>
                <c:pt idx="0">
                  <c:v>79837</c:v>
                </c:pt>
                <c:pt idx="1">
                  <c:v>580496</c:v>
                </c:pt>
                <c:pt idx="2">
                  <c:v>1075332</c:v>
                </c:pt>
              </c:numCache>
            </c:numRef>
          </c:val>
        </c:ser>
        <c:dLbls/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660176098677365"/>
          <c:y val="1.6501650165016774E-2"/>
          <c:w val="0.26108400243073016"/>
          <c:h val="0.19141983489687986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57"/>
      <c:depthPercent val="100"/>
      <c:rAngAx val="1"/>
    </c:view3D>
    <c:floor>
      <c:spPr>
        <a:solidFill>
          <a:srgbClr val="99CCFF"/>
        </a:solidFill>
        <a:ln w="3175">
          <a:solidFill>
            <a:srgbClr val="000000"/>
          </a:solidFill>
          <a:prstDash val="solid"/>
        </a:ln>
      </c:spPr>
    </c:floor>
    <c:sideWall>
      <c:spPr>
        <a:noFill/>
        <a:ln w="25400">
          <a:noFill/>
        </a:ln>
      </c:spPr>
    </c:sideWall>
    <c:backWall>
      <c:spPr>
        <a:noFill/>
        <a:ln w="25400">
          <a:noFill/>
        </a:ln>
      </c:spPr>
    </c:backWall>
    <c:plotArea>
      <c:layout>
        <c:manualLayout>
          <c:layoutTarget val="inner"/>
          <c:xMode val="edge"/>
          <c:yMode val="edge"/>
          <c:x val="0.13874811420677721"/>
          <c:y val="1.183431952662722E-2"/>
          <c:w val="0.85448533749295652"/>
          <c:h val="0.88757396449702797"/>
        </c:manualLayout>
      </c:layout>
      <c:bar3DChart>
        <c:barDir val="col"/>
        <c:grouping val="clustered"/>
        <c:ser>
          <c:idx val="4"/>
          <c:order val="0"/>
          <c:tx>
            <c:strRef>
              <c:f>SocioEcon!$D$4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00808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SocioEcon!$D$3</c:f>
              <c:numCache>
                <c:formatCode>"R"\ #,##0.00</c:formatCode>
                <c:ptCount val="1"/>
                <c:pt idx="0">
                  <c:v>9222.3471532989588</c:v>
                </c:pt>
              </c:numCache>
            </c:numRef>
          </c:val>
          <c:shape val="cylinder"/>
        </c:ser>
        <c:ser>
          <c:idx val="3"/>
          <c:order val="1"/>
          <c:tx>
            <c:strRef>
              <c:f>SocioEcon!$F$4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00FF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SocioEcon!$F$3</c:f>
            </c:numRef>
          </c:val>
          <c:shape val="cylinder"/>
        </c:ser>
        <c:ser>
          <c:idx val="2"/>
          <c:order val="2"/>
          <c:tx>
            <c:strRef>
              <c:f>SocioEcon!$G$4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FF6600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SocioEcon!$G$3</c:f>
            </c:numRef>
          </c:val>
          <c:shape val="cylinder"/>
        </c:ser>
        <c:ser>
          <c:idx val="0"/>
          <c:order val="3"/>
          <c:tx>
            <c:strRef>
              <c:f>SocioEcon!$H$4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0000FF"/>
            </a:solidFill>
            <a:ln w="3175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SocioEcon!$H$3</c:f>
            </c:numRef>
          </c:val>
          <c:shape val="cylinder"/>
        </c:ser>
        <c:ser>
          <c:idx val="1"/>
          <c:order val="4"/>
          <c:tx>
            <c:strRef>
              <c:f>SocioEcon!$C$4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SocioEcon!$A$3</c:f>
              <c:strCache>
                <c:ptCount val="1"/>
                <c:pt idx="0">
                  <c:v>Per Capita Income</c:v>
                </c:pt>
              </c:strCache>
            </c:strRef>
          </c:cat>
          <c:val>
            <c:numRef>
              <c:f>SocioEcon!$C$3</c:f>
              <c:numCache>
                <c:formatCode>"R"\ #,##0.00</c:formatCode>
                <c:ptCount val="1"/>
                <c:pt idx="0">
                  <c:v>15375.940377591691</c:v>
                </c:pt>
              </c:numCache>
            </c:numRef>
          </c:val>
          <c:shape val="cylinder"/>
        </c:ser>
        <c:ser>
          <c:idx val="5"/>
          <c:order val="5"/>
          <c:tx>
            <c:strRef>
              <c:f>SocioEcon!$B$4</c:f>
              <c:strCache>
                <c:ptCount val="1"/>
                <c:pt idx="0">
                  <c:v>2011</c:v>
                </c:pt>
              </c:strCache>
            </c:strRef>
          </c:tx>
          <c:val>
            <c:numRef>
              <c:f>SocioEcon!$B$3</c:f>
              <c:numCache>
                <c:formatCode>"R"\ #,##0.00</c:formatCode>
                <c:ptCount val="1"/>
                <c:pt idx="0">
                  <c:v>21807.910954255465</c:v>
                </c:pt>
              </c:numCache>
            </c:numRef>
          </c:val>
          <c:shape val="cylinder"/>
        </c:ser>
        <c:dLbls/>
        <c:shape val="box"/>
        <c:axId val="113337472"/>
        <c:axId val="113339008"/>
        <c:axId val="0"/>
      </c:bar3DChart>
      <c:catAx>
        <c:axId val="1133374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339008"/>
        <c:crosses val="autoZero"/>
        <c:auto val="1"/>
        <c:lblAlgn val="ctr"/>
        <c:lblOffset val="100"/>
        <c:tickLblSkip val="1"/>
        <c:tickMarkSkip val="1"/>
      </c:catAx>
      <c:valAx>
        <c:axId val="113339008"/>
        <c:scaling>
          <c:orientation val="minMax"/>
        </c:scaling>
        <c:axPos val="l"/>
        <c:numFmt formatCode="&quot;R&quot;\ #,##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33747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7986605735196799"/>
          <c:y val="7.1005837385080969E-2"/>
          <c:w val="7.9957818185345364E-2"/>
          <c:h val="0.19716131774150775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 orientation="landscape" horizontalDpi="200" verticalDpi="200" copies="0"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46633416458852867"/>
          <c:y val="3.6184210526316589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468827930174564E-2"/>
          <c:y val="0.38486903922479765"/>
          <c:w val="0.97007481296760245"/>
          <c:h val="0.50986923999865053"/>
        </c:manualLayout>
      </c:layout>
      <c:pie3DChart>
        <c:varyColors val="1"/>
        <c:ser>
          <c:idx val="0"/>
          <c:order val="0"/>
          <c:tx>
            <c:strRef>
              <c:f>SocioEcon!$D$62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6.2961493903039636E-2"/>
                  <c:y val="-7.4843090789745034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1.1571072319202451E-2"/>
                  <c:y val="-0.27045383807358125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1.9950124688279808E-2"/>
                  <c:y val="-0.30876955847695176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SocioEcon!$D$76:$D$78</c:f>
              <c:numCache>
                <c:formatCode>#,##0</c:formatCode>
                <c:ptCount val="3"/>
                <c:pt idx="0">
                  <c:v>152045</c:v>
                </c:pt>
                <c:pt idx="1">
                  <c:v>437355</c:v>
                </c:pt>
                <c:pt idx="2">
                  <c:v>844739</c:v>
                </c:pt>
              </c:numCache>
            </c:numRef>
          </c:val>
        </c:ser>
        <c:dLbls/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56857855361597"/>
          <c:y val="1.6447368421052631E-2"/>
          <c:w val="0.26433915211970094"/>
          <c:h val="0.19078981903578138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46568730379291301"/>
          <c:y val="3.6065573770491806E-2"/>
        </c:manualLayout>
      </c:layout>
      <c:spPr>
        <a:noFill/>
        <a:ln w="25400">
          <a:noFill/>
        </a:ln>
      </c:spPr>
      <c:txPr>
        <a:bodyPr/>
        <a:lstStyle/>
        <a:p>
          <a:pPr>
            <a:defRPr lang="en-ZA" sz="8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title>
    <c:view3D>
      <c:perspective val="0"/>
    </c:view3D>
    <c:plotArea>
      <c:layout>
        <c:manualLayout>
          <c:layoutTarget val="inner"/>
          <c:xMode val="edge"/>
          <c:yMode val="edge"/>
          <c:x val="1.22549312933979E-2"/>
          <c:y val="0.38032786885247499"/>
          <c:w val="0.97059055843711362"/>
          <c:h val="0.51475409836065578"/>
        </c:manualLayout>
      </c:layout>
      <c:pie3DChart>
        <c:varyColors val="1"/>
        <c:ser>
          <c:idx val="0"/>
          <c:order val="0"/>
          <c:tx>
            <c:strRef>
              <c:f>SocioEcon!$E$62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spPr>
              <a:solidFill>
                <a:srgbClr val="99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spPr>
              <a:solidFill>
                <a:srgbClr val="FF0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-8.7959371816300105E-2"/>
                  <c:y val="-7.0741190138117971E-2"/>
                </c:manualLayout>
              </c:layout>
              <c:dLblPos val="bestFit"/>
              <c:showPercent val="1"/>
            </c:dLbl>
            <c:dLbl>
              <c:idx val="1"/>
              <c:layout>
                <c:manualLayout>
                  <c:x val="-2.1174346907012042E-2"/>
                  <c:y val="-0.3165344004130633"/>
                </c:manualLayout>
              </c:layout>
              <c:dLblPos val="bestFit"/>
              <c:showPercent val="1"/>
            </c:dLbl>
            <c:dLbl>
              <c:idx val="2"/>
              <c:layout>
                <c:manualLayout>
                  <c:x val="8.0882546536426222E-2"/>
                  <c:y val="-0.33097026806076679"/>
                </c:manualLayout>
              </c:layout>
              <c:dLblPos val="bestFit"/>
              <c:showPercent val="1"/>
            </c:dLbl>
            <c:numFmt formatCode="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lang="en-ZA" sz="11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Percent val="1"/>
            <c:showLeaderLines val="1"/>
          </c:dLbls>
          <c:cat>
            <c:strRef>
              <c:f>SocioEcon!$A$76:$A$78</c:f>
              <c:strCache>
                <c:ptCount val="3"/>
                <c:pt idx="0">
                  <c:v>Primary Sector</c:v>
                </c:pt>
                <c:pt idx="1">
                  <c:v>Secondary Sector</c:v>
                </c:pt>
                <c:pt idx="2">
                  <c:v>Tertiary Sector</c:v>
                </c:pt>
              </c:strCache>
            </c:strRef>
          </c:cat>
          <c:val>
            <c:numRef>
              <c:f>SocioEcon!$E$76:$E$78</c:f>
              <c:numCache>
                <c:formatCode>#,##0</c:formatCode>
                <c:ptCount val="3"/>
                <c:pt idx="0">
                  <c:v>133932</c:v>
                </c:pt>
                <c:pt idx="1">
                  <c:v>451726</c:v>
                </c:pt>
                <c:pt idx="2">
                  <c:v>697560</c:v>
                </c:pt>
              </c:numCache>
            </c:numRef>
          </c:val>
        </c:ser>
        <c:dLbls/>
      </c:pie3DChart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72794297771602079"/>
          <c:y val="1.6393442622950821E-2"/>
          <c:w val="0.2598044362101799"/>
          <c:h val="0.1901639344262303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7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zero"/>
  </c:chart>
  <c:spPr>
    <a:solidFill>
      <a:srgbClr val="CC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993288590604064E-2"/>
          <c:y val="1.0178142339929079E-2"/>
          <c:w val="0.89429530201343344"/>
          <c:h val="0.8753202412339009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SocioEcon!$E$16:$E$25</c:f>
              <c:numCache>
                <c:formatCode>#,##0</c:formatCode>
                <c:ptCount val="10"/>
                <c:pt idx="0">
                  <c:v>480693</c:v>
                </c:pt>
                <c:pt idx="1">
                  <c:v>1008320</c:v>
                </c:pt>
                <c:pt idx="2">
                  <c:v>1421379</c:v>
                </c:pt>
                <c:pt idx="3">
                  <c:v>843719</c:v>
                </c:pt>
                <c:pt idx="4">
                  <c:v>137502</c:v>
                </c:pt>
                <c:pt idx="5">
                  <c:v>483853</c:v>
                </c:pt>
                <c:pt idx="6">
                  <c:v>1015842</c:v>
                </c:pt>
                <c:pt idx="7">
                  <c:v>1620137</c:v>
                </c:pt>
                <c:pt idx="8">
                  <c:v>1047994</c:v>
                </c:pt>
                <c:pt idx="9">
                  <c:v>239070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SocioEcon!$D$16:$D$25</c:f>
              <c:numCache>
                <c:formatCode>#,##0</c:formatCode>
                <c:ptCount val="10"/>
                <c:pt idx="0">
                  <c:v>516037</c:v>
                </c:pt>
                <c:pt idx="1">
                  <c:v>1153667</c:v>
                </c:pt>
                <c:pt idx="2">
                  <c:v>1661762</c:v>
                </c:pt>
                <c:pt idx="3">
                  <c:v>998089</c:v>
                </c:pt>
                <c:pt idx="4">
                  <c:v>148527</c:v>
                </c:pt>
                <c:pt idx="5">
                  <c:v>517451</c:v>
                </c:pt>
                <c:pt idx="6">
                  <c:v>1157653</c:v>
                </c:pt>
                <c:pt idx="7">
                  <c:v>1841198</c:v>
                </c:pt>
                <c:pt idx="8">
                  <c:v>1292324</c:v>
                </c:pt>
                <c:pt idx="9">
                  <c:v>297421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SocioEcon!$C$16:$C$25</c:f>
              <c:numCache>
                <c:formatCode>#,##0</c:formatCode>
                <c:ptCount val="10"/>
                <c:pt idx="0">
                  <c:v>542207</c:v>
                </c:pt>
                <c:pt idx="1">
                  <c:v>1180183</c:v>
                </c:pt>
                <c:pt idx="2">
                  <c:v>1924855</c:v>
                </c:pt>
                <c:pt idx="3">
                  <c:v>1063818</c:v>
                </c:pt>
                <c:pt idx="4">
                  <c:v>162219</c:v>
                </c:pt>
                <c:pt idx="5">
                  <c:v>539022</c:v>
                </c:pt>
                <c:pt idx="6">
                  <c:v>1173843</c:v>
                </c:pt>
                <c:pt idx="7">
                  <c:v>1941531</c:v>
                </c:pt>
                <c:pt idx="8">
                  <c:v>1397046</c:v>
                </c:pt>
                <c:pt idx="9">
                  <c:v>334506</c:v>
                </c:pt>
              </c:numCache>
            </c:numRef>
          </c:val>
        </c:ser>
        <c:ser>
          <c:idx val="3"/>
          <c:order val="3"/>
          <c:tx>
            <c:strRef>
              <c:f>SocioEcon!$B$15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SocioEcon!$A$16:$A$25</c:f>
              <c:strCache>
                <c:ptCount val="10"/>
                <c:pt idx="0">
                  <c:v>Males - 0 to 4</c:v>
                </c:pt>
                <c:pt idx="1">
                  <c:v>Males - 5 to 14</c:v>
                </c:pt>
                <c:pt idx="2">
                  <c:v>Males - 15 to 34</c:v>
                </c:pt>
                <c:pt idx="3">
                  <c:v>Males - 35 to 64</c:v>
                </c:pt>
                <c:pt idx="4">
                  <c:v>Males - Over 65</c:v>
                </c:pt>
                <c:pt idx="5">
                  <c:v>Females - 0 to 4</c:v>
                </c:pt>
                <c:pt idx="6">
                  <c:v>Females - 5 to 14</c:v>
                </c:pt>
                <c:pt idx="7">
                  <c:v>Females - 15 to 34</c:v>
                </c:pt>
                <c:pt idx="8">
                  <c:v>Females - 35 to 64</c:v>
                </c:pt>
                <c:pt idx="9">
                  <c:v>Females - Over 65</c:v>
                </c:pt>
              </c:strCache>
            </c:strRef>
          </c:cat>
          <c:val>
            <c:numRef>
              <c:f>SocioEcon!$B$16:$B$25</c:f>
              <c:numCache>
                <c:formatCode>#,##0</c:formatCode>
                <c:ptCount val="10"/>
                <c:pt idx="0">
                  <c:v>602780</c:v>
                </c:pt>
                <c:pt idx="1">
                  <c:v>1055266</c:v>
                </c:pt>
                <c:pt idx="2">
                  <c:v>1921354</c:v>
                </c:pt>
                <c:pt idx="3">
                  <c:v>1125102</c:v>
                </c:pt>
                <c:pt idx="4">
                  <c:v>174172</c:v>
                </c:pt>
                <c:pt idx="5">
                  <c:v>595354</c:v>
                </c:pt>
                <c:pt idx="6">
                  <c:v>1026119</c:v>
                </c:pt>
                <c:pt idx="7">
                  <c:v>2010728</c:v>
                </c:pt>
                <c:pt idx="8">
                  <c:v>1422546</c:v>
                </c:pt>
                <c:pt idx="9">
                  <c:v>333879</c:v>
                </c:pt>
              </c:numCache>
            </c:numRef>
          </c:val>
        </c:ser>
        <c:dLbls/>
        <c:shape val="cylinder"/>
        <c:axId val="113489408"/>
        <c:axId val="113490944"/>
        <c:axId val="0"/>
      </c:bar3DChart>
      <c:catAx>
        <c:axId val="1134894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490944"/>
        <c:crosses val="autoZero"/>
        <c:auto val="1"/>
        <c:lblAlgn val="ctr"/>
        <c:lblOffset val="100"/>
        <c:tickLblSkip val="1"/>
        <c:tickMarkSkip val="1"/>
      </c:catAx>
      <c:valAx>
        <c:axId val="11349094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4894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91411636045494005"/>
          <c:y val="0.38002650918635383"/>
          <c:w val="7.4008413565829892E-2"/>
          <c:h val="0.23102434518375747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 orientation="landscape" horizontalDpi="300" verticalDpi="300"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65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9.8827632347337768E-2"/>
          <c:y val="1.0152296845624574E-2"/>
          <c:w val="0.8944738249741957"/>
          <c:h val="0.87563560293516185"/>
        </c:manualLayout>
      </c:layout>
      <c:bar3DChart>
        <c:barDir val="col"/>
        <c:grouping val="percentStacked"/>
        <c:ser>
          <c:idx val="2"/>
          <c:order val="0"/>
          <c:tx>
            <c:strRef>
              <c:f>SocioEcon!$E$15</c:f>
              <c:strCache>
                <c:ptCount val="1"/>
                <c:pt idx="0">
                  <c:v>1996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SocioEcon!$E$41:$E$46</c:f>
              <c:numCache>
                <c:formatCode>#,##0</c:formatCode>
                <c:ptCount val="6"/>
                <c:pt idx="0">
                  <c:v>957217</c:v>
                </c:pt>
                <c:pt idx="1">
                  <c:v>747586</c:v>
                </c:pt>
                <c:pt idx="2">
                  <c:v>278433</c:v>
                </c:pt>
                <c:pt idx="3">
                  <c:v>1328708</c:v>
                </c:pt>
                <c:pt idx="4">
                  <c:v>665303</c:v>
                </c:pt>
                <c:pt idx="5">
                  <c:v>200820</c:v>
                </c:pt>
              </c:numCache>
            </c:numRef>
          </c:val>
        </c:ser>
        <c:ser>
          <c:idx val="1"/>
          <c:order val="1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SocioEcon!$D$41:$D$46</c:f>
              <c:numCache>
                <c:formatCode>#,##0</c:formatCode>
                <c:ptCount val="6"/>
                <c:pt idx="0">
                  <c:v>1114879</c:v>
                </c:pt>
                <c:pt idx="1">
                  <c:v>869654</c:v>
                </c:pt>
                <c:pt idx="2">
                  <c:v>292212</c:v>
                </c:pt>
                <c:pt idx="3">
                  <c:v>1463896</c:v>
                </c:pt>
                <c:pt idx="4">
                  <c:v>999391</c:v>
                </c:pt>
                <c:pt idx="5">
                  <c:v>350925</c:v>
                </c:pt>
              </c:numCache>
            </c:numRef>
          </c:val>
        </c:ser>
        <c:ser>
          <c:idx val="0"/>
          <c:order val="2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SocioEcon!$C$41:$C$46</c:f>
              <c:numCache>
                <c:formatCode>#,##0</c:formatCode>
                <c:ptCount val="6"/>
                <c:pt idx="0">
                  <c:v>645471</c:v>
                </c:pt>
                <c:pt idx="1">
                  <c:v>989616</c:v>
                </c:pt>
                <c:pt idx="2">
                  <c:v>300222</c:v>
                </c:pt>
                <c:pt idx="3">
                  <c:v>2124208</c:v>
                </c:pt>
                <c:pt idx="4">
                  <c:v>1061962</c:v>
                </c:pt>
                <c:pt idx="5">
                  <c:v>401811</c:v>
                </c:pt>
              </c:numCache>
            </c:numRef>
          </c:val>
        </c:ser>
        <c:ser>
          <c:idx val="3"/>
          <c:order val="3"/>
          <c:tx>
            <c:strRef>
              <c:f>SocioEcon!$B$40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SocioEcon!$A$41:$A$46</c:f>
              <c:strCache>
                <c:ptCount val="6"/>
                <c:pt idx="0">
                  <c:v>No Schooling</c:v>
                </c:pt>
                <c:pt idx="1">
                  <c:v>Some Primary</c:v>
                </c:pt>
                <c:pt idx="2">
                  <c:v>Complete Primary</c:v>
                </c:pt>
                <c:pt idx="3">
                  <c:v>Secondary</c:v>
                </c:pt>
                <c:pt idx="4">
                  <c:v>Grade 12</c:v>
                </c:pt>
                <c:pt idx="5">
                  <c:v>Higher</c:v>
                </c:pt>
              </c:strCache>
            </c:strRef>
          </c:cat>
          <c:val>
            <c:numRef>
              <c:f>SocioEcon!$B$41:$B$46</c:f>
              <c:numCache>
                <c:formatCode>#,##0</c:formatCode>
                <c:ptCount val="6"/>
                <c:pt idx="0">
                  <c:v>621199</c:v>
                </c:pt>
                <c:pt idx="1">
                  <c:v>784305</c:v>
                </c:pt>
                <c:pt idx="2">
                  <c:v>240411</c:v>
                </c:pt>
                <c:pt idx="3">
                  <c:v>1802050</c:v>
                </c:pt>
                <c:pt idx="4">
                  <c:v>1799395</c:v>
                </c:pt>
                <c:pt idx="5">
                  <c:v>522627</c:v>
                </c:pt>
              </c:numCache>
            </c:numRef>
          </c:val>
        </c:ser>
        <c:dLbls/>
        <c:shape val="cylinder"/>
        <c:axId val="113539712"/>
        <c:axId val="113553792"/>
        <c:axId val="0"/>
      </c:bar3DChart>
      <c:catAx>
        <c:axId val="11353971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553792"/>
        <c:crosses val="autoZero"/>
        <c:auto val="1"/>
        <c:lblAlgn val="ctr"/>
        <c:lblOffset val="100"/>
        <c:tickLblSkip val="1"/>
        <c:tickMarkSkip val="1"/>
      </c:catAx>
      <c:valAx>
        <c:axId val="11355379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53971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5510940529418838"/>
          <c:y val="0.65736120548384325"/>
          <c:w val="7.4313599663002994E-2"/>
          <c:h val="0.2306918688060718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9.7520661157025068E-2"/>
          <c:y val="7.4074280165710091E-2"/>
          <c:w val="0.8793388429752067"/>
          <c:h val="0.79772301716920468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9933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SocioEcon!$J$51:$L$51</c:f>
              <c:strCache>
                <c:ptCount val="3"/>
                <c:pt idx="0">
                  <c:v>Unemployment rate 1996</c:v>
                </c:pt>
                <c:pt idx="1">
                  <c:v>Unemployment rate 2001</c:v>
                </c:pt>
                <c:pt idx="2">
                  <c:v>Unemployment rate 2007</c:v>
                </c:pt>
              </c:strCache>
            </c:strRef>
          </c:cat>
          <c:val>
            <c:numRef>
              <c:f>SocioEcon!$J$52:$L$52</c:f>
              <c:numCache>
                <c:formatCode>0.00</c:formatCode>
                <c:ptCount val="3"/>
                <c:pt idx="0">
                  <c:v>20.451979829032872</c:v>
                </c:pt>
                <c:pt idx="1">
                  <c:v>26.579524570573998</c:v>
                </c:pt>
                <c:pt idx="2">
                  <c:v>20.747212454067725</c:v>
                </c:pt>
              </c:numCache>
            </c:numRef>
          </c:val>
        </c:ser>
        <c:dLbls/>
        <c:axId val="113569792"/>
        <c:axId val="113571328"/>
      </c:barChart>
      <c:catAx>
        <c:axId val="1135697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571328"/>
        <c:crosses val="autoZero"/>
        <c:auto val="1"/>
        <c:lblAlgn val="ctr"/>
        <c:lblOffset val="100"/>
        <c:tickLblSkip val="1"/>
        <c:tickMarkSkip val="1"/>
      </c:catAx>
      <c:valAx>
        <c:axId val="113571328"/>
        <c:scaling>
          <c:orientation val="minMax"/>
        </c:scaling>
        <c:axPos val="l"/>
        <c:numFmt formatCode="0.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5697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view3D>
      <c:hPercent val="66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7.7513015572571189E-2"/>
          <c:y val="1.0126582278481023E-2"/>
          <c:w val="0.91579876967900065"/>
          <c:h val="0.9012658227848106"/>
        </c:manualLayout>
      </c:layout>
      <c:bar3DChart>
        <c:barDir val="col"/>
        <c:grouping val="percentStacked"/>
        <c:ser>
          <c:idx val="1"/>
          <c:order val="0"/>
          <c:tx>
            <c:strRef>
              <c:f>SocioEcon!$D$15</c:f>
              <c:strCache>
                <c:ptCount val="1"/>
                <c:pt idx="0">
                  <c:v>2001</c:v>
                </c:pt>
              </c:strCache>
            </c:strRef>
          </c:tx>
          <c:spPr>
            <a:solidFill>
              <a:srgbClr val="33CCCC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SocioEcon!$D$92:$D$103</c:f>
              <c:numCache>
                <c:formatCode>#,##0</c:formatCode>
                <c:ptCount val="12"/>
                <c:pt idx="0">
                  <c:v>7001831</c:v>
                </c:pt>
                <c:pt idx="1">
                  <c:v>548744</c:v>
                </c:pt>
                <c:pt idx="2">
                  <c:v>851506</c:v>
                </c:pt>
                <c:pt idx="3">
                  <c:v>393905</c:v>
                </c:pt>
                <c:pt idx="4">
                  <c:v>346716</c:v>
                </c:pt>
                <c:pt idx="5">
                  <c:v>253475</c:v>
                </c:pt>
                <c:pt idx="6">
                  <c:v>122773</c:v>
                </c:pt>
                <c:pt idx="7">
                  <c:v>39314</c:v>
                </c:pt>
                <c:pt idx="8">
                  <c:v>12588</c:v>
                </c:pt>
                <c:pt idx="9">
                  <c:v>6263</c:v>
                </c:pt>
                <c:pt idx="10">
                  <c:v>5424</c:v>
                </c:pt>
                <c:pt idx="11">
                  <c:v>1589</c:v>
                </c:pt>
              </c:numCache>
            </c:numRef>
          </c:val>
        </c:ser>
        <c:ser>
          <c:idx val="0"/>
          <c:order val="1"/>
          <c:tx>
            <c:strRef>
              <c:f>SocioEcon!$C$15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SocioEcon!$A$92:$A$103</c:f>
              <c:strCache>
                <c:ptCount val="12"/>
                <c:pt idx="0">
                  <c:v>None</c:v>
                </c:pt>
                <c:pt idx="1">
                  <c:v>R1 - 400</c:v>
                </c:pt>
                <c:pt idx="2">
                  <c:v>R401 - 800</c:v>
                </c:pt>
                <c:pt idx="3">
                  <c:v>R801 - 1600</c:v>
                </c:pt>
                <c:pt idx="4">
                  <c:v>R1601 - 3200</c:v>
                </c:pt>
                <c:pt idx="5">
                  <c:v>R3201 - 6400</c:v>
                </c:pt>
                <c:pt idx="6">
                  <c:v>R6401 - 12800</c:v>
                </c:pt>
                <c:pt idx="7">
                  <c:v>R12801 - 25600</c:v>
                </c:pt>
                <c:pt idx="8">
                  <c:v>R25601 - 51200</c:v>
                </c:pt>
                <c:pt idx="9">
                  <c:v>R51201 - 102400</c:v>
                </c:pt>
                <c:pt idx="10">
                  <c:v>R102401 - 204800</c:v>
                </c:pt>
                <c:pt idx="11">
                  <c:v>Over R204801</c:v>
                </c:pt>
              </c:strCache>
            </c:strRef>
          </c:cat>
          <c:val>
            <c:numRef>
              <c:f>SocioEcon!$C$92:$C$103</c:f>
              <c:numCache>
                <c:formatCode>#,##0</c:formatCode>
                <c:ptCount val="12"/>
                <c:pt idx="0">
                  <c:v>5076097</c:v>
                </c:pt>
                <c:pt idx="1">
                  <c:v>1852232</c:v>
                </c:pt>
                <c:pt idx="2">
                  <c:v>506078</c:v>
                </c:pt>
                <c:pt idx="3">
                  <c:v>1199727</c:v>
                </c:pt>
                <c:pt idx="4">
                  <c:v>370084</c:v>
                </c:pt>
                <c:pt idx="5">
                  <c:v>307417</c:v>
                </c:pt>
                <c:pt idx="6">
                  <c:v>236783</c:v>
                </c:pt>
                <c:pt idx="7">
                  <c:v>82566</c:v>
                </c:pt>
                <c:pt idx="8">
                  <c:v>34672</c:v>
                </c:pt>
                <c:pt idx="9">
                  <c:v>9379</c:v>
                </c:pt>
                <c:pt idx="10">
                  <c:v>9841</c:v>
                </c:pt>
                <c:pt idx="11">
                  <c:v>4020</c:v>
                </c:pt>
              </c:numCache>
            </c:numRef>
          </c:val>
        </c:ser>
        <c:ser>
          <c:idx val="2"/>
          <c:order val="2"/>
          <c:tx>
            <c:strRef>
              <c:f>SocioEcon!$B$91</c:f>
              <c:strCache>
                <c:ptCount val="1"/>
                <c:pt idx="0">
                  <c:v>2011</c:v>
                </c:pt>
              </c:strCache>
            </c:strRef>
          </c:tx>
          <c:val>
            <c:numRef>
              <c:f>SocioEcon!$B$92:$B$103</c:f>
              <c:numCache>
                <c:formatCode>#,##0</c:formatCode>
                <c:ptCount val="12"/>
                <c:pt idx="0">
                  <c:v>4244857</c:v>
                </c:pt>
                <c:pt idx="1">
                  <c:v>2183133</c:v>
                </c:pt>
                <c:pt idx="2">
                  <c:v>361853</c:v>
                </c:pt>
                <c:pt idx="3">
                  <c:v>1164757</c:v>
                </c:pt>
                <c:pt idx="4">
                  <c:v>489256</c:v>
                </c:pt>
                <c:pt idx="5">
                  <c:v>330343</c:v>
                </c:pt>
                <c:pt idx="6">
                  <c:v>294013</c:v>
                </c:pt>
                <c:pt idx="7">
                  <c:v>195696</c:v>
                </c:pt>
                <c:pt idx="8">
                  <c:v>72935</c:v>
                </c:pt>
                <c:pt idx="9">
                  <c:v>17138</c:v>
                </c:pt>
                <c:pt idx="10">
                  <c:v>8521</c:v>
                </c:pt>
                <c:pt idx="11">
                  <c:v>5783</c:v>
                </c:pt>
              </c:numCache>
            </c:numRef>
          </c:val>
        </c:ser>
        <c:dLbls/>
        <c:shape val="cylinder"/>
        <c:axId val="113421696"/>
        <c:axId val="113439872"/>
        <c:axId val="0"/>
      </c:bar3DChart>
      <c:catAx>
        <c:axId val="113421696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439872"/>
        <c:crosses val="autoZero"/>
        <c:auto val="1"/>
        <c:lblAlgn val="ctr"/>
        <c:lblOffset val="100"/>
        <c:tickLblSkip val="1"/>
        <c:tickMarkSkip val="1"/>
      </c:catAx>
      <c:valAx>
        <c:axId val="11343987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lang="en-ZA"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1342169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0033497485055176"/>
          <c:y val="0.14683544303797838"/>
          <c:w val="6.1712401810740919E-2"/>
          <c:h val="0.1767790905789584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lang="en-ZA"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1077" r="0.75000000000001077" t="1" header="0.5" footer="0.5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0558573928259216"/>
          <c:y val="0.15788203557888641"/>
          <c:w val="0.87683092738410173"/>
          <c:h val="0.77010024788568165"/>
        </c:manualLayout>
      </c:layout>
      <c:lineChart>
        <c:grouping val="standard"/>
        <c:ser>
          <c:idx val="0"/>
          <c:order val="0"/>
          <c:tx>
            <c:strRef>
              <c:f>Economics!$B$342</c:f>
              <c:strCache>
                <c:ptCount val="1"/>
              </c:strCache>
            </c:strRef>
          </c:tx>
          <c:marker>
            <c:symbol val="none"/>
          </c:marker>
          <c:cat>
            <c:strRef>
              <c:f>Economics!$A$343:$A$361</c:f>
              <c:strCache>
                <c:ptCount val="1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0</c:v>
                </c:pt>
                <c:pt idx="6">
                  <c:v>Model</c:v>
                </c:pt>
                <c:pt idx="7">
                  <c:v>Y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</c:strCache>
            </c:strRef>
          </c:cat>
          <c:val>
            <c:numRef>
              <c:f>Economics!$B$343:$B$361</c:f>
              <c:numCache>
                <c:formatCode>General</c:formatCode>
                <c:ptCount val="19"/>
              </c:numCache>
            </c:numRef>
          </c:val>
        </c:ser>
        <c:ser>
          <c:idx val="1"/>
          <c:order val="1"/>
          <c:tx>
            <c:strRef>
              <c:f>Economics!$C$342</c:f>
              <c:strCache>
                <c:ptCount val="1"/>
                <c:pt idx="0">
                  <c:v>-0.06</c:v>
                </c:pt>
              </c:strCache>
            </c:strRef>
          </c:tx>
          <c:marker>
            <c:symbol val="none"/>
          </c:marker>
          <c:cat>
            <c:strRef>
              <c:f>Economics!$A$343:$A$361</c:f>
              <c:strCache>
                <c:ptCount val="1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0</c:v>
                </c:pt>
                <c:pt idx="6">
                  <c:v>Model</c:v>
                </c:pt>
                <c:pt idx="7">
                  <c:v>Y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</c:strCache>
            </c:strRef>
          </c:cat>
          <c:val>
            <c:numRef>
              <c:f>Economics!$C$343:$C$361</c:f>
              <c:numCache>
                <c:formatCode>#,##0.00</c:formatCode>
                <c:ptCount val="19"/>
                <c:pt idx="0">
                  <c:v>-6.2747717971924327E-2</c:v>
                </c:pt>
                <c:pt idx="1">
                  <c:v>-7.8716649476041095E-2</c:v>
                </c:pt>
                <c:pt idx="2">
                  <c:v>-9.3364727431912625E-2</c:v>
                </c:pt>
                <c:pt idx="3">
                  <c:v>-0.1062970739685348</c:v>
                </c:pt>
                <c:pt idx="4">
                  <c:v>-0.12072110887017297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0.13741639780376946</c:v>
                </c:pt>
                <c:pt idx="9">
                  <c:v>0.13166720121923925</c:v>
                </c:pt>
                <c:pt idx="10">
                  <c:v>0.16218661616919561</c:v>
                </c:pt>
                <c:pt idx="11">
                  <c:v>0.12025733739298183</c:v>
                </c:pt>
                <c:pt idx="12">
                  <c:v>0.1145622597499254</c:v>
                </c:pt>
                <c:pt idx="13">
                  <c:v>0.13088732050450846</c:v>
                </c:pt>
                <c:pt idx="14">
                  <c:v>0.12232118743200449</c:v>
                </c:pt>
                <c:pt idx="15">
                  <c:v>0.14207952483912134</c:v>
                </c:pt>
                <c:pt idx="16">
                  <c:v>0.14001162396527933</c:v>
                </c:pt>
                <c:pt idx="17">
                  <c:v>9.7825806956984618E-2</c:v>
                </c:pt>
                <c:pt idx="18">
                  <c:v>0.12757216216874157</c:v>
                </c:pt>
              </c:numCache>
            </c:numRef>
          </c:val>
        </c:ser>
        <c:ser>
          <c:idx val="2"/>
          <c:order val="2"/>
          <c:tx>
            <c:strRef>
              <c:f>Economics!$D$342</c:f>
              <c:strCache>
                <c:ptCount val="1"/>
                <c:pt idx="0">
                  <c:v>-0.14</c:v>
                </c:pt>
              </c:strCache>
            </c:strRef>
          </c:tx>
          <c:marker>
            <c:symbol val="none"/>
          </c:marker>
          <c:cat>
            <c:strRef>
              <c:f>Economics!$A$343:$A$361</c:f>
              <c:strCache>
                <c:ptCount val="1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0</c:v>
                </c:pt>
                <c:pt idx="6">
                  <c:v>Model</c:v>
                </c:pt>
                <c:pt idx="7">
                  <c:v>Y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</c:strCache>
            </c:strRef>
          </c:cat>
          <c:val>
            <c:numRef>
              <c:f>Economics!$D$343:$D$361</c:f>
              <c:numCache>
                <c:formatCode>#,##0.00</c:formatCode>
                <c:ptCount val="19"/>
                <c:pt idx="0">
                  <c:v>-0.14545081510486824</c:v>
                </c:pt>
                <c:pt idx="1">
                  <c:v>-0.17145044584422761</c:v>
                </c:pt>
                <c:pt idx="2">
                  <c:v>-0.16894071777536665</c:v>
                </c:pt>
                <c:pt idx="3">
                  <c:v>-0.14835398911481074</c:v>
                </c:pt>
                <c:pt idx="4">
                  <c:v>-0.13673686823375006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0.45205323021413335</c:v>
                </c:pt>
                <c:pt idx="9">
                  <c:v>0.44977250267877888</c:v>
                </c:pt>
                <c:pt idx="10">
                  <c:v>0.44510448570443639</c:v>
                </c:pt>
                <c:pt idx="11">
                  <c:v>0.31146755177529784</c:v>
                </c:pt>
                <c:pt idx="12">
                  <c:v>0.30544566840509013</c:v>
                </c:pt>
                <c:pt idx="13">
                  <c:v>0.28338807762973595</c:v>
                </c:pt>
                <c:pt idx="14">
                  <c:v>0.22948565614704419</c:v>
                </c:pt>
                <c:pt idx="15">
                  <c:v>0.24007348587141975</c:v>
                </c:pt>
                <c:pt idx="16">
                  <c:v>0.2421775306848799</c:v>
                </c:pt>
                <c:pt idx="17">
                  <c:v>0.20857380179998808</c:v>
                </c:pt>
                <c:pt idx="18">
                  <c:v>0.19739728866769735</c:v>
                </c:pt>
              </c:numCache>
            </c:numRef>
          </c:val>
        </c:ser>
        <c:ser>
          <c:idx val="3"/>
          <c:order val="3"/>
          <c:tx>
            <c:strRef>
              <c:f>Economics!$E$342</c:f>
              <c:strCache>
                <c:ptCount val="1"/>
                <c:pt idx="0">
                  <c:v>-0.04</c:v>
                </c:pt>
              </c:strCache>
            </c:strRef>
          </c:tx>
          <c:marker>
            <c:symbol val="none"/>
          </c:marker>
          <c:cat>
            <c:strRef>
              <c:f>Economics!$A$343:$A$361</c:f>
              <c:strCache>
                <c:ptCount val="19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0</c:v>
                </c:pt>
                <c:pt idx="6">
                  <c:v>Model</c:v>
                </c:pt>
                <c:pt idx="7">
                  <c:v>Y</c:v>
                </c:pt>
                <c:pt idx="8">
                  <c:v>1996</c:v>
                </c:pt>
                <c:pt idx="9">
                  <c:v>1997</c:v>
                </c:pt>
                <c:pt idx="10">
                  <c:v>1998</c:v>
                </c:pt>
                <c:pt idx="11">
                  <c:v>1999</c:v>
                </c:pt>
                <c:pt idx="12">
                  <c:v>2000</c:v>
                </c:pt>
                <c:pt idx="13">
                  <c:v>2001</c:v>
                </c:pt>
                <c:pt idx="14">
                  <c:v>2002</c:v>
                </c:pt>
                <c:pt idx="15">
                  <c:v>2003</c:v>
                </c:pt>
                <c:pt idx="16">
                  <c:v>2004</c:v>
                </c:pt>
                <c:pt idx="17">
                  <c:v>2005</c:v>
                </c:pt>
                <c:pt idx="18">
                  <c:v>2006</c:v>
                </c:pt>
              </c:strCache>
            </c:strRef>
          </c:cat>
          <c:val>
            <c:numRef>
              <c:f>Economics!$E$343:$E$361</c:f>
              <c:numCache>
                <c:formatCode>#,##0.00</c:formatCode>
                <c:ptCount val="19"/>
                <c:pt idx="0">
                  <c:v>-3.0242970735930595E-2</c:v>
                </c:pt>
                <c:pt idx="1">
                  <c:v>-4.0213994068057875E-2</c:v>
                </c:pt>
                <c:pt idx="2">
                  <c:v>-4.7718471376860937E-2</c:v>
                </c:pt>
                <c:pt idx="3">
                  <c:v>-4.9650135857946094E-2</c:v>
                </c:pt>
                <c:pt idx="4">
                  <c:v>-5.0190489673479916E-2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-6.1305750546146953E-2</c:v>
                </c:pt>
                <c:pt idx="9">
                  <c:v>-6.1513025878475514E-2</c:v>
                </c:pt>
                <c:pt idx="10">
                  <c:v>-6.2602678114512145E-2</c:v>
                </c:pt>
                <c:pt idx="11">
                  <c:v>-5.8260917457254369E-2</c:v>
                </c:pt>
                <c:pt idx="12">
                  <c:v>-5.6247585378315978E-2</c:v>
                </c:pt>
                <c:pt idx="13">
                  <c:v>-5.715984892665249E-2</c:v>
                </c:pt>
                <c:pt idx="14">
                  <c:v>-5.7843039498558735E-2</c:v>
                </c:pt>
                <c:pt idx="15">
                  <c:v>-5.524283551428999E-2</c:v>
                </c:pt>
                <c:pt idx="16">
                  <c:v>-5.6054574747310681E-2</c:v>
                </c:pt>
                <c:pt idx="17">
                  <c:v>-5.6199264816033878E-2</c:v>
                </c:pt>
                <c:pt idx="18">
                  <c:v>-5.7842695439199066E-2</c:v>
                </c:pt>
              </c:numCache>
            </c:numRef>
          </c:val>
        </c:ser>
        <c:dLbls/>
        <c:marker val="1"/>
        <c:axId val="113855488"/>
        <c:axId val="113869568"/>
      </c:lineChart>
      <c:catAx>
        <c:axId val="1138554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3869568"/>
        <c:crosses val="autoZero"/>
        <c:auto val="1"/>
        <c:lblAlgn val="ctr"/>
        <c:lblOffset val="100"/>
      </c:catAx>
      <c:valAx>
        <c:axId val="113869568"/>
        <c:scaling>
          <c:orientation val="minMax"/>
        </c:scaling>
        <c:axPos val="l"/>
        <c:numFmt formatCode="#,##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38554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25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667"/>
        </c:manualLayout>
      </c:layout>
      <c:lineChart>
        <c:grouping val="standard"/>
        <c:ser>
          <c:idx val="0"/>
          <c:order val="0"/>
          <c:tx>
            <c:strRef>
              <c:f>Economics!$B$363</c:f>
              <c:strCache>
                <c:ptCount val="1"/>
              </c:strCache>
            </c:strRef>
          </c:tx>
          <c:marker>
            <c:symbol val="none"/>
          </c:marker>
          <c:cat>
            <c:strRef>
              <c:f>Economics!$A$364:$A$381</c:f>
              <c:strCache>
                <c:ptCount val="18"/>
                <c:pt idx="0">
                  <c:v>2016</c:v>
                </c:pt>
                <c:pt idx="4">
                  <c:v>1996</c:v>
                </c:pt>
                <c:pt idx="5">
                  <c:v>1997</c:v>
                </c:pt>
                <c:pt idx="6">
                  <c:v>1998</c:v>
                </c:pt>
                <c:pt idx="7">
                  <c:v>1999</c:v>
                </c:pt>
                <c:pt idx="8">
                  <c:v>2000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2004</c:v>
                </c:pt>
                <c:pt idx="13">
                  <c:v>2005</c:v>
                </c:pt>
                <c:pt idx="14">
                  <c:v>2006</c:v>
                </c:pt>
                <c:pt idx="15">
                  <c:v>2007</c:v>
                </c:pt>
                <c:pt idx="16">
                  <c:v>2008</c:v>
                </c:pt>
                <c:pt idx="17">
                  <c:v>2009</c:v>
                </c:pt>
              </c:strCache>
            </c:strRef>
          </c:cat>
          <c:val>
            <c:numRef>
              <c:f>Economics!$B$364:$B$381</c:f>
              <c:numCache>
                <c:formatCode>0.00</c:formatCode>
                <c:ptCount val="18"/>
                <c:pt idx="3" formatCode="General">
                  <c:v>0</c:v>
                </c:pt>
                <c:pt idx="4" formatCode="#,##0.00">
                  <c:v>0.9557651881087883</c:v>
                </c:pt>
                <c:pt idx="5" formatCode="#,##0.00">
                  <c:v>0.9516192444937519</c:v>
                </c:pt>
                <c:pt idx="6" formatCode="#,##0.00">
                  <c:v>0.94017142107036356</c:v>
                </c:pt>
                <c:pt idx="7" formatCode="#,##0.00">
                  <c:v>0.93176109417508157</c:v>
                </c:pt>
                <c:pt idx="8" formatCode="#,##0.00">
                  <c:v>0.92486143136479393</c:v>
                </c:pt>
                <c:pt idx="9" formatCode="#,##0.00">
                  <c:v>0.92194064338263837</c:v>
                </c:pt>
                <c:pt idx="10" formatCode="#,##0.00">
                  <c:v>0.92102318382651249</c:v>
                </c:pt>
                <c:pt idx="11" formatCode="#,##0.00">
                  <c:v>0.91960039132090776</c:v>
                </c:pt>
                <c:pt idx="12" formatCode="#,##0.00">
                  <c:v>0.92224552714019914</c:v>
                </c:pt>
                <c:pt idx="13" formatCode="#,##0.00">
                  <c:v>0.92237903259976095</c:v>
                </c:pt>
                <c:pt idx="14" formatCode="#,##0.00">
                  <c:v>0.92921185623088798</c:v>
                </c:pt>
                <c:pt idx="15" formatCode="#,##0.00">
                  <c:v>0.93144193750631432</c:v>
                </c:pt>
                <c:pt idx="16" formatCode="#,##0.00">
                  <c:v>0.93143378994851589</c:v>
                </c:pt>
                <c:pt idx="17" formatCode="#,##0.00">
                  <c:v>0.92932197879443779</c:v>
                </c:pt>
              </c:numCache>
            </c:numRef>
          </c:val>
        </c:ser>
        <c:ser>
          <c:idx val="1"/>
          <c:order val="1"/>
          <c:tx>
            <c:strRef>
              <c:f>Economics!$C$363</c:f>
              <c:strCache>
                <c:ptCount val="1"/>
                <c:pt idx="0">
                  <c:v>0.12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strRef>
              <c:f>Economics!$A$364:$A$381</c:f>
              <c:strCache>
                <c:ptCount val="18"/>
                <c:pt idx="0">
                  <c:v>2016</c:v>
                </c:pt>
                <c:pt idx="4">
                  <c:v>1996</c:v>
                </c:pt>
                <c:pt idx="5">
                  <c:v>1997</c:v>
                </c:pt>
                <c:pt idx="6">
                  <c:v>1998</c:v>
                </c:pt>
                <c:pt idx="7">
                  <c:v>1999</c:v>
                </c:pt>
                <c:pt idx="8">
                  <c:v>2000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2004</c:v>
                </c:pt>
                <c:pt idx="13">
                  <c:v>2005</c:v>
                </c:pt>
                <c:pt idx="14">
                  <c:v>2006</c:v>
                </c:pt>
                <c:pt idx="15">
                  <c:v>2007</c:v>
                </c:pt>
                <c:pt idx="16">
                  <c:v>2008</c:v>
                </c:pt>
                <c:pt idx="17">
                  <c:v>2009</c:v>
                </c:pt>
              </c:strCache>
            </c:strRef>
          </c:cat>
          <c:val>
            <c:numRef>
              <c:f>Economics!$C$364:$C$381</c:f>
              <c:numCache>
                <c:formatCode>0.00</c:formatCode>
                <c:ptCount val="18"/>
                <c:pt idx="0" formatCode="#,##0.00">
                  <c:v>0.11789218763177312</c:v>
                </c:pt>
                <c:pt idx="3" formatCode="General">
                  <c:v>0</c:v>
                </c:pt>
                <c:pt idx="4" formatCode="#,##0.00">
                  <c:v>0.11770807935394766</c:v>
                </c:pt>
                <c:pt idx="5" formatCode="#,##0.00">
                  <c:v>0.11763503179241656</c:v>
                </c:pt>
                <c:pt idx="6" formatCode="#,##0.00">
                  <c:v>0.11788758299313165</c:v>
                </c:pt>
                <c:pt idx="7" formatCode="#,##0.00">
                  <c:v>0.11773903669517748</c:v>
                </c:pt>
                <c:pt idx="8" formatCode="#,##0.00">
                  <c:v>0.11753406443751158</c:v>
                </c:pt>
                <c:pt idx="9" formatCode="#,##0.00">
                  <c:v>0.11704958029946669</c:v>
                </c:pt>
                <c:pt idx="10" formatCode="#,##0.00">
                  <c:v>0.116593366639068</c:v>
                </c:pt>
                <c:pt idx="11" formatCode="#,##0.00">
                  <c:v>0.11621470370035111</c:v>
                </c:pt>
                <c:pt idx="12" formatCode="#,##0.00">
                  <c:v>0.11583749416469422</c:v>
                </c:pt>
                <c:pt idx="13" formatCode="#,##0.00">
                  <c:v>0.1154555493853657</c:v>
                </c:pt>
                <c:pt idx="14" formatCode="#,##0.00">
                  <c:v>0.11505323863637483</c:v>
                </c:pt>
                <c:pt idx="15" formatCode="#,##0.00">
                  <c:v>0.11493912959814903</c:v>
                </c:pt>
                <c:pt idx="16" formatCode="#,##0.00">
                  <c:v>0.11522929030488821</c:v>
                </c:pt>
                <c:pt idx="17" formatCode="#,##0.00">
                  <c:v>0.11579525567345356</c:v>
                </c:pt>
              </c:numCache>
            </c:numRef>
          </c:val>
        </c:ser>
        <c:ser>
          <c:idx val="2"/>
          <c:order val="2"/>
          <c:tx>
            <c:strRef>
              <c:f>Economics!$D$363</c:f>
              <c:strCache>
                <c:ptCount val="1"/>
                <c:pt idx="0">
                  <c:v>0.20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strRef>
              <c:f>Economics!$A$364:$A$381</c:f>
              <c:strCache>
                <c:ptCount val="18"/>
                <c:pt idx="0">
                  <c:v>2016</c:v>
                </c:pt>
                <c:pt idx="4">
                  <c:v>1996</c:v>
                </c:pt>
                <c:pt idx="5">
                  <c:v>1997</c:v>
                </c:pt>
                <c:pt idx="6">
                  <c:v>1998</c:v>
                </c:pt>
                <c:pt idx="7">
                  <c:v>1999</c:v>
                </c:pt>
                <c:pt idx="8">
                  <c:v>2000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2004</c:v>
                </c:pt>
                <c:pt idx="13">
                  <c:v>2005</c:v>
                </c:pt>
                <c:pt idx="14">
                  <c:v>2006</c:v>
                </c:pt>
                <c:pt idx="15">
                  <c:v>2007</c:v>
                </c:pt>
                <c:pt idx="16">
                  <c:v>2008</c:v>
                </c:pt>
                <c:pt idx="17">
                  <c:v>2009</c:v>
                </c:pt>
              </c:strCache>
            </c:strRef>
          </c:cat>
          <c:val>
            <c:numRef>
              <c:f>Economics!$D$364:$D$381</c:f>
              <c:numCache>
                <c:formatCode>0.00</c:formatCode>
                <c:ptCount val="18"/>
                <c:pt idx="0" formatCode="#,##0.00">
                  <c:v>0.19896188689669048</c:v>
                </c:pt>
                <c:pt idx="3" formatCode="General">
                  <c:v>0</c:v>
                </c:pt>
                <c:pt idx="4" formatCode="#,##0.00">
                  <c:v>1.2858888127705514</c:v>
                </c:pt>
                <c:pt idx="5" formatCode="#,##0.00">
                  <c:v>1.3514068953045135</c:v>
                </c:pt>
                <c:pt idx="6" formatCode="#,##0.00">
                  <c:v>1.3362120543211795</c:v>
                </c:pt>
                <c:pt idx="7" formatCode="#,##0.00">
                  <c:v>1.3168681402754849</c:v>
                </c:pt>
                <c:pt idx="8" formatCode="#,##0.00">
                  <c:v>1.3343629755631541</c:v>
                </c:pt>
                <c:pt idx="9" formatCode="#,##0.00">
                  <c:v>1.3656819314565456</c:v>
                </c:pt>
                <c:pt idx="10" formatCode="#,##0.00">
                  <c:v>1.2795517618283523</c:v>
                </c:pt>
                <c:pt idx="11" formatCode="#,##0.00">
                  <c:v>1.2978892143754375</c:v>
                </c:pt>
                <c:pt idx="12" formatCode="#,##0.00">
                  <c:v>1.2381387128212322</c:v>
                </c:pt>
                <c:pt idx="13" formatCode="#,##0.00">
                  <c:v>1.204514942925301</c:v>
                </c:pt>
                <c:pt idx="14" formatCode="#,##0.00">
                  <c:v>1.2205600003208472</c:v>
                </c:pt>
                <c:pt idx="15" formatCode="#,##0.00">
                  <c:v>1.2564462582293592</c:v>
                </c:pt>
                <c:pt idx="16" formatCode="#,##0.00">
                  <c:v>1.306735420557346</c:v>
                </c:pt>
                <c:pt idx="17" formatCode="#,##0.00">
                  <c:v>1.2883087233704886</c:v>
                </c:pt>
              </c:numCache>
            </c:numRef>
          </c:val>
        </c:ser>
        <c:ser>
          <c:idx val="3"/>
          <c:order val="3"/>
          <c:tx>
            <c:strRef>
              <c:f>Economics!$E$363</c:f>
              <c:strCache>
                <c:ptCount val="1"/>
                <c:pt idx="0">
                  <c:v>-0.06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strRef>
              <c:f>Economics!$A$364:$A$381</c:f>
              <c:strCache>
                <c:ptCount val="18"/>
                <c:pt idx="0">
                  <c:v>2016</c:v>
                </c:pt>
                <c:pt idx="4">
                  <c:v>1996</c:v>
                </c:pt>
                <c:pt idx="5">
                  <c:v>1997</c:v>
                </c:pt>
                <c:pt idx="6">
                  <c:v>1998</c:v>
                </c:pt>
                <c:pt idx="7">
                  <c:v>1999</c:v>
                </c:pt>
                <c:pt idx="8">
                  <c:v>2000</c:v>
                </c:pt>
                <c:pt idx="9">
                  <c:v>2001</c:v>
                </c:pt>
                <c:pt idx="10">
                  <c:v>2002</c:v>
                </c:pt>
                <c:pt idx="11">
                  <c:v>2003</c:v>
                </c:pt>
                <c:pt idx="12">
                  <c:v>2004</c:v>
                </c:pt>
                <c:pt idx="13">
                  <c:v>2005</c:v>
                </c:pt>
                <c:pt idx="14">
                  <c:v>2006</c:v>
                </c:pt>
                <c:pt idx="15">
                  <c:v>2007</c:v>
                </c:pt>
                <c:pt idx="16">
                  <c:v>2008</c:v>
                </c:pt>
                <c:pt idx="17">
                  <c:v>2009</c:v>
                </c:pt>
              </c:strCache>
            </c:strRef>
          </c:cat>
          <c:val>
            <c:numRef>
              <c:f>Economics!$E$364:$E$381</c:f>
              <c:numCache>
                <c:formatCode>0.00</c:formatCode>
                <c:ptCount val="18"/>
                <c:pt idx="0" formatCode="#,##0.00">
                  <c:v>-5.6805098102273188E-2</c:v>
                </c:pt>
                <c:pt idx="3" formatCode="General">
                  <c:v>0</c:v>
                </c:pt>
                <c:pt idx="4" formatCode="#,##0.00">
                  <c:v>-0.42263327590019412</c:v>
                </c:pt>
                <c:pt idx="5" formatCode="#,##0.00">
                  <c:v>-0.52234157588891605</c:v>
                </c:pt>
                <c:pt idx="6" formatCode="#,##0.00">
                  <c:v>-0.32664860088757725</c:v>
                </c:pt>
                <c:pt idx="7" formatCode="#,##0.00">
                  <c:v>-0.34296752519796997</c:v>
                </c:pt>
                <c:pt idx="8" formatCode="#,##0.00">
                  <c:v>-0.47104064003337748</c:v>
                </c:pt>
                <c:pt idx="9" formatCode="#,##0.00">
                  <c:v>-0.6895439477581079</c:v>
                </c:pt>
                <c:pt idx="10" formatCode="#,##0.00">
                  <c:v>-0.94742671184073957</c:v>
                </c:pt>
                <c:pt idx="11" formatCode="#,##0.00">
                  <c:v>-1.2078219387096547</c:v>
                </c:pt>
                <c:pt idx="12" formatCode="#,##0.00">
                  <c:v>-1.4601690887336205</c:v>
                </c:pt>
                <c:pt idx="13" formatCode="#,##0.00">
                  <c:v>-1.5803106472232777</c:v>
                </c:pt>
                <c:pt idx="14" formatCode="#,##0.00">
                  <c:v>-1.7287861064098007</c:v>
                </c:pt>
                <c:pt idx="15" formatCode="#,##0.00">
                  <c:v>-1.8215126292331365</c:v>
                </c:pt>
                <c:pt idx="16" formatCode="#,##0.00">
                  <c:v>-2.0040190010620207</c:v>
                </c:pt>
                <c:pt idx="17" formatCode="#,##0.00">
                  <c:v>-1.8704012611600322</c:v>
                </c:pt>
              </c:numCache>
            </c:numRef>
          </c:val>
        </c:ser>
        <c:dLbls/>
        <c:marker val="1"/>
        <c:axId val="110440448"/>
        <c:axId val="110441984"/>
      </c:lineChart>
      <c:catAx>
        <c:axId val="110440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441984"/>
        <c:crosses val="autoZero"/>
        <c:auto val="1"/>
        <c:lblAlgn val="ctr"/>
        <c:lblOffset val="100"/>
      </c:catAx>
      <c:valAx>
        <c:axId val="1104419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0440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1212169557236715"/>
          <c:y val="0.17237475750313819"/>
          <c:w val="0.87683092738410406"/>
          <c:h val="0.77010024788568165"/>
        </c:manualLayout>
      </c:layout>
      <c:lineChart>
        <c:grouping val="standard"/>
        <c:ser>
          <c:idx val="0"/>
          <c:order val="0"/>
          <c:tx>
            <c:strRef>
              <c:f>[1]KZN!$B$367</c:f>
              <c:strCache>
                <c:ptCount val="1"/>
                <c:pt idx="0">
                  <c:v>Location Quotients</c:v>
                </c:pt>
              </c:strCache>
            </c:strRef>
          </c:tx>
          <c:marker>
            <c:symbol val="none"/>
          </c:marker>
          <c:cat>
            <c:numRef>
              <c:f>[1]KZN!$A$368:$A$388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[1]KZN!$B$368:$B$388</c:f>
              <c:numCache>
                <c:formatCode>General</c:formatCode>
                <c:ptCount val="21"/>
                <c:pt idx="0">
                  <c:v>0.9557651881087883</c:v>
                </c:pt>
                <c:pt idx="1">
                  <c:v>0.9516192444937519</c:v>
                </c:pt>
                <c:pt idx="2">
                  <c:v>0.94017142107036356</c:v>
                </c:pt>
                <c:pt idx="3">
                  <c:v>0.93176109417508157</c:v>
                </c:pt>
                <c:pt idx="4">
                  <c:v>0.92486143136479393</c:v>
                </c:pt>
                <c:pt idx="5">
                  <c:v>0.92194064338263837</c:v>
                </c:pt>
                <c:pt idx="6">
                  <c:v>0.92102318382651249</c:v>
                </c:pt>
                <c:pt idx="7">
                  <c:v>0.91960039132090776</c:v>
                </c:pt>
                <c:pt idx="8">
                  <c:v>0.92224552714019914</c:v>
                </c:pt>
                <c:pt idx="9">
                  <c:v>0.92237903259976095</c:v>
                </c:pt>
                <c:pt idx="10">
                  <c:v>0.92921185623088798</c:v>
                </c:pt>
                <c:pt idx="11">
                  <c:v>0.93144193750631432</c:v>
                </c:pt>
                <c:pt idx="12">
                  <c:v>0.93143378994851589</c:v>
                </c:pt>
                <c:pt idx="13">
                  <c:v>0.92932197879443779</c:v>
                </c:pt>
                <c:pt idx="14">
                  <c:v>0.92934403215527972</c:v>
                </c:pt>
                <c:pt idx="15">
                  <c:v>0.93043842678386701</c:v>
                </c:pt>
                <c:pt idx="16">
                  <c:v>0.9294259062438025</c:v>
                </c:pt>
                <c:pt idx="17">
                  <c:v>0.92576757094223006</c:v>
                </c:pt>
                <c:pt idx="18">
                  <c:v>0.9294259062438025</c:v>
                </c:pt>
                <c:pt idx="19">
                  <c:v>0.92576757094223006</c:v>
                </c:pt>
                <c:pt idx="20">
                  <c:v>0.92510221502844181</c:v>
                </c:pt>
              </c:numCache>
            </c:numRef>
          </c:val>
        </c:ser>
        <c:ser>
          <c:idx val="1"/>
          <c:order val="1"/>
          <c:tx>
            <c:strRef>
              <c:f>[1]KZN!$C$367</c:f>
              <c:strCache>
                <c:ptCount val="1"/>
                <c:pt idx="0">
                  <c:v>Diversity</c:v>
                </c:pt>
              </c:strCache>
            </c:strRef>
          </c:tx>
          <c:marker>
            <c:symbol val="none"/>
          </c:marker>
          <c:cat>
            <c:numRef>
              <c:f>[1]KZN!$A$368:$A$388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[1]KZN!$C$368:$C$388</c:f>
              <c:numCache>
                <c:formatCode>General</c:formatCode>
                <c:ptCount val="21"/>
                <c:pt idx="0">
                  <c:v>0.11770807935394766</c:v>
                </c:pt>
                <c:pt idx="1">
                  <c:v>0.11763503179241656</c:v>
                </c:pt>
                <c:pt idx="2">
                  <c:v>0.11788758299313165</c:v>
                </c:pt>
                <c:pt idx="3">
                  <c:v>0.11773903669517748</c:v>
                </c:pt>
                <c:pt idx="4">
                  <c:v>0.11753406443751158</c:v>
                </c:pt>
                <c:pt idx="5">
                  <c:v>0.11704958029946669</c:v>
                </c:pt>
                <c:pt idx="6">
                  <c:v>0.116593366639068</c:v>
                </c:pt>
                <c:pt idx="7">
                  <c:v>0.11621470370035111</c:v>
                </c:pt>
                <c:pt idx="8">
                  <c:v>0.11583749416469422</c:v>
                </c:pt>
                <c:pt idx="9">
                  <c:v>0.1154555493853657</c:v>
                </c:pt>
                <c:pt idx="10">
                  <c:v>0.11505323863637483</c:v>
                </c:pt>
                <c:pt idx="11">
                  <c:v>0.11493912959814903</c:v>
                </c:pt>
                <c:pt idx="12">
                  <c:v>0.11522929030488821</c:v>
                </c:pt>
                <c:pt idx="13">
                  <c:v>0.11579525567345356</c:v>
                </c:pt>
                <c:pt idx="14">
                  <c:v>0.11643988290333246</c:v>
                </c:pt>
                <c:pt idx="15">
                  <c:v>0.11709842389364544</c:v>
                </c:pt>
                <c:pt idx="16">
                  <c:v>0.11772115766833618</c:v>
                </c:pt>
                <c:pt idx="17">
                  <c:v>0.118148213772285</c:v>
                </c:pt>
                <c:pt idx="18">
                  <c:v>0.11830752557386393</c:v>
                </c:pt>
                <c:pt idx="19">
                  <c:v>0.11819297833416376</c:v>
                </c:pt>
                <c:pt idx="20">
                  <c:v>0.11765736509036295</c:v>
                </c:pt>
              </c:numCache>
            </c:numRef>
          </c:val>
        </c:ser>
        <c:ser>
          <c:idx val="2"/>
          <c:order val="2"/>
          <c:tx>
            <c:strRef>
              <c:f>[1]KZN!$D$367</c:f>
              <c:strCache>
                <c:ptCount val="1"/>
                <c:pt idx="0">
                  <c:v>Competition</c:v>
                </c:pt>
              </c:strCache>
            </c:strRef>
          </c:tx>
          <c:marker>
            <c:symbol val="none"/>
          </c:marker>
          <c:cat>
            <c:numRef>
              <c:f>[1]KZN!$A$368:$A$388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[1]KZN!$D$368:$D$388</c:f>
              <c:numCache>
                <c:formatCode>General</c:formatCode>
                <c:ptCount val="21"/>
                <c:pt idx="0">
                  <c:v>1.2858888127705514</c:v>
                </c:pt>
                <c:pt idx="1">
                  <c:v>1.3514068953045135</c:v>
                </c:pt>
                <c:pt idx="2">
                  <c:v>1.3362120543211795</c:v>
                </c:pt>
                <c:pt idx="3">
                  <c:v>1.3168681402754849</c:v>
                </c:pt>
                <c:pt idx="4">
                  <c:v>1.3343629755631541</c:v>
                </c:pt>
                <c:pt idx="5">
                  <c:v>1.3656819314565456</c:v>
                </c:pt>
                <c:pt idx="6">
                  <c:v>1.2795517618283523</c:v>
                </c:pt>
                <c:pt idx="7">
                  <c:v>1.2978892143754375</c:v>
                </c:pt>
                <c:pt idx="8">
                  <c:v>1.2381387128212322</c:v>
                </c:pt>
                <c:pt idx="9">
                  <c:v>1.204514942925301</c:v>
                </c:pt>
                <c:pt idx="10">
                  <c:v>1.2205600003208472</c:v>
                </c:pt>
                <c:pt idx="11">
                  <c:v>1.2564462582293592</c:v>
                </c:pt>
                <c:pt idx="12">
                  <c:v>1.306735420557346</c:v>
                </c:pt>
                <c:pt idx="13">
                  <c:v>1.2883087233704886</c:v>
                </c:pt>
                <c:pt idx="14">
                  <c:v>1.2739109358249476</c:v>
                </c:pt>
                <c:pt idx="15">
                  <c:v>1.3035742578750358</c:v>
                </c:pt>
                <c:pt idx="16">
                  <c:v>1.3291850237383573</c:v>
                </c:pt>
                <c:pt idx="17">
                  <c:v>1.3043802937925315</c:v>
                </c:pt>
                <c:pt idx="18">
                  <c:v>1.3113716077009174</c:v>
                </c:pt>
                <c:pt idx="19">
                  <c:v>1.33591051949396</c:v>
                </c:pt>
                <c:pt idx="20">
                  <c:v>1.3117744606740713</c:v>
                </c:pt>
              </c:numCache>
            </c:numRef>
          </c:val>
        </c:ser>
        <c:ser>
          <c:idx val="3"/>
          <c:order val="3"/>
          <c:tx>
            <c:strRef>
              <c:f>[1]KZN!$E$367</c:f>
              <c:strCache>
                <c:ptCount val="1"/>
                <c:pt idx="0">
                  <c:v>Actual vs Necessary Employment</c:v>
                </c:pt>
              </c:strCache>
            </c:strRef>
          </c:tx>
          <c:marker>
            <c:symbol val="none"/>
          </c:marker>
          <c:cat>
            <c:numRef>
              <c:f>[1]KZN!$A$368:$A$388</c:f>
              <c:numCache>
                <c:formatCode>General</c:formatCode>
                <c:ptCount val="21"/>
                <c:pt idx="0">
                  <c:v>1996</c:v>
                </c:pt>
                <c:pt idx="1">
                  <c:v>1997</c:v>
                </c:pt>
                <c:pt idx="2">
                  <c:v>1998</c:v>
                </c:pt>
                <c:pt idx="3">
                  <c:v>1999</c:v>
                </c:pt>
                <c:pt idx="4">
                  <c:v>2000</c:v>
                </c:pt>
                <c:pt idx="5">
                  <c:v>2001</c:v>
                </c:pt>
                <c:pt idx="6">
                  <c:v>2002</c:v>
                </c:pt>
                <c:pt idx="7">
                  <c:v>2003</c:v>
                </c:pt>
                <c:pt idx="8">
                  <c:v>2004</c:v>
                </c:pt>
                <c:pt idx="9">
                  <c:v>2005</c:v>
                </c:pt>
                <c:pt idx="10">
                  <c:v>2006</c:v>
                </c:pt>
                <c:pt idx="11">
                  <c:v>2007</c:v>
                </c:pt>
                <c:pt idx="12">
                  <c:v>2008</c:v>
                </c:pt>
                <c:pt idx="13">
                  <c:v>2009</c:v>
                </c:pt>
                <c:pt idx="14">
                  <c:v>2010</c:v>
                </c:pt>
                <c:pt idx="15">
                  <c:v>2011</c:v>
                </c:pt>
                <c:pt idx="16">
                  <c:v>2012</c:v>
                </c:pt>
                <c:pt idx="17">
                  <c:v>2013</c:v>
                </c:pt>
                <c:pt idx="18">
                  <c:v>2014</c:v>
                </c:pt>
                <c:pt idx="19">
                  <c:v>2015</c:v>
                </c:pt>
                <c:pt idx="20">
                  <c:v>2016</c:v>
                </c:pt>
              </c:numCache>
            </c:numRef>
          </c:cat>
          <c:val>
            <c:numRef>
              <c:f>[1]KZN!$E$368:$E$388</c:f>
              <c:numCache>
                <c:formatCode>General</c:formatCode>
                <c:ptCount val="21"/>
                <c:pt idx="0">
                  <c:v>-0.42263327590019412</c:v>
                </c:pt>
                <c:pt idx="1">
                  <c:v>-0.52234157588891605</c:v>
                </c:pt>
                <c:pt idx="2">
                  <c:v>-0.32664860088757725</c:v>
                </c:pt>
                <c:pt idx="3">
                  <c:v>-0.34296752519796997</c:v>
                </c:pt>
                <c:pt idx="4">
                  <c:v>-0.47104064003337748</c:v>
                </c:pt>
                <c:pt idx="5">
                  <c:v>-0.6895439477581079</c:v>
                </c:pt>
                <c:pt idx="6">
                  <c:v>-0.94742671184073957</c:v>
                </c:pt>
                <c:pt idx="7">
                  <c:v>-1.2078219387096547</c:v>
                </c:pt>
                <c:pt idx="8">
                  <c:v>-1.4601690887336205</c:v>
                </c:pt>
                <c:pt idx="9">
                  <c:v>-1.5803106472232777</c:v>
                </c:pt>
                <c:pt idx="10">
                  <c:v>-1.7287861064098007</c:v>
                </c:pt>
                <c:pt idx="11">
                  <c:v>-1.8215126292331365</c:v>
                </c:pt>
                <c:pt idx="12">
                  <c:v>-2.0040190010620207</c:v>
                </c:pt>
                <c:pt idx="13">
                  <c:v>-1.8704012611600322</c:v>
                </c:pt>
                <c:pt idx="14">
                  <c:v>-2.2052920070622757</c:v>
                </c:pt>
                <c:pt idx="15">
                  <c:v>-2.5327695221163284</c:v>
                </c:pt>
                <c:pt idx="16">
                  <c:v>-2.6043179638876151</c:v>
                </c:pt>
                <c:pt idx="17">
                  <c:v>-2.679327331232221</c:v>
                </c:pt>
                <c:pt idx="18">
                  <c:v>-2.6043179638876151</c:v>
                </c:pt>
                <c:pt idx="19">
                  <c:v>-2.679327331232221</c:v>
                </c:pt>
                <c:pt idx="20">
                  <c:v>-2.6264559611925562</c:v>
                </c:pt>
              </c:numCache>
            </c:numRef>
          </c:val>
        </c:ser>
        <c:dLbls/>
        <c:marker val="1"/>
        <c:axId val="112358144"/>
        <c:axId val="112359680"/>
      </c:lineChart>
      <c:catAx>
        <c:axId val="112358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359680"/>
        <c:crosses val="autoZero"/>
        <c:auto val="1"/>
        <c:lblAlgn val="ctr"/>
        <c:lblOffset val="100"/>
      </c:catAx>
      <c:valAx>
        <c:axId val="11235968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23581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4.3527777777777776E-2"/>
          <c:y val="1.794254884806128E-2"/>
          <c:w val="0.9259166666666665"/>
          <c:h val="0.14467009332166814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>
        <c:manualLayout>
          <c:layoutTarget val="inner"/>
          <c:xMode val="edge"/>
          <c:yMode val="edge"/>
          <c:x val="0.16346062992125968"/>
          <c:y val="5.1400554097404488E-2"/>
          <c:w val="0.82365048118985162"/>
          <c:h val="0.91571741032372833"/>
        </c:manualLayout>
      </c:layout>
      <c:lineChart>
        <c:grouping val="standard"/>
        <c:ser>
          <c:idx val="0"/>
          <c:order val="0"/>
          <c:tx>
            <c:strRef>
              <c:f>[1]KZN!$B$391</c:f>
              <c:strCache>
                <c:ptCount val="1"/>
                <c:pt idx="0">
                  <c:v>National Share</c:v>
                </c:pt>
              </c:strCache>
            </c:strRef>
          </c:tx>
          <c:marker>
            <c:symbol val="none"/>
          </c:marker>
          <c:cat>
            <c:numRef>
              <c:f>[1]KZN!$A$392:$A$411</c:f>
              <c:numCache>
                <c:formatCode>General</c:formatCode>
                <c:ptCount val="20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</c:numCache>
            </c:numRef>
          </c:cat>
          <c:val>
            <c:numRef>
              <c:f>[1]KZN!$B$392:$B$411</c:f>
              <c:numCache>
                <c:formatCode>General</c:formatCode>
                <c:ptCount val="20"/>
                <c:pt idx="0">
                  <c:v>7663.7372768671521</c:v>
                </c:pt>
                <c:pt idx="1">
                  <c:v>64505.274748269578</c:v>
                </c:pt>
                <c:pt idx="2">
                  <c:v>99543.704786742921</c:v>
                </c:pt>
                <c:pt idx="3">
                  <c:v>73896.31509901816</c:v>
                </c:pt>
                <c:pt idx="4">
                  <c:v>1686.3692988192265</c:v>
                </c:pt>
                <c:pt idx="5">
                  <c:v>-8045.0828921950824</c:v>
                </c:pt>
                <c:pt idx="6">
                  <c:v>10578.152212569825</c:v>
                </c:pt>
                <c:pt idx="7">
                  <c:v>32261.026547652877</c:v>
                </c:pt>
                <c:pt idx="8">
                  <c:v>53699.433975258675</c:v>
                </c:pt>
                <c:pt idx="9">
                  <c:v>54009.454189829703</c:v>
                </c:pt>
                <c:pt idx="10">
                  <c:v>67731.657909896574</c:v>
                </c:pt>
                <c:pt idx="11">
                  <c:v>70448.525857060726</c:v>
                </c:pt>
                <c:pt idx="12">
                  <c:v>-4659.6887935924324</c:v>
                </c:pt>
                <c:pt idx="13">
                  <c:v>-46265.102602847357</c:v>
                </c:pt>
                <c:pt idx="14">
                  <c:v>25715.287352319217</c:v>
                </c:pt>
                <c:pt idx="15">
                  <c:v>49874.55757834002</c:v>
                </c:pt>
                <c:pt idx="16">
                  <c:v>64799.026898327778</c:v>
                </c:pt>
                <c:pt idx="17">
                  <c:v>76873.592689216399</c:v>
                </c:pt>
                <c:pt idx="18">
                  <c:v>28580.7272246578</c:v>
                </c:pt>
                <c:pt idx="19">
                  <c:v>-152137.88131407392</c:v>
                </c:pt>
              </c:numCache>
            </c:numRef>
          </c:val>
        </c:ser>
        <c:ser>
          <c:idx val="1"/>
          <c:order val="1"/>
          <c:tx>
            <c:strRef>
              <c:f>[1]KZN!$C$391</c:f>
              <c:strCache>
                <c:ptCount val="1"/>
                <c:pt idx="0">
                  <c:v>Industry Mix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[1]KZN!$A$392:$A$411</c:f>
              <c:numCache>
                <c:formatCode>General</c:formatCode>
                <c:ptCount val="20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</c:numCache>
            </c:numRef>
          </c:cat>
          <c:val>
            <c:numRef>
              <c:f>[1]KZN!$C$392:$C$411</c:f>
              <c:numCache>
                <c:formatCode>General</c:formatCode>
                <c:ptCount val="20"/>
                <c:pt idx="0">
                  <c:v>2733.8252893015497</c:v>
                </c:pt>
                <c:pt idx="1">
                  <c:v>19452.186570371225</c:v>
                </c:pt>
                <c:pt idx="2">
                  <c:v>11513.980686342034</c:v>
                </c:pt>
                <c:pt idx="3">
                  <c:v>8407.8548608276506</c:v>
                </c:pt>
                <c:pt idx="4">
                  <c:v>2073.6932403032288</c:v>
                </c:pt>
                <c:pt idx="5">
                  <c:v>-3319.3506176004594</c:v>
                </c:pt>
                <c:pt idx="6">
                  <c:v>-6201.5967340199632</c:v>
                </c:pt>
                <c:pt idx="7">
                  <c:v>-7455.00286553756</c:v>
                </c:pt>
                <c:pt idx="8">
                  <c:v>-1956.2385955252225</c:v>
                </c:pt>
                <c:pt idx="9">
                  <c:v>-12256.425503819333</c:v>
                </c:pt>
                <c:pt idx="10">
                  <c:v>-3102.3077621706343</c:v>
                </c:pt>
                <c:pt idx="11">
                  <c:v>-3113.9867662868401</c:v>
                </c:pt>
                <c:pt idx="12">
                  <c:v>4050.6667016343927</c:v>
                </c:pt>
                <c:pt idx="13">
                  <c:v>-3547.2431872070047</c:v>
                </c:pt>
                <c:pt idx="14">
                  <c:v>-1092.3059986243989</c:v>
                </c:pt>
                <c:pt idx="15">
                  <c:v>-2402.077031937908</c:v>
                </c:pt>
                <c:pt idx="16">
                  <c:v>7324.4414196824291</c:v>
                </c:pt>
                <c:pt idx="17">
                  <c:v>7377.276697752508</c:v>
                </c:pt>
                <c:pt idx="18">
                  <c:v>-1396.7800260753811</c:v>
                </c:pt>
                <c:pt idx="19">
                  <c:v>-6631.5092753180852</c:v>
                </c:pt>
              </c:numCache>
            </c:numRef>
          </c:val>
        </c:ser>
        <c:ser>
          <c:idx val="2"/>
          <c:order val="2"/>
          <c:tx>
            <c:strRef>
              <c:f>[1]KZN!$D$391</c:f>
              <c:strCache>
                <c:ptCount val="1"/>
                <c:pt idx="0">
                  <c:v>Regional Shift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cat>
            <c:numRef>
              <c:f>[1]KZN!$A$392:$A$411</c:f>
              <c:numCache>
                <c:formatCode>General</c:formatCode>
                <c:ptCount val="20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</c:numCache>
            </c:numRef>
          </c:cat>
          <c:val>
            <c:numRef>
              <c:f>[1]KZN!$D$392:$D$411</c:f>
              <c:numCache>
                <c:formatCode>General</c:formatCode>
                <c:ptCount val="20"/>
                <c:pt idx="0">
                  <c:v>-6845.3729935161136</c:v>
                </c:pt>
                <c:pt idx="1">
                  <c:v>-11257.785407207559</c:v>
                </c:pt>
                <c:pt idx="2">
                  <c:v>-1026.6334085753956</c:v>
                </c:pt>
                <c:pt idx="3">
                  <c:v>-3128.4075374537779</c:v>
                </c:pt>
                <c:pt idx="4">
                  <c:v>-10586.469249694099</c:v>
                </c:pt>
                <c:pt idx="5">
                  <c:v>-10343.414170289605</c:v>
                </c:pt>
                <c:pt idx="6">
                  <c:v>-7167.9631197800391</c:v>
                </c:pt>
                <c:pt idx="7">
                  <c:v>-6442.8175705876756</c:v>
                </c:pt>
                <c:pt idx="8">
                  <c:v>-6304.3837456400752</c:v>
                </c:pt>
                <c:pt idx="9">
                  <c:v>19244.09482915594</c:v>
                </c:pt>
                <c:pt idx="10">
                  <c:v>-11150.537433113534</c:v>
                </c:pt>
                <c:pt idx="11">
                  <c:v>-53537.550320357812</c:v>
                </c:pt>
                <c:pt idx="12">
                  <c:v>-17924.402295744814</c:v>
                </c:pt>
                <c:pt idx="13">
                  <c:v>25384.872098431057</c:v>
                </c:pt>
                <c:pt idx="14">
                  <c:v>-30512.307395190524</c:v>
                </c:pt>
                <c:pt idx="15">
                  <c:v>-18975.679517131095</c:v>
                </c:pt>
                <c:pt idx="16">
                  <c:v>-8819.4174947947431</c:v>
                </c:pt>
                <c:pt idx="17">
                  <c:v>-19827.576756995761</c:v>
                </c:pt>
                <c:pt idx="18">
                  <c:v>28435.522302952097</c:v>
                </c:pt>
                <c:pt idx="19">
                  <c:v>2033.4541351156154</c:v>
                </c:pt>
              </c:numCache>
            </c:numRef>
          </c:val>
        </c:ser>
        <c:ser>
          <c:idx val="3"/>
          <c:order val="3"/>
          <c:tx>
            <c:strRef>
              <c:f>[1]KZN!$E$391</c:f>
              <c:strCache>
                <c:ptCount val="1"/>
                <c:pt idx="0">
                  <c:v>Total Employment Change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[1]KZN!$A$392:$A$411</c:f>
              <c:numCache>
                <c:formatCode>General</c:formatCode>
                <c:ptCount val="20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</c:numCache>
            </c:numRef>
          </c:cat>
          <c:val>
            <c:numRef>
              <c:f>[1]KZN!$E$392:$E$411</c:f>
              <c:numCache>
                <c:formatCode>General</c:formatCode>
                <c:ptCount val="20"/>
                <c:pt idx="0">
                  <c:v>3552.1895726528019</c:v>
                </c:pt>
                <c:pt idx="1">
                  <c:v>72699.675911433296</c:v>
                </c:pt>
                <c:pt idx="2">
                  <c:v>110031.0520645096</c:v>
                </c:pt>
                <c:pt idx="3">
                  <c:v>79175.762422392378</c:v>
                </c:pt>
                <c:pt idx="4">
                  <c:v>-6826.4067105720751</c:v>
                </c:pt>
                <c:pt idx="5">
                  <c:v>-21707.847680084873</c:v>
                </c:pt>
                <c:pt idx="6">
                  <c:v>-2791.4076412301511</c:v>
                </c:pt>
                <c:pt idx="7">
                  <c:v>18363.206111527281</c:v>
                </c:pt>
                <c:pt idx="8">
                  <c:v>45438.811634093756</c:v>
                </c:pt>
                <c:pt idx="9">
                  <c:v>60997.123515166109</c:v>
                </c:pt>
                <c:pt idx="10">
                  <c:v>53478.81271461281</c:v>
                </c:pt>
                <c:pt idx="11">
                  <c:v>13796.988770416006</c:v>
                </c:pt>
                <c:pt idx="12">
                  <c:v>-18533.424387702951</c:v>
                </c:pt>
                <c:pt idx="13">
                  <c:v>-24427.473691623192</c:v>
                </c:pt>
                <c:pt idx="14">
                  <c:v>-5889.3260414956603</c:v>
                </c:pt>
                <c:pt idx="15">
                  <c:v>28496.801029270981</c:v>
                </c:pt>
                <c:pt idx="16">
                  <c:v>57870.508335335646</c:v>
                </c:pt>
                <c:pt idx="17">
                  <c:v>58408.50909427274</c:v>
                </c:pt>
                <c:pt idx="18">
                  <c:v>50388.72118668817</c:v>
                </c:pt>
                <c:pt idx="19">
                  <c:v>-156876.50284760841</c:v>
                </c:pt>
              </c:numCache>
            </c:numRef>
          </c:val>
        </c:ser>
        <c:dLbls/>
        <c:marker val="1"/>
        <c:axId val="114624768"/>
        <c:axId val="114642944"/>
      </c:lineChart>
      <c:catAx>
        <c:axId val="1146247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4642944"/>
        <c:crosses val="autoZero"/>
        <c:auto val="1"/>
        <c:lblAlgn val="ctr"/>
        <c:lblOffset val="100"/>
      </c:catAx>
      <c:valAx>
        <c:axId val="114642944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146247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377777777777778"/>
          <c:y val="2.6242344706912012E-2"/>
          <c:w val="0.76288888888890005"/>
          <c:h val="0.20214494021580631"/>
        </c:manualLayout>
      </c:layout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Introduction!A1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0.xml"/><Relationship Id="rId5" Type="http://schemas.openxmlformats.org/officeDocument/2006/relationships/chart" Target="../charts/chart5.xml"/><Relationship Id="rId10" Type="http://schemas.openxmlformats.org/officeDocument/2006/relationships/chart" Target="../charts/chart9.xml"/><Relationship Id="rId4" Type="http://schemas.openxmlformats.org/officeDocument/2006/relationships/chart" Target="../charts/chart4.xml"/><Relationship Id="rId9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hyperlink" Target="#Introduction!A1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2.xml"/><Relationship Id="rId2" Type="http://schemas.openxmlformats.org/officeDocument/2006/relationships/hyperlink" Target="#Introduction!A1"/><Relationship Id="rId1" Type="http://schemas.openxmlformats.org/officeDocument/2006/relationships/chart" Target="../charts/chart21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4.xml"/><Relationship Id="rId3" Type="http://schemas.openxmlformats.org/officeDocument/2006/relationships/chart" Target="../charts/chart29.xml"/><Relationship Id="rId7" Type="http://schemas.openxmlformats.org/officeDocument/2006/relationships/chart" Target="../charts/chart33.xml"/><Relationship Id="rId2" Type="http://schemas.openxmlformats.org/officeDocument/2006/relationships/chart" Target="../charts/chart28.xml"/><Relationship Id="rId1" Type="http://schemas.openxmlformats.org/officeDocument/2006/relationships/chart" Target="../charts/chart27.xml"/><Relationship Id="rId6" Type="http://schemas.openxmlformats.org/officeDocument/2006/relationships/chart" Target="../charts/chart32.xml"/><Relationship Id="rId5" Type="http://schemas.openxmlformats.org/officeDocument/2006/relationships/chart" Target="../charts/chart31.xml"/><Relationship Id="rId4" Type="http://schemas.openxmlformats.org/officeDocument/2006/relationships/chart" Target="../charts/chart30.xml"/><Relationship Id="rId9" Type="http://schemas.openxmlformats.org/officeDocument/2006/relationships/hyperlink" Target="#Introduction!A1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2.xml"/><Relationship Id="rId3" Type="http://schemas.openxmlformats.org/officeDocument/2006/relationships/chart" Target="../charts/chart37.xml"/><Relationship Id="rId7" Type="http://schemas.openxmlformats.org/officeDocument/2006/relationships/chart" Target="../charts/chart41.xml"/><Relationship Id="rId2" Type="http://schemas.openxmlformats.org/officeDocument/2006/relationships/chart" Target="../charts/chart36.xml"/><Relationship Id="rId1" Type="http://schemas.openxmlformats.org/officeDocument/2006/relationships/chart" Target="../charts/chart35.xml"/><Relationship Id="rId6" Type="http://schemas.openxmlformats.org/officeDocument/2006/relationships/chart" Target="../charts/chart40.xml"/><Relationship Id="rId5" Type="http://schemas.openxmlformats.org/officeDocument/2006/relationships/chart" Target="../charts/chart39.xml"/><Relationship Id="rId4" Type="http://schemas.openxmlformats.org/officeDocument/2006/relationships/chart" Target="../charts/chart38.xml"/><Relationship Id="rId9" Type="http://schemas.openxmlformats.org/officeDocument/2006/relationships/hyperlink" Target="#Introduction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0.xml"/><Relationship Id="rId3" Type="http://schemas.openxmlformats.org/officeDocument/2006/relationships/chart" Target="../charts/chart45.xml"/><Relationship Id="rId7" Type="http://schemas.openxmlformats.org/officeDocument/2006/relationships/chart" Target="../charts/chart49.xml"/><Relationship Id="rId2" Type="http://schemas.openxmlformats.org/officeDocument/2006/relationships/chart" Target="../charts/chart44.xml"/><Relationship Id="rId1" Type="http://schemas.openxmlformats.org/officeDocument/2006/relationships/chart" Target="../charts/chart43.xml"/><Relationship Id="rId6" Type="http://schemas.openxmlformats.org/officeDocument/2006/relationships/chart" Target="../charts/chart48.xml"/><Relationship Id="rId5" Type="http://schemas.openxmlformats.org/officeDocument/2006/relationships/chart" Target="../charts/chart47.xml"/><Relationship Id="rId4" Type="http://schemas.openxmlformats.org/officeDocument/2006/relationships/chart" Target="../charts/chart46.xml"/><Relationship Id="rId9" Type="http://schemas.openxmlformats.org/officeDocument/2006/relationships/hyperlink" Target="#Introduction!A1"/></Relationships>
</file>

<file path=xl/drawings/_rels/drawing2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8.xml"/><Relationship Id="rId3" Type="http://schemas.openxmlformats.org/officeDocument/2006/relationships/chart" Target="../charts/chart53.xml"/><Relationship Id="rId7" Type="http://schemas.openxmlformats.org/officeDocument/2006/relationships/chart" Target="../charts/chart57.xml"/><Relationship Id="rId2" Type="http://schemas.openxmlformats.org/officeDocument/2006/relationships/chart" Target="../charts/chart52.xml"/><Relationship Id="rId1" Type="http://schemas.openxmlformats.org/officeDocument/2006/relationships/chart" Target="../charts/chart51.xml"/><Relationship Id="rId6" Type="http://schemas.openxmlformats.org/officeDocument/2006/relationships/chart" Target="../charts/chart56.xml"/><Relationship Id="rId5" Type="http://schemas.openxmlformats.org/officeDocument/2006/relationships/chart" Target="../charts/chart55.xml"/><Relationship Id="rId4" Type="http://schemas.openxmlformats.org/officeDocument/2006/relationships/chart" Target="../charts/chart54.xml"/><Relationship Id="rId9" Type="http://schemas.openxmlformats.org/officeDocument/2006/relationships/hyperlink" Target="#Introduction!A1"/></Relationships>
</file>

<file path=xl/drawings/_rels/drawing2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6.xml"/><Relationship Id="rId3" Type="http://schemas.openxmlformats.org/officeDocument/2006/relationships/chart" Target="../charts/chart61.xml"/><Relationship Id="rId7" Type="http://schemas.openxmlformats.org/officeDocument/2006/relationships/chart" Target="../charts/chart65.xml"/><Relationship Id="rId2" Type="http://schemas.openxmlformats.org/officeDocument/2006/relationships/chart" Target="../charts/chart60.xml"/><Relationship Id="rId1" Type="http://schemas.openxmlformats.org/officeDocument/2006/relationships/chart" Target="../charts/chart59.xml"/><Relationship Id="rId6" Type="http://schemas.openxmlformats.org/officeDocument/2006/relationships/chart" Target="../charts/chart64.xml"/><Relationship Id="rId5" Type="http://schemas.openxmlformats.org/officeDocument/2006/relationships/chart" Target="../charts/chart63.xml"/><Relationship Id="rId4" Type="http://schemas.openxmlformats.org/officeDocument/2006/relationships/chart" Target="../charts/chart62.xml"/><Relationship Id="rId9" Type="http://schemas.openxmlformats.org/officeDocument/2006/relationships/hyperlink" Target="#Introduction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8.xml"/><Relationship Id="rId2" Type="http://schemas.openxmlformats.org/officeDocument/2006/relationships/hyperlink" Target="#Introduction!A1"/><Relationship Id="rId1" Type="http://schemas.openxmlformats.org/officeDocument/2006/relationships/chart" Target="../charts/chart67.xml"/><Relationship Id="rId6" Type="http://schemas.openxmlformats.org/officeDocument/2006/relationships/chart" Target="../charts/chart71.xml"/><Relationship Id="rId5" Type="http://schemas.openxmlformats.org/officeDocument/2006/relationships/chart" Target="../charts/chart70.xml"/><Relationship Id="rId4" Type="http://schemas.openxmlformats.org/officeDocument/2006/relationships/chart" Target="../charts/chart69.xml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3.xml"/><Relationship Id="rId2" Type="http://schemas.openxmlformats.org/officeDocument/2006/relationships/hyperlink" Target="#Introduction!A1"/><Relationship Id="rId1" Type="http://schemas.openxmlformats.org/officeDocument/2006/relationships/chart" Target="../charts/chart72.xml"/><Relationship Id="rId6" Type="http://schemas.openxmlformats.org/officeDocument/2006/relationships/chart" Target="../charts/chart76.xml"/><Relationship Id="rId5" Type="http://schemas.openxmlformats.org/officeDocument/2006/relationships/chart" Target="../charts/chart75.xml"/><Relationship Id="rId4" Type="http://schemas.openxmlformats.org/officeDocument/2006/relationships/chart" Target="../charts/chart74.xml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8.xml"/><Relationship Id="rId2" Type="http://schemas.openxmlformats.org/officeDocument/2006/relationships/hyperlink" Target="#Introduction!A1"/><Relationship Id="rId1" Type="http://schemas.openxmlformats.org/officeDocument/2006/relationships/chart" Target="../charts/chart77.xml"/><Relationship Id="rId6" Type="http://schemas.openxmlformats.org/officeDocument/2006/relationships/chart" Target="../charts/chart81.xml"/><Relationship Id="rId5" Type="http://schemas.openxmlformats.org/officeDocument/2006/relationships/chart" Target="../charts/chart80.xml"/><Relationship Id="rId4" Type="http://schemas.openxmlformats.org/officeDocument/2006/relationships/chart" Target="../charts/chart79.xml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3.xml"/><Relationship Id="rId2" Type="http://schemas.openxmlformats.org/officeDocument/2006/relationships/hyperlink" Target="#Introduction!A1"/><Relationship Id="rId1" Type="http://schemas.openxmlformats.org/officeDocument/2006/relationships/chart" Target="../charts/chart82.xml"/><Relationship Id="rId6" Type="http://schemas.openxmlformats.org/officeDocument/2006/relationships/chart" Target="../charts/chart86.xml"/><Relationship Id="rId5" Type="http://schemas.openxmlformats.org/officeDocument/2006/relationships/chart" Target="../charts/chart85.xml"/><Relationship Id="rId4" Type="http://schemas.openxmlformats.org/officeDocument/2006/relationships/chart" Target="../charts/chart84.xml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8.xml"/><Relationship Id="rId2" Type="http://schemas.openxmlformats.org/officeDocument/2006/relationships/hyperlink" Target="#Introduction!A1"/><Relationship Id="rId1" Type="http://schemas.openxmlformats.org/officeDocument/2006/relationships/chart" Target="../charts/chart87.xml"/><Relationship Id="rId6" Type="http://schemas.openxmlformats.org/officeDocument/2006/relationships/chart" Target="../charts/chart91.xml"/><Relationship Id="rId5" Type="http://schemas.openxmlformats.org/officeDocument/2006/relationships/chart" Target="../charts/chart90.xml"/><Relationship Id="rId4" Type="http://schemas.openxmlformats.org/officeDocument/2006/relationships/chart" Target="../charts/chart89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3.xml"/><Relationship Id="rId2" Type="http://schemas.openxmlformats.org/officeDocument/2006/relationships/chart" Target="../charts/chart92.xml"/><Relationship Id="rId1" Type="http://schemas.openxmlformats.org/officeDocument/2006/relationships/hyperlink" Target="#Introduction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5.xml"/><Relationship Id="rId2" Type="http://schemas.openxmlformats.org/officeDocument/2006/relationships/hyperlink" Target="#Introduction!A1"/><Relationship Id="rId1" Type="http://schemas.openxmlformats.org/officeDocument/2006/relationships/chart" Target="../charts/chart94.xml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8.xml"/><Relationship Id="rId2" Type="http://schemas.openxmlformats.org/officeDocument/2006/relationships/chart" Target="../charts/chart97.xml"/><Relationship Id="rId1" Type="http://schemas.openxmlformats.org/officeDocument/2006/relationships/chart" Target="../charts/chart96.xml"/><Relationship Id="rId5" Type="http://schemas.openxmlformats.org/officeDocument/2006/relationships/hyperlink" Target="#Introduction!A1"/><Relationship Id="rId4" Type="http://schemas.openxmlformats.org/officeDocument/2006/relationships/chart" Target="../charts/chart99.xml"/></Relationships>
</file>

<file path=xl/drawings/_rels/drawing3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7.xml"/><Relationship Id="rId3" Type="http://schemas.openxmlformats.org/officeDocument/2006/relationships/chart" Target="../charts/chart102.xml"/><Relationship Id="rId7" Type="http://schemas.openxmlformats.org/officeDocument/2006/relationships/chart" Target="../charts/chart106.xml"/><Relationship Id="rId2" Type="http://schemas.openxmlformats.org/officeDocument/2006/relationships/chart" Target="../charts/chart101.xml"/><Relationship Id="rId1" Type="http://schemas.openxmlformats.org/officeDocument/2006/relationships/chart" Target="../charts/chart100.xml"/><Relationship Id="rId6" Type="http://schemas.openxmlformats.org/officeDocument/2006/relationships/chart" Target="../charts/chart105.xml"/><Relationship Id="rId5" Type="http://schemas.openxmlformats.org/officeDocument/2006/relationships/chart" Target="../charts/chart104.xml"/><Relationship Id="rId10" Type="http://schemas.openxmlformats.org/officeDocument/2006/relationships/image" Target="../media/image2.gif"/><Relationship Id="rId4" Type="http://schemas.openxmlformats.org/officeDocument/2006/relationships/chart" Target="../charts/chart103.xml"/><Relationship Id="rId9" Type="http://schemas.openxmlformats.org/officeDocument/2006/relationships/hyperlink" Target="#Introduction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Introduction!A1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hyperlink" Target="#Introduction!A1"/><Relationship Id="rId2" Type="http://schemas.openxmlformats.org/officeDocument/2006/relationships/chart" Target="../charts/chart109.xml"/><Relationship Id="rId1" Type="http://schemas.openxmlformats.org/officeDocument/2006/relationships/chart" Target="../charts/chart108.xml"/><Relationship Id="rId5" Type="http://schemas.openxmlformats.org/officeDocument/2006/relationships/chart" Target="../charts/chart111.xml"/><Relationship Id="rId4" Type="http://schemas.openxmlformats.org/officeDocument/2006/relationships/chart" Target="../charts/chart1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10</xdr:row>
      <xdr:rowOff>114300</xdr:rowOff>
    </xdr:from>
    <xdr:to>
      <xdr:col>7</xdr:col>
      <xdr:colOff>257175</xdr:colOff>
      <xdr:row>17</xdr:row>
      <xdr:rowOff>66675</xdr:rowOff>
    </xdr:to>
    <xdr:sp macro="" textlink="">
      <xdr:nvSpPr>
        <xdr:cNvPr id="2" name="Left Arrow 1"/>
        <xdr:cNvSpPr/>
      </xdr:nvSpPr>
      <xdr:spPr>
        <a:xfrm>
          <a:off x="7858125" y="1800225"/>
          <a:ext cx="1943100" cy="107632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ZA" sz="1200" b="1" cap="none" spc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Return</a:t>
          </a:r>
          <a:r>
            <a:rPr lang="en-ZA" sz="1200" b="1" cap="none" spc="0" baseline="0">
              <a:ln w="18000">
                <a:noFill/>
                <a:prstDash val="solid"/>
                <a:miter lim="800000"/>
              </a:ln>
              <a:solidFill>
                <a:schemeClr val="bg1">
                  <a:lumMod val="95000"/>
                </a:schemeClr>
              </a:solidFill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  <a:latin typeface="Arial" pitchFamily="34" charset="0"/>
              <a:cs typeface="Arial" pitchFamily="34" charset="0"/>
            </a:rPr>
            <a:t> to Introduction Page</a:t>
          </a:r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</xdr:row>
      <xdr:rowOff>95250</xdr:rowOff>
    </xdr:from>
    <xdr:to>
      <xdr:col>11</xdr:col>
      <xdr:colOff>95250</xdr:colOff>
      <xdr:row>31</xdr:row>
      <xdr:rowOff>152400</xdr:rowOff>
    </xdr:to>
    <xdr:graphicFrame macro="">
      <xdr:nvGraphicFramePr>
        <xdr:cNvPr id="250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85725</xdr:colOff>
      <xdr:row>36</xdr:row>
      <xdr:rowOff>9525</xdr:rowOff>
    </xdr:from>
    <xdr:to>
      <xdr:col>11</xdr:col>
      <xdr:colOff>142875</xdr:colOff>
      <xdr:row>67</xdr:row>
      <xdr:rowOff>114300</xdr:rowOff>
    </xdr:to>
    <xdr:graphicFrame macro="">
      <xdr:nvGraphicFramePr>
        <xdr:cNvPr id="250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68</xdr:row>
      <xdr:rowOff>142875</xdr:rowOff>
    </xdr:from>
    <xdr:to>
      <xdr:col>11</xdr:col>
      <xdr:colOff>171450</xdr:colOff>
      <xdr:row>100</xdr:row>
      <xdr:rowOff>47625</xdr:rowOff>
    </xdr:to>
    <xdr:graphicFrame macro="">
      <xdr:nvGraphicFramePr>
        <xdr:cNvPr id="250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66675</xdr:colOff>
      <xdr:row>103</xdr:row>
      <xdr:rowOff>152400</xdr:rowOff>
    </xdr:from>
    <xdr:to>
      <xdr:col>11</xdr:col>
      <xdr:colOff>123825</xdr:colOff>
      <xdr:row>132</xdr:row>
      <xdr:rowOff>9525</xdr:rowOff>
    </xdr:to>
    <xdr:graphicFrame macro="">
      <xdr:nvGraphicFramePr>
        <xdr:cNvPr id="250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132</xdr:row>
      <xdr:rowOff>142875</xdr:rowOff>
    </xdr:from>
    <xdr:to>
      <xdr:col>11</xdr:col>
      <xdr:colOff>142875</xdr:colOff>
      <xdr:row>160</xdr:row>
      <xdr:rowOff>28575</xdr:rowOff>
    </xdr:to>
    <xdr:graphicFrame macro="">
      <xdr:nvGraphicFramePr>
        <xdr:cNvPr id="25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47625</xdr:colOff>
      <xdr:row>163</xdr:row>
      <xdr:rowOff>104775</xdr:rowOff>
    </xdr:from>
    <xdr:to>
      <xdr:col>11</xdr:col>
      <xdr:colOff>66675</xdr:colOff>
      <xdr:row>192</xdr:row>
      <xdr:rowOff>161925</xdr:rowOff>
    </xdr:to>
    <xdr:graphicFrame macro="">
      <xdr:nvGraphicFramePr>
        <xdr:cNvPr id="250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28575</xdr:colOff>
      <xdr:row>197</xdr:row>
      <xdr:rowOff>0</xdr:rowOff>
    </xdr:from>
    <xdr:to>
      <xdr:col>11</xdr:col>
      <xdr:colOff>66675</xdr:colOff>
      <xdr:row>227</xdr:row>
      <xdr:rowOff>19050</xdr:rowOff>
    </xdr:to>
    <xdr:graphicFrame macro="">
      <xdr:nvGraphicFramePr>
        <xdr:cNvPr id="250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390525</xdr:colOff>
      <xdr:row>0</xdr:row>
      <xdr:rowOff>38100</xdr:rowOff>
    </xdr:from>
    <xdr:to>
      <xdr:col>9</xdr:col>
      <xdr:colOff>400049</xdr:colOff>
      <xdr:row>1</xdr:row>
      <xdr:rowOff>0</xdr:rowOff>
    </xdr:to>
    <xdr:sp macro="" textlink="">
      <xdr:nvSpPr>
        <xdr:cNvPr id="9" name="Left Arrow 8">
          <a:hlinkClick xmlns:r="http://schemas.openxmlformats.org/officeDocument/2006/relationships" r:id="rId8"/>
        </xdr:cNvPr>
        <xdr:cNvSpPr/>
      </xdr:nvSpPr>
      <xdr:spPr>
        <a:xfrm>
          <a:off x="8153400" y="381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57150</xdr:colOff>
      <xdr:row>230</xdr:row>
      <xdr:rowOff>142875</xdr:rowOff>
    </xdr:from>
    <xdr:to>
      <xdr:col>11</xdr:col>
      <xdr:colOff>85725</xdr:colOff>
      <xdr:row>263</xdr:row>
      <xdr:rowOff>0</xdr:rowOff>
    </xdr:to>
    <xdr:graphicFrame macro="">
      <xdr:nvGraphicFramePr>
        <xdr:cNvPr id="2508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76200</xdr:colOff>
      <xdr:row>266</xdr:row>
      <xdr:rowOff>161925</xdr:rowOff>
    </xdr:from>
    <xdr:to>
      <xdr:col>11</xdr:col>
      <xdr:colOff>114300</xdr:colOff>
      <xdr:row>299</xdr:row>
      <xdr:rowOff>9525</xdr:rowOff>
    </xdr:to>
    <xdr:graphicFrame macro="">
      <xdr:nvGraphicFramePr>
        <xdr:cNvPr id="2509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38100</xdr:colOff>
      <xdr:row>302</xdr:row>
      <xdr:rowOff>161925</xdr:rowOff>
    </xdr:from>
    <xdr:to>
      <xdr:col>11</xdr:col>
      <xdr:colOff>85725</xdr:colOff>
      <xdr:row>333</xdr:row>
      <xdr:rowOff>123825</xdr:rowOff>
    </xdr:to>
    <xdr:graphicFrame macro="">
      <xdr:nvGraphicFramePr>
        <xdr:cNvPr id="2510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0.00247</cdr:x>
      <cdr:y>0.00536</cdr:y>
    </cdr:to>
    <cdr:pic>
      <cdr:nvPicPr>
        <cdr:cNvPr id="3" name="chart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24386" cy="2438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0.05786</cdr:x>
      <cdr:y>0.03138</cdr:y>
    </cdr:from>
    <cdr:to>
      <cdr:x>0.32369</cdr:x>
      <cdr:y>0.09833</cdr:y>
    </cdr:to>
    <cdr:sp macro="" textlink="">
      <cdr:nvSpPr>
        <cdr:cNvPr id="4" name="TextBox 4"/>
        <cdr:cNvSpPr txBox="1"/>
      </cdr:nvSpPr>
      <cdr:spPr>
        <a:xfrm xmlns:a="http://schemas.openxmlformats.org/drawingml/2006/main">
          <a:off x="571500" y="142875"/>
          <a:ext cx="2625716" cy="304802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466724</xdr:colOff>
      <xdr:row>0</xdr:row>
      <xdr:rowOff>38101</xdr:rowOff>
    </xdr:from>
    <xdr:to>
      <xdr:col>7</xdr:col>
      <xdr:colOff>419099</xdr:colOff>
      <xdr:row>0</xdr:row>
      <xdr:rowOff>514351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343774" y="38101"/>
          <a:ext cx="638175" cy="4762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190500</xdr:colOff>
      <xdr:row>6</xdr:row>
      <xdr:rowOff>47625</xdr:rowOff>
    </xdr:from>
    <xdr:to>
      <xdr:col>10</xdr:col>
      <xdr:colOff>638175</xdr:colOff>
      <xdr:row>31</xdr:row>
      <xdr:rowOff>104775</xdr:rowOff>
    </xdr:to>
    <xdr:graphicFrame macro="">
      <xdr:nvGraphicFramePr>
        <xdr:cNvPr id="1376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190500</xdr:colOff>
      <xdr:row>32</xdr:row>
      <xdr:rowOff>152400</xdr:rowOff>
    </xdr:from>
    <xdr:to>
      <xdr:col>10</xdr:col>
      <xdr:colOff>638175</xdr:colOff>
      <xdr:row>58</xdr:row>
      <xdr:rowOff>47625</xdr:rowOff>
    </xdr:to>
    <xdr:graphicFrame macro="">
      <xdr:nvGraphicFramePr>
        <xdr:cNvPr id="1376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180975</xdr:colOff>
      <xdr:row>59</xdr:row>
      <xdr:rowOff>76200</xdr:rowOff>
    </xdr:from>
    <xdr:to>
      <xdr:col>10</xdr:col>
      <xdr:colOff>628650</xdr:colOff>
      <xdr:row>84</xdr:row>
      <xdr:rowOff>133350</xdr:rowOff>
    </xdr:to>
    <xdr:graphicFrame macro="">
      <xdr:nvGraphicFramePr>
        <xdr:cNvPr id="13767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85</xdr:row>
      <xdr:rowOff>142875</xdr:rowOff>
    </xdr:from>
    <xdr:to>
      <xdr:col>10</xdr:col>
      <xdr:colOff>628650</xdr:colOff>
      <xdr:row>111</xdr:row>
      <xdr:rowOff>38100</xdr:rowOff>
    </xdr:to>
    <xdr:graphicFrame macro="">
      <xdr:nvGraphicFramePr>
        <xdr:cNvPr id="13768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161925</xdr:colOff>
      <xdr:row>112</xdr:row>
      <xdr:rowOff>104775</xdr:rowOff>
    </xdr:from>
    <xdr:to>
      <xdr:col>10</xdr:col>
      <xdr:colOff>609600</xdr:colOff>
      <xdr:row>138</xdr:row>
      <xdr:rowOff>0</xdr:rowOff>
    </xdr:to>
    <xdr:graphicFrame macro="">
      <xdr:nvGraphicFramePr>
        <xdr:cNvPr id="13769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152400</xdr:colOff>
      <xdr:row>139</xdr:row>
      <xdr:rowOff>76200</xdr:rowOff>
    </xdr:from>
    <xdr:to>
      <xdr:col>10</xdr:col>
      <xdr:colOff>600075</xdr:colOff>
      <xdr:row>164</xdr:row>
      <xdr:rowOff>133350</xdr:rowOff>
    </xdr:to>
    <xdr:graphicFrame macro="">
      <xdr:nvGraphicFramePr>
        <xdr:cNvPr id="1377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152400</xdr:colOff>
      <xdr:row>166</xdr:row>
      <xdr:rowOff>0</xdr:rowOff>
    </xdr:from>
    <xdr:to>
      <xdr:col>10</xdr:col>
      <xdr:colOff>600075</xdr:colOff>
      <xdr:row>191</xdr:row>
      <xdr:rowOff>57150</xdr:rowOff>
    </xdr:to>
    <xdr:graphicFrame macro="">
      <xdr:nvGraphicFramePr>
        <xdr:cNvPr id="1377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161925</xdr:colOff>
      <xdr:row>192</xdr:row>
      <xdr:rowOff>85725</xdr:rowOff>
    </xdr:from>
    <xdr:to>
      <xdr:col>10</xdr:col>
      <xdr:colOff>609600</xdr:colOff>
      <xdr:row>217</xdr:row>
      <xdr:rowOff>142875</xdr:rowOff>
    </xdr:to>
    <xdr:graphicFrame macro="">
      <xdr:nvGraphicFramePr>
        <xdr:cNvPr id="13772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123825</xdr:colOff>
      <xdr:row>219</xdr:row>
      <xdr:rowOff>0</xdr:rowOff>
    </xdr:from>
    <xdr:to>
      <xdr:col>10</xdr:col>
      <xdr:colOff>571500</xdr:colOff>
      <xdr:row>244</xdr:row>
      <xdr:rowOff>57150</xdr:rowOff>
    </xdr:to>
    <xdr:graphicFrame macro="">
      <xdr:nvGraphicFramePr>
        <xdr:cNvPr id="13773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123825</xdr:colOff>
      <xdr:row>245</xdr:row>
      <xdr:rowOff>95250</xdr:rowOff>
    </xdr:from>
    <xdr:to>
      <xdr:col>10</xdr:col>
      <xdr:colOff>571500</xdr:colOff>
      <xdr:row>270</xdr:row>
      <xdr:rowOff>152400</xdr:rowOff>
    </xdr:to>
    <xdr:graphicFrame macro="">
      <xdr:nvGraphicFramePr>
        <xdr:cNvPr id="13774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154781</xdr:colOff>
      <xdr:row>104</xdr:row>
      <xdr:rowOff>76199</xdr:rowOff>
    </xdr:from>
    <xdr:to>
      <xdr:col>9</xdr:col>
      <xdr:colOff>592931</xdr:colOff>
      <xdr:row>130</xdr:row>
      <xdr:rowOff>0</xdr:rowOff>
    </xdr:to>
    <xdr:graphicFrame macro="">
      <xdr:nvGraphicFramePr>
        <xdr:cNvPr id="2466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0</xdr:row>
      <xdr:rowOff>114300</xdr:rowOff>
    </xdr:from>
    <xdr:to>
      <xdr:col>3</xdr:col>
      <xdr:colOff>361949</xdr:colOff>
      <xdr:row>1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3971925" y="11430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250031</xdr:colOff>
      <xdr:row>189</xdr:row>
      <xdr:rowOff>51196</xdr:rowOff>
    </xdr:from>
    <xdr:to>
      <xdr:col>12</xdr:col>
      <xdr:colOff>47625</xdr:colOff>
      <xdr:row>217</xdr:row>
      <xdr:rowOff>71438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0.0572</cdr:x>
      <cdr:y>0.04979</cdr:y>
    </cdr:from>
    <cdr:to>
      <cdr:x>0.33037</cdr:x>
      <cdr:y>0.11618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552450" y="2286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ON YEAR GROWTH RATE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122</xdr:row>
      <xdr:rowOff>28575</xdr:rowOff>
    </xdr:from>
    <xdr:to>
      <xdr:col>10</xdr:col>
      <xdr:colOff>561975</xdr:colOff>
      <xdr:row>153</xdr:row>
      <xdr:rowOff>133350</xdr:rowOff>
    </xdr:to>
    <xdr:graphicFrame macro="">
      <xdr:nvGraphicFramePr>
        <xdr:cNvPr id="2678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155</xdr:row>
      <xdr:rowOff>28575</xdr:rowOff>
    </xdr:from>
    <xdr:to>
      <xdr:col>10</xdr:col>
      <xdr:colOff>571500</xdr:colOff>
      <xdr:row>186</xdr:row>
      <xdr:rowOff>95250</xdr:rowOff>
    </xdr:to>
    <xdr:graphicFrame macro="">
      <xdr:nvGraphicFramePr>
        <xdr:cNvPr id="2678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561975</xdr:colOff>
      <xdr:row>0</xdr:row>
      <xdr:rowOff>66675</xdr:rowOff>
    </xdr:from>
    <xdr:to>
      <xdr:col>2</xdr:col>
      <xdr:colOff>561974</xdr:colOff>
      <xdr:row>0</xdr:row>
      <xdr:rowOff>523875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3848100" y="666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0.0643</cdr:x>
      <cdr:y>0.03346</cdr:y>
    </cdr:from>
    <cdr:to>
      <cdr:x>0.33013</cdr:x>
      <cdr:y>0.09294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714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QUARTER ON QUARTER GROWTH RATE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0.06369</cdr:x>
      <cdr:y>0.06367</cdr:y>
    </cdr:from>
    <cdr:to>
      <cdr:x>0.327</cdr:x>
      <cdr:y>0.1236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32385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122</xdr:row>
      <xdr:rowOff>19050</xdr:rowOff>
    </xdr:from>
    <xdr:to>
      <xdr:col>9</xdr:col>
      <xdr:colOff>750094</xdr:colOff>
      <xdr:row>150</xdr:row>
      <xdr:rowOff>38100</xdr:rowOff>
    </xdr:to>
    <xdr:graphicFrame macro="">
      <xdr:nvGraphicFramePr>
        <xdr:cNvPr id="3190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150</xdr:row>
      <xdr:rowOff>152400</xdr:rowOff>
    </xdr:from>
    <xdr:to>
      <xdr:col>9</xdr:col>
      <xdr:colOff>762000</xdr:colOff>
      <xdr:row>178</xdr:row>
      <xdr:rowOff>38100</xdr:rowOff>
    </xdr:to>
    <xdr:graphicFrame macro="">
      <xdr:nvGraphicFramePr>
        <xdr:cNvPr id="3191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400050</xdr:colOff>
      <xdr:row>0</xdr:row>
      <xdr:rowOff>123825</xdr:rowOff>
    </xdr:from>
    <xdr:to>
      <xdr:col>9</xdr:col>
      <xdr:colOff>276224</xdr:colOff>
      <xdr:row>0</xdr:row>
      <xdr:rowOff>581025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8610600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857250</xdr:colOff>
      <xdr:row>123</xdr:row>
      <xdr:rowOff>28575</xdr:rowOff>
    </xdr:from>
    <xdr:to>
      <xdr:col>2</xdr:col>
      <xdr:colOff>200025</xdr:colOff>
      <xdr:row>125</xdr:row>
      <xdr:rowOff>9525</xdr:rowOff>
    </xdr:to>
    <xdr:sp macro="" textlink="">
      <xdr:nvSpPr>
        <xdr:cNvPr id="5" name="TextBox 4"/>
        <xdr:cNvSpPr txBox="1"/>
      </xdr:nvSpPr>
      <xdr:spPr>
        <a:xfrm>
          <a:off x="857250" y="21097875"/>
          <a:ext cx="2638425" cy="30480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en-ZA" sz="1100" b="1" u="sng">
              <a:solidFill>
                <a:schemeClr val="tx1">
                  <a:lumMod val="95000"/>
                  <a:lumOff val="5000"/>
                </a:schemeClr>
              </a:solidFill>
            </a:rPr>
            <a:t>QUARTER ON QUARTER GROWTH RATE</a:t>
          </a:r>
        </a:p>
      </xdr:txBody>
    </xdr: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0.06999</cdr:x>
      <cdr:y>0.03766</cdr:y>
    </cdr:from>
    <cdr:to>
      <cdr:x>0.42312</cdr:x>
      <cdr:y>0.10669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28650" y="171450"/>
          <a:ext cx="3171825" cy="314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/>
        <a:p xmlns:a="http://schemas.openxmlformats.org/drawingml/2006/main">
          <a:r>
            <a:rPr lang="en-ZA" sz="1100"/>
            <a:t>	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0.07097</cdr:x>
      <cdr:y>0.0431</cdr:y>
    </cdr:from>
    <cdr:to>
      <cdr:x>0.36441</cdr:x>
      <cdr:y>0.11207</cdr:y>
    </cdr:to>
    <cdr:sp macro="" textlink="">
      <cdr:nvSpPr>
        <cdr:cNvPr id="2" name="TextBox 4"/>
        <cdr:cNvSpPr txBox="1"/>
      </cdr:nvSpPr>
      <cdr:spPr>
        <a:xfrm xmlns:a="http://schemas.openxmlformats.org/drawingml/2006/main">
          <a:off x="638175" y="190500"/>
          <a:ext cx="2638425" cy="304800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solidFill>
            <a:sysClr val="window" lastClr="FFFFFF">
              <a:shade val="50000"/>
            </a:sysClr>
          </a:solidFill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Text" lastClr="000000"/>
              </a:solidFill>
              <a:latin typeface="Calibri"/>
            </a:defRPr>
          </a:lvl1pPr>
          <a:lvl2pPr marL="457200" indent="0">
            <a:defRPr sz="1100">
              <a:solidFill>
                <a:sysClr val="windowText" lastClr="000000"/>
              </a:solidFill>
              <a:latin typeface="Calibri"/>
            </a:defRPr>
          </a:lvl2pPr>
          <a:lvl3pPr marL="914400" indent="0">
            <a:defRPr sz="1100">
              <a:solidFill>
                <a:sysClr val="windowText" lastClr="000000"/>
              </a:solidFill>
              <a:latin typeface="Calibri"/>
            </a:defRPr>
          </a:lvl3pPr>
          <a:lvl4pPr marL="1371600" indent="0">
            <a:defRPr sz="1100">
              <a:solidFill>
                <a:sysClr val="windowText" lastClr="000000"/>
              </a:solidFill>
              <a:latin typeface="Calibri"/>
            </a:defRPr>
          </a:lvl4pPr>
          <a:lvl5pPr marL="1828800" indent="0">
            <a:defRPr sz="1100">
              <a:solidFill>
                <a:sysClr val="windowText" lastClr="000000"/>
              </a:solidFill>
              <a:latin typeface="Calibri"/>
            </a:defRPr>
          </a:lvl5pPr>
          <a:lvl6pPr marL="2286000" indent="0">
            <a:defRPr sz="1100">
              <a:solidFill>
                <a:sysClr val="windowText" lastClr="000000"/>
              </a:solidFill>
              <a:latin typeface="Calibri"/>
            </a:defRPr>
          </a:lvl6pPr>
          <a:lvl7pPr marL="2743200" indent="0">
            <a:defRPr sz="1100">
              <a:solidFill>
                <a:sysClr val="windowText" lastClr="000000"/>
              </a:solidFill>
              <a:latin typeface="Calibri"/>
            </a:defRPr>
          </a:lvl7pPr>
          <a:lvl8pPr marL="3200400" indent="0">
            <a:defRPr sz="1100">
              <a:solidFill>
                <a:sysClr val="windowText" lastClr="000000"/>
              </a:solidFill>
              <a:latin typeface="Calibri"/>
            </a:defRPr>
          </a:lvl8pPr>
          <a:lvl9pPr marL="3657600" indent="0">
            <a:defRPr sz="1100">
              <a:solidFill>
                <a:sysClr val="windowText" lastClr="000000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YEAR </a:t>
          </a:r>
          <a:r>
            <a:rPr lang="en-ZA" sz="1100" b="1" u="sng" baseline="0">
              <a:solidFill>
                <a:sysClr val="windowText" lastClr="000000">
                  <a:lumMod val="95000"/>
                  <a:lumOff val="5000"/>
                </a:sysClr>
              </a:solidFill>
            </a:rPr>
            <a:t> ON YEA</a:t>
          </a:r>
          <a:r>
            <a:rPr lang="en-ZA" sz="1100" b="1" u="sng">
              <a:solidFill>
                <a:sysClr val="windowText" lastClr="000000">
                  <a:lumMod val="95000"/>
                  <a:lumOff val="5000"/>
                </a:sysClr>
              </a:solidFill>
            </a:rPr>
            <a:t>R GROWTH RATE</a:t>
          </a: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25</xdr:row>
      <xdr:rowOff>19050</xdr:rowOff>
    </xdr:from>
    <xdr:to>
      <xdr:col>7</xdr:col>
      <xdr:colOff>85725</xdr:colOff>
      <xdr:row>44</xdr:row>
      <xdr:rowOff>38100</xdr:rowOff>
    </xdr:to>
    <xdr:graphicFrame macro="">
      <xdr:nvGraphicFramePr>
        <xdr:cNvPr id="3518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25</xdr:row>
      <xdr:rowOff>28575</xdr:rowOff>
    </xdr:from>
    <xdr:to>
      <xdr:col>13</xdr:col>
      <xdr:colOff>628650</xdr:colOff>
      <xdr:row>44</xdr:row>
      <xdr:rowOff>28575</xdr:rowOff>
    </xdr:to>
    <xdr:graphicFrame macro="">
      <xdr:nvGraphicFramePr>
        <xdr:cNvPr id="35189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44</xdr:row>
      <xdr:rowOff>123825</xdr:rowOff>
    </xdr:from>
    <xdr:to>
      <xdr:col>7</xdr:col>
      <xdr:colOff>76200</xdr:colOff>
      <xdr:row>64</xdr:row>
      <xdr:rowOff>76200</xdr:rowOff>
    </xdr:to>
    <xdr:graphicFrame macro="">
      <xdr:nvGraphicFramePr>
        <xdr:cNvPr id="3519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65</xdr:row>
      <xdr:rowOff>0</xdr:rowOff>
    </xdr:from>
    <xdr:to>
      <xdr:col>7</xdr:col>
      <xdr:colOff>57150</xdr:colOff>
      <xdr:row>84</xdr:row>
      <xdr:rowOff>47625</xdr:rowOff>
    </xdr:to>
    <xdr:graphicFrame macro="">
      <xdr:nvGraphicFramePr>
        <xdr:cNvPr id="35191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76200</xdr:colOff>
      <xdr:row>84</xdr:row>
      <xdr:rowOff>123825</xdr:rowOff>
    </xdr:from>
    <xdr:to>
      <xdr:col>7</xdr:col>
      <xdr:colOff>85725</xdr:colOff>
      <xdr:row>105</xdr:row>
      <xdr:rowOff>19050</xdr:rowOff>
    </xdr:to>
    <xdr:graphicFrame macro="">
      <xdr:nvGraphicFramePr>
        <xdr:cNvPr id="35192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123825</xdr:colOff>
      <xdr:row>44</xdr:row>
      <xdr:rowOff>152400</xdr:rowOff>
    </xdr:from>
    <xdr:to>
      <xdr:col>13</xdr:col>
      <xdr:colOff>714375</xdr:colOff>
      <xdr:row>64</xdr:row>
      <xdr:rowOff>95250</xdr:rowOff>
    </xdr:to>
    <xdr:graphicFrame macro="">
      <xdr:nvGraphicFramePr>
        <xdr:cNvPr id="3519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152400</xdr:colOff>
      <xdr:row>65</xdr:row>
      <xdr:rowOff>0</xdr:rowOff>
    </xdr:from>
    <xdr:to>
      <xdr:col>13</xdr:col>
      <xdr:colOff>695325</xdr:colOff>
      <xdr:row>84</xdr:row>
      <xdr:rowOff>47625</xdr:rowOff>
    </xdr:to>
    <xdr:graphicFrame macro="">
      <xdr:nvGraphicFramePr>
        <xdr:cNvPr id="3519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161925</xdr:colOff>
      <xdr:row>84</xdr:row>
      <xdr:rowOff>133350</xdr:rowOff>
    </xdr:from>
    <xdr:to>
      <xdr:col>13</xdr:col>
      <xdr:colOff>676275</xdr:colOff>
      <xdr:row>105</xdr:row>
      <xdr:rowOff>28575</xdr:rowOff>
    </xdr:to>
    <xdr:graphicFrame macro="">
      <xdr:nvGraphicFramePr>
        <xdr:cNvPr id="3519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581025</xdr:colOff>
      <xdr:row>0</xdr:row>
      <xdr:rowOff>142875</xdr:rowOff>
    </xdr:from>
    <xdr:to>
      <xdr:col>1</xdr:col>
      <xdr:colOff>285749</xdr:colOff>
      <xdr:row>0</xdr:row>
      <xdr:rowOff>600075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81025" y="1428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88</xdr:row>
      <xdr:rowOff>38100</xdr:rowOff>
    </xdr:from>
    <xdr:to>
      <xdr:col>10</xdr:col>
      <xdr:colOff>0</xdr:colOff>
      <xdr:row>115</xdr:row>
      <xdr:rowOff>142875</xdr:rowOff>
    </xdr:to>
    <xdr:graphicFrame macro="">
      <xdr:nvGraphicFramePr>
        <xdr:cNvPr id="4440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88</xdr:row>
      <xdr:rowOff>28575</xdr:rowOff>
    </xdr:from>
    <xdr:to>
      <xdr:col>16</xdr:col>
      <xdr:colOff>790575</xdr:colOff>
      <xdr:row>116</xdr:row>
      <xdr:rowOff>0</xdr:rowOff>
    </xdr:to>
    <xdr:graphicFrame macro="">
      <xdr:nvGraphicFramePr>
        <xdr:cNvPr id="4440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116</xdr:row>
      <xdr:rowOff>133350</xdr:rowOff>
    </xdr:from>
    <xdr:to>
      <xdr:col>10</xdr:col>
      <xdr:colOff>0</xdr:colOff>
      <xdr:row>144</xdr:row>
      <xdr:rowOff>38100</xdr:rowOff>
    </xdr:to>
    <xdr:graphicFrame macro="">
      <xdr:nvGraphicFramePr>
        <xdr:cNvPr id="4440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145</xdr:row>
      <xdr:rowOff>161925</xdr:rowOff>
    </xdr:from>
    <xdr:to>
      <xdr:col>10</xdr:col>
      <xdr:colOff>0</xdr:colOff>
      <xdr:row>173</xdr:row>
      <xdr:rowOff>95250</xdr:rowOff>
    </xdr:to>
    <xdr:graphicFrame macro="">
      <xdr:nvGraphicFramePr>
        <xdr:cNvPr id="4440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174</xdr:row>
      <xdr:rowOff>133350</xdr:rowOff>
    </xdr:from>
    <xdr:to>
      <xdr:col>9</xdr:col>
      <xdr:colOff>742950</xdr:colOff>
      <xdr:row>206</xdr:row>
      <xdr:rowOff>133350</xdr:rowOff>
    </xdr:to>
    <xdr:graphicFrame macro="">
      <xdr:nvGraphicFramePr>
        <xdr:cNvPr id="4440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116</xdr:row>
      <xdr:rowOff>152400</xdr:rowOff>
    </xdr:from>
    <xdr:to>
      <xdr:col>17</xdr:col>
      <xdr:colOff>0</xdr:colOff>
      <xdr:row>144</xdr:row>
      <xdr:rowOff>47625</xdr:rowOff>
    </xdr:to>
    <xdr:graphicFrame macro="">
      <xdr:nvGraphicFramePr>
        <xdr:cNvPr id="4440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146</xdr:row>
      <xdr:rowOff>0</xdr:rowOff>
    </xdr:from>
    <xdr:to>
      <xdr:col>16</xdr:col>
      <xdr:colOff>771525</xdr:colOff>
      <xdr:row>173</xdr:row>
      <xdr:rowOff>85725</xdr:rowOff>
    </xdr:to>
    <xdr:graphicFrame macro="">
      <xdr:nvGraphicFramePr>
        <xdr:cNvPr id="4440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174</xdr:row>
      <xdr:rowOff>161925</xdr:rowOff>
    </xdr:from>
    <xdr:to>
      <xdr:col>16</xdr:col>
      <xdr:colOff>790575</xdr:colOff>
      <xdr:row>206</xdr:row>
      <xdr:rowOff>95250</xdr:rowOff>
    </xdr:to>
    <xdr:graphicFrame macro="">
      <xdr:nvGraphicFramePr>
        <xdr:cNvPr id="4440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88</xdr:row>
      <xdr:rowOff>38100</xdr:rowOff>
    </xdr:from>
    <xdr:to>
      <xdr:col>10</xdr:col>
      <xdr:colOff>0</xdr:colOff>
      <xdr:row>115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104775</xdr:colOff>
      <xdr:row>88</xdr:row>
      <xdr:rowOff>28575</xdr:rowOff>
    </xdr:from>
    <xdr:to>
      <xdr:col>16</xdr:col>
      <xdr:colOff>790575</xdr:colOff>
      <xdr:row>116</xdr:row>
      <xdr:rowOff>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123825</xdr:colOff>
      <xdr:row>116</xdr:row>
      <xdr:rowOff>133350</xdr:rowOff>
    </xdr:from>
    <xdr:to>
      <xdr:col>10</xdr:col>
      <xdr:colOff>0</xdr:colOff>
      <xdr:row>144</xdr:row>
      <xdr:rowOff>38100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145</xdr:row>
      <xdr:rowOff>161925</xdr:rowOff>
    </xdr:from>
    <xdr:to>
      <xdr:col>10</xdr:col>
      <xdr:colOff>0</xdr:colOff>
      <xdr:row>173</xdr:row>
      <xdr:rowOff>95250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174</xdr:row>
      <xdr:rowOff>133350</xdr:rowOff>
    </xdr:from>
    <xdr:to>
      <xdr:col>9</xdr:col>
      <xdr:colOff>742950</xdr:colOff>
      <xdr:row>206</xdr:row>
      <xdr:rowOff>133350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104775</xdr:colOff>
      <xdr:row>116</xdr:row>
      <xdr:rowOff>152400</xdr:rowOff>
    </xdr:from>
    <xdr:to>
      <xdr:col>17</xdr:col>
      <xdr:colOff>0</xdr:colOff>
      <xdr:row>144</xdr:row>
      <xdr:rowOff>47625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95250</xdr:colOff>
      <xdr:row>146</xdr:row>
      <xdr:rowOff>0</xdr:rowOff>
    </xdr:from>
    <xdr:to>
      <xdr:col>16</xdr:col>
      <xdr:colOff>771525</xdr:colOff>
      <xdr:row>173</xdr:row>
      <xdr:rowOff>85725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66675</xdr:colOff>
      <xdr:row>174</xdr:row>
      <xdr:rowOff>161925</xdr:rowOff>
    </xdr:from>
    <xdr:to>
      <xdr:col>16</xdr:col>
      <xdr:colOff>790575</xdr:colOff>
      <xdr:row>206</xdr:row>
      <xdr:rowOff>95250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381000</xdr:colOff>
      <xdr:row>0</xdr:row>
      <xdr:rowOff>104775</xdr:rowOff>
    </xdr:from>
    <xdr:to>
      <xdr:col>1</xdr:col>
      <xdr:colOff>85724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381000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25</xdr:row>
      <xdr:rowOff>47625</xdr:rowOff>
    </xdr:from>
    <xdr:to>
      <xdr:col>7</xdr:col>
      <xdr:colOff>304800</xdr:colOff>
      <xdr:row>43</xdr:row>
      <xdr:rowOff>133350</xdr:rowOff>
    </xdr:to>
    <xdr:graphicFrame macro="">
      <xdr:nvGraphicFramePr>
        <xdr:cNvPr id="536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438150</xdr:colOff>
      <xdr:row>25</xdr:row>
      <xdr:rowOff>57150</xdr:rowOff>
    </xdr:from>
    <xdr:to>
      <xdr:col>14</xdr:col>
      <xdr:colOff>457200</xdr:colOff>
      <xdr:row>43</xdr:row>
      <xdr:rowOff>142875</xdr:rowOff>
    </xdr:to>
    <xdr:graphicFrame macro="">
      <xdr:nvGraphicFramePr>
        <xdr:cNvPr id="5364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171450</xdr:colOff>
      <xdr:row>44</xdr:row>
      <xdr:rowOff>85725</xdr:rowOff>
    </xdr:from>
    <xdr:to>
      <xdr:col>7</xdr:col>
      <xdr:colOff>285750</xdr:colOff>
      <xdr:row>63</xdr:row>
      <xdr:rowOff>76200</xdr:rowOff>
    </xdr:to>
    <xdr:graphicFrame macro="">
      <xdr:nvGraphicFramePr>
        <xdr:cNvPr id="5364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161925</xdr:colOff>
      <xdr:row>64</xdr:row>
      <xdr:rowOff>38100</xdr:rowOff>
    </xdr:from>
    <xdr:to>
      <xdr:col>7</xdr:col>
      <xdr:colOff>304800</xdr:colOff>
      <xdr:row>82</xdr:row>
      <xdr:rowOff>114300</xdr:rowOff>
    </xdr:to>
    <xdr:graphicFrame macro="">
      <xdr:nvGraphicFramePr>
        <xdr:cNvPr id="5364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180975</xdr:colOff>
      <xdr:row>83</xdr:row>
      <xdr:rowOff>161925</xdr:rowOff>
    </xdr:from>
    <xdr:to>
      <xdr:col>7</xdr:col>
      <xdr:colOff>276225</xdr:colOff>
      <xdr:row>102</xdr:row>
      <xdr:rowOff>161925</xdr:rowOff>
    </xdr:to>
    <xdr:graphicFrame macro="">
      <xdr:nvGraphicFramePr>
        <xdr:cNvPr id="5364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400050</xdr:colOff>
      <xdr:row>44</xdr:row>
      <xdr:rowOff>95250</xdr:rowOff>
    </xdr:from>
    <xdr:to>
      <xdr:col>14</xdr:col>
      <xdr:colOff>447675</xdr:colOff>
      <xdr:row>63</xdr:row>
      <xdr:rowOff>57150</xdr:rowOff>
    </xdr:to>
    <xdr:graphicFrame macro="">
      <xdr:nvGraphicFramePr>
        <xdr:cNvPr id="5365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419100</xdr:colOff>
      <xdr:row>64</xdr:row>
      <xdr:rowOff>57150</xdr:rowOff>
    </xdr:from>
    <xdr:to>
      <xdr:col>14</xdr:col>
      <xdr:colOff>457200</xdr:colOff>
      <xdr:row>82</xdr:row>
      <xdr:rowOff>123825</xdr:rowOff>
    </xdr:to>
    <xdr:graphicFrame macro="">
      <xdr:nvGraphicFramePr>
        <xdr:cNvPr id="5365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438150</xdr:colOff>
      <xdr:row>84</xdr:row>
      <xdr:rowOff>0</xdr:rowOff>
    </xdr:from>
    <xdr:to>
      <xdr:col>14</xdr:col>
      <xdr:colOff>533400</xdr:colOff>
      <xdr:row>102</xdr:row>
      <xdr:rowOff>142875</xdr:rowOff>
    </xdr:to>
    <xdr:graphicFrame macro="">
      <xdr:nvGraphicFramePr>
        <xdr:cNvPr id="5365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628650</xdr:colOff>
      <xdr:row>0</xdr:row>
      <xdr:rowOff>85725</xdr:rowOff>
    </xdr:from>
    <xdr:to>
      <xdr:col>1</xdr:col>
      <xdr:colOff>638174</xdr:colOff>
      <xdr:row>0</xdr:row>
      <xdr:rowOff>542925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628650" y="857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26</xdr:row>
      <xdr:rowOff>123825</xdr:rowOff>
    </xdr:from>
    <xdr:to>
      <xdr:col>7</xdr:col>
      <xdr:colOff>723900</xdr:colOff>
      <xdr:row>44</xdr:row>
      <xdr:rowOff>104775</xdr:rowOff>
    </xdr:to>
    <xdr:graphicFrame macro="">
      <xdr:nvGraphicFramePr>
        <xdr:cNvPr id="6287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27</xdr:row>
      <xdr:rowOff>0</xdr:rowOff>
    </xdr:from>
    <xdr:to>
      <xdr:col>15</xdr:col>
      <xdr:colOff>180975</xdr:colOff>
      <xdr:row>44</xdr:row>
      <xdr:rowOff>104775</xdr:rowOff>
    </xdr:to>
    <xdr:graphicFrame macro="">
      <xdr:nvGraphicFramePr>
        <xdr:cNvPr id="62871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247650</xdr:colOff>
      <xdr:row>46</xdr:row>
      <xdr:rowOff>0</xdr:rowOff>
    </xdr:from>
    <xdr:to>
      <xdr:col>7</xdr:col>
      <xdr:colOff>733425</xdr:colOff>
      <xdr:row>63</xdr:row>
      <xdr:rowOff>114300</xdr:rowOff>
    </xdr:to>
    <xdr:graphicFrame macro="">
      <xdr:nvGraphicFramePr>
        <xdr:cNvPr id="628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257175</xdr:colOff>
      <xdr:row>65</xdr:row>
      <xdr:rowOff>0</xdr:rowOff>
    </xdr:from>
    <xdr:to>
      <xdr:col>7</xdr:col>
      <xdr:colOff>742950</xdr:colOff>
      <xdr:row>82</xdr:row>
      <xdr:rowOff>123825</xdr:rowOff>
    </xdr:to>
    <xdr:graphicFrame macro="">
      <xdr:nvGraphicFramePr>
        <xdr:cNvPr id="62873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285751</xdr:colOff>
      <xdr:row>85</xdr:row>
      <xdr:rowOff>0</xdr:rowOff>
    </xdr:from>
    <xdr:to>
      <xdr:col>7</xdr:col>
      <xdr:colOff>742951</xdr:colOff>
      <xdr:row>102</xdr:row>
      <xdr:rowOff>123825</xdr:rowOff>
    </xdr:to>
    <xdr:graphicFrame macro="">
      <xdr:nvGraphicFramePr>
        <xdr:cNvPr id="6287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46</xdr:row>
      <xdr:rowOff>0</xdr:rowOff>
    </xdr:from>
    <xdr:to>
      <xdr:col>15</xdr:col>
      <xdr:colOff>190500</xdr:colOff>
      <xdr:row>63</xdr:row>
      <xdr:rowOff>114300</xdr:rowOff>
    </xdr:to>
    <xdr:graphicFrame macro="">
      <xdr:nvGraphicFramePr>
        <xdr:cNvPr id="62875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0</xdr:colOff>
      <xdr:row>65</xdr:row>
      <xdr:rowOff>0</xdr:rowOff>
    </xdr:from>
    <xdr:to>
      <xdr:col>15</xdr:col>
      <xdr:colOff>200025</xdr:colOff>
      <xdr:row>82</xdr:row>
      <xdr:rowOff>123825</xdr:rowOff>
    </xdr:to>
    <xdr:graphicFrame macro="">
      <xdr:nvGraphicFramePr>
        <xdr:cNvPr id="62876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0</xdr:colOff>
      <xdr:row>85</xdr:row>
      <xdr:rowOff>0</xdr:rowOff>
    </xdr:from>
    <xdr:to>
      <xdr:col>15</xdr:col>
      <xdr:colOff>209550</xdr:colOff>
      <xdr:row>102</xdr:row>
      <xdr:rowOff>133350</xdr:rowOff>
    </xdr:to>
    <xdr:graphicFrame macro="">
      <xdr:nvGraphicFramePr>
        <xdr:cNvPr id="62877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523875</xdr:colOff>
      <xdr:row>0</xdr:row>
      <xdr:rowOff>104775</xdr:rowOff>
    </xdr:from>
    <xdr:to>
      <xdr:col>1</xdr:col>
      <xdr:colOff>485774</xdr:colOff>
      <xdr:row>0</xdr:row>
      <xdr:rowOff>561975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23875" y="1047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66</xdr:row>
      <xdr:rowOff>133350</xdr:rowOff>
    </xdr:from>
    <xdr:to>
      <xdr:col>17</xdr:col>
      <xdr:colOff>666750</xdr:colOff>
      <xdr:row>94</xdr:row>
      <xdr:rowOff>0</xdr:rowOff>
    </xdr:to>
    <xdr:graphicFrame macro="">
      <xdr:nvGraphicFramePr>
        <xdr:cNvPr id="71770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428625</xdr:colOff>
      <xdr:row>0</xdr:row>
      <xdr:rowOff>276225</xdr:rowOff>
    </xdr:from>
    <xdr:to>
      <xdr:col>17</xdr:col>
      <xdr:colOff>438149</xdr:colOff>
      <xdr:row>1</xdr:row>
      <xdr:rowOff>371475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620000" y="2762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123825</xdr:colOff>
      <xdr:row>94</xdr:row>
      <xdr:rowOff>95250</xdr:rowOff>
    </xdr:from>
    <xdr:to>
      <xdr:col>17</xdr:col>
      <xdr:colOff>600075</xdr:colOff>
      <xdr:row>117</xdr:row>
      <xdr:rowOff>104775</xdr:rowOff>
    </xdr:to>
    <xdr:graphicFrame macro="">
      <xdr:nvGraphicFramePr>
        <xdr:cNvPr id="71772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95250</xdr:colOff>
      <xdr:row>28</xdr:row>
      <xdr:rowOff>159542</xdr:rowOff>
    </xdr:from>
    <xdr:to>
      <xdr:col>23</xdr:col>
      <xdr:colOff>85725</xdr:colOff>
      <xdr:row>53</xdr:row>
      <xdr:rowOff>69056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133349</xdr:colOff>
      <xdr:row>118</xdr:row>
      <xdr:rowOff>119061</xdr:rowOff>
    </xdr:from>
    <xdr:to>
      <xdr:col>16</xdr:col>
      <xdr:colOff>380999</xdr:colOff>
      <xdr:row>257</xdr:row>
      <xdr:rowOff>95249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114300</xdr:colOff>
      <xdr:row>258</xdr:row>
      <xdr:rowOff>114300</xdr:rowOff>
    </xdr:from>
    <xdr:to>
      <xdr:col>16</xdr:col>
      <xdr:colOff>361950</xdr:colOff>
      <xdr:row>285</xdr:row>
      <xdr:rowOff>42863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66</xdr:row>
      <xdr:rowOff>142875</xdr:rowOff>
    </xdr:from>
    <xdr:to>
      <xdr:col>17</xdr:col>
      <xdr:colOff>657225</xdr:colOff>
      <xdr:row>92</xdr:row>
      <xdr:rowOff>104775</xdr:rowOff>
    </xdr:to>
    <xdr:graphicFrame macro="">
      <xdr:nvGraphicFramePr>
        <xdr:cNvPr id="7381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295275</xdr:colOff>
      <xdr:row>0</xdr:row>
      <xdr:rowOff>200025</xdr:rowOff>
    </xdr:from>
    <xdr:to>
      <xdr:col>17</xdr:col>
      <xdr:colOff>304799</xdr:colOff>
      <xdr:row>1</xdr:row>
      <xdr:rowOff>295275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486650" y="2000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85725</xdr:colOff>
      <xdr:row>93</xdr:row>
      <xdr:rowOff>47625</xdr:rowOff>
    </xdr:from>
    <xdr:to>
      <xdr:col>17</xdr:col>
      <xdr:colOff>657225</xdr:colOff>
      <xdr:row>119</xdr:row>
      <xdr:rowOff>9525</xdr:rowOff>
    </xdr:to>
    <xdr:graphicFrame macro="">
      <xdr:nvGraphicFramePr>
        <xdr:cNvPr id="738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16</xdr:col>
      <xdr:colOff>85725</xdr:colOff>
      <xdr:row>28</xdr:row>
      <xdr:rowOff>19051</xdr:rowOff>
    </xdr:from>
    <xdr:to>
      <xdr:col>24</xdr:col>
      <xdr:colOff>485775</xdr:colOff>
      <xdr:row>53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127000</xdr:colOff>
      <xdr:row>119</xdr:row>
      <xdr:rowOff>137583</xdr:rowOff>
    </xdr:from>
    <xdr:to>
      <xdr:col>16</xdr:col>
      <xdr:colOff>415925</xdr:colOff>
      <xdr:row>258</xdr:row>
      <xdr:rowOff>21696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95250</xdr:colOff>
      <xdr:row>258</xdr:row>
      <xdr:rowOff>148167</xdr:rowOff>
    </xdr:from>
    <xdr:to>
      <xdr:col>16</xdr:col>
      <xdr:colOff>398463</xdr:colOff>
      <xdr:row>286</xdr:row>
      <xdr:rowOff>124355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67</xdr:row>
      <xdr:rowOff>123825</xdr:rowOff>
    </xdr:from>
    <xdr:to>
      <xdr:col>17</xdr:col>
      <xdr:colOff>609600</xdr:colOff>
      <xdr:row>93</xdr:row>
      <xdr:rowOff>85725</xdr:rowOff>
    </xdr:to>
    <xdr:graphicFrame macro="">
      <xdr:nvGraphicFramePr>
        <xdr:cNvPr id="7586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0</xdr:row>
      <xdr:rowOff>180975</xdr:rowOff>
    </xdr:from>
    <xdr:to>
      <xdr:col>17</xdr:col>
      <xdr:colOff>323849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50570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66675</xdr:colOff>
      <xdr:row>94</xdr:row>
      <xdr:rowOff>9525</xdr:rowOff>
    </xdr:from>
    <xdr:to>
      <xdr:col>17</xdr:col>
      <xdr:colOff>638175</xdr:colOff>
      <xdr:row>119</xdr:row>
      <xdr:rowOff>133350</xdr:rowOff>
    </xdr:to>
    <xdr:graphicFrame macro="">
      <xdr:nvGraphicFramePr>
        <xdr:cNvPr id="75868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223837</xdr:colOff>
      <xdr:row>28</xdr:row>
      <xdr:rowOff>145257</xdr:rowOff>
    </xdr:from>
    <xdr:to>
      <xdr:col>23</xdr:col>
      <xdr:colOff>376237</xdr:colOff>
      <xdr:row>57</xdr:row>
      <xdr:rowOff>16669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123825</xdr:colOff>
      <xdr:row>237</xdr:row>
      <xdr:rowOff>152400</xdr:rowOff>
    </xdr:from>
    <xdr:to>
      <xdr:col>16</xdr:col>
      <xdr:colOff>461963</xdr:colOff>
      <xdr:row>260</xdr:row>
      <xdr:rowOff>90488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95250</xdr:colOff>
      <xdr:row>261</xdr:row>
      <xdr:rowOff>66675</xdr:rowOff>
    </xdr:from>
    <xdr:to>
      <xdr:col>16</xdr:col>
      <xdr:colOff>433388</xdr:colOff>
      <xdr:row>288</xdr:row>
      <xdr:rowOff>119063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66</xdr:row>
      <xdr:rowOff>104775</xdr:rowOff>
    </xdr:from>
    <xdr:to>
      <xdr:col>17</xdr:col>
      <xdr:colOff>657225</xdr:colOff>
      <xdr:row>92</xdr:row>
      <xdr:rowOff>66675</xdr:rowOff>
    </xdr:to>
    <xdr:graphicFrame macro="">
      <xdr:nvGraphicFramePr>
        <xdr:cNvPr id="779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409575</xdr:colOff>
      <xdr:row>0</xdr:row>
      <xdr:rowOff>219075</xdr:rowOff>
    </xdr:from>
    <xdr:to>
      <xdr:col>17</xdr:col>
      <xdr:colOff>419099</xdr:colOff>
      <xdr:row>1</xdr:row>
      <xdr:rowOff>314325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8001000" y="2190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76200</xdr:colOff>
      <xdr:row>93</xdr:row>
      <xdr:rowOff>28575</xdr:rowOff>
    </xdr:from>
    <xdr:to>
      <xdr:col>17</xdr:col>
      <xdr:colOff>666750</xdr:colOff>
      <xdr:row>118</xdr:row>
      <xdr:rowOff>152400</xdr:rowOff>
    </xdr:to>
    <xdr:graphicFrame macro="">
      <xdr:nvGraphicFramePr>
        <xdr:cNvPr id="7791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161924</xdr:colOff>
      <xdr:row>28</xdr:row>
      <xdr:rowOff>130968</xdr:rowOff>
    </xdr:from>
    <xdr:to>
      <xdr:col>24</xdr:col>
      <xdr:colOff>114300</xdr:colOff>
      <xdr:row>54</xdr:row>
      <xdr:rowOff>23812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120</xdr:row>
      <xdr:rowOff>0</xdr:rowOff>
    </xdr:from>
    <xdr:to>
      <xdr:col>16</xdr:col>
      <xdr:colOff>319088</xdr:colOff>
      <xdr:row>260</xdr:row>
      <xdr:rowOff>42863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104775</xdr:colOff>
      <xdr:row>261</xdr:row>
      <xdr:rowOff>0</xdr:rowOff>
    </xdr:from>
    <xdr:to>
      <xdr:col>16</xdr:col>
      <xdr:colOff>290513</xdr:colOff>
      <xdr:row>288</xdr:row>
      <xdr:rowOff>157163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66</xdr:row>
      <xdr:rowOff>114300</xdr:rowOff>
    </xdr:from>
    <xdr:to>
      <xdr:col>18</xdr:col>
      <xdr:colOff>9525</xdr:colOff>
      <xdr:row>92</xdr:row>
      <xdr:rowOff>76200</xdr:rowOff>
    </xdr:to>
    <xdr:graphicFrame macro="">
      <xdr:nvGraphicFramePr>
        <xdr:cNvPr id="7996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352425</xdr:colOff>
      <xdr:row>0</xdr:row>
      <xdr:rowOff>180975</xdr:rowOff>
    </xdr:from>
    <xdr:to>
      <xdr:col>17</xdr:col>
      <xdr:colOff>361949</xdr:colOff>
      <xdr:row>1</xdr:row>
      <xdr:rowOff>276225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7943850" y="18097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28575</xdr:colOff>
      <xdr:row>93</xdr:row>
      <xdr:rowOff>47625</xdr:rowOff>
    </xdr:from>
    <xdr:to>
      <xdr:col>18</xdr:col>
      <xdr:colOff>9525</xdr:colOff>
      <xdr:row>119</xdr:row>
      <xdr:rowOff>9525</xdr:rowOff>
    </xdr:to>
    <xdr:graphicFrame macro="">
      <xdr:nvGraphicFramePr>
        <xdr:cNvPr id="7996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69055</xdr:colOff>
      <xdr:row>28</xdr:row>
      <xdr:rowOff>109535</xdr:rowOff>
    </xdr:from>
    <xdr:to>
      <xdr:col>23</xdr:col>
      <xdr:colOff>654843</xdr:colOff>
      <xdr:row>55</xdr:row>
      <xdr:rowOff>61911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142875</xdr:colOff>
      <xdr:row>237</xdr:row>
      <xdr:rowOff>123825</xdr:rowOff>
    </xdr:from>
    <xdr:to>
      <xdr:col>16</xdr:col>
      <xdr:colOff>9526</xdr:colOff>
      <xdr:row>261</xdr:row>
      <xdr:rowOff>109538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133350</xdr:colOff>
      <xdr:row>262</xdr:row>
      <xdr:rowOff>47625</xdr:rowOff>
    </xdr:from>
    <xdr:to>
      <xdr:col>16</xdr:col>
      <xdr:colOff>1</xdr:colOff>
      <xdr:row>290</xdr:row>
      <xdr:rowOff>147638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180975</xdr:rowOff>
    </xdr:from>
    <xdr:to>
      <xdr:col>10</xdr:col>
      <xdr:colOff>28574</xdr:colOff>
      <xdr:row>1</xdr:row>
      <xdr:rowOff>228600</xdr:rowOff>
    </xdr:to>
    <xdr:sp macro="" textlink="">
      <xdr:nvSpPr>
        <xdr:cNvPr id="4" name="Left Arrow 3">
          <a:hlinkClick xmlns:r="http://schemas.openxmlformats.org/officeDocument/2006/relationships" r:id="rId1"/>
        </xdr:cNvPr>
        <xdr:cNvSpPr/>
      </xdr:nvSpPr>
      <xdr:spPr>
        <a:xfrm>
          <a:off x="8067675" y="180975"/>
          <a:ext cx="695324" cy="561975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47625</xdr:colOff>
      <xdr:row>64</xdr:row>
      <xdr:rowOff>9525</xdr:rowOff>
    </xdr:from>
    <xdr:to>
      <xdr:col>8</xdr:col>
      <xdr:colOff>571500</xdr:colOff>
      <xdr:row>93</xdr:row>
      <xdr:rowOff>85725</xdr:rowOff>
    </xdr:to>
    <xdr:graphicFrame macro="">
      <xdr:nvGraphicFramePr>
        <xdr:cNvPr id="8200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666750</xdr:colOff>
      <xdr:row>22</xdr:row>
      <xdr:rowOff>104774</xdr:rowOff>
    </xdr:from>
    <xdr:to>
      <xdr:col>20</xdr:col>
      <xdr:colOff>47625</xdr:colOff>
      <xdr:row>65</xdr:row>
      <xdr:rowOff>114300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128</xdr:row>
      <xdr:rowOff>152400</xdr:rowOff>
    </xdr:from>
    <xdr:to>
      <xdr:col>6</xdr:col>
      <xdr:colOff>1171575</xdr:colOff>
      <xdr:row>154</xdr:row>
      <xdr:rowOff>123825</xdr:rowOff>
    </xdr:to>
    <xdr:graphicFrame macro="">
      <xdr:nvGraphicFramePr>
        <xdr:cNvPr id="84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561974</xdr:colOff>
      <xdr:row>0</xdr:row>
      <xdr:rowOff>57150</xdr:rowOff>
    </xdr:from>
    <xdr:to>
      <xdr:col>6</xdr:col>
      <xdr:colOff>1190623</xdr:colOff>
      <xdr:row>0</xdr:row>
      <xdr:rowOff>438150</xdr:rowOff>
    </xdr:to>
    <xdr:sp macro="" textlink="">
      <xdr:nvSpPr>
        <xdr:cNvPr id="5" name="Left Arrow 4">
          <a:hlinkClick xmlns:r="http://schemas.openxmlformats.org/officeDocument/2006/relationships" r:id="rId2"/>
        </xdr:cNvPr>
        <xdr:cNvSpPr/>
      </xdr:nvSpPr>
      <xdr:spPr>
        <a:xfrm>
          <a:off x="7134224" y="57150"/>
          <a:ext cx="628649" cy="3810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7</xdr:col>
      <xdr:colOff>180974</xdr:colOff>
      <xdr:row>0</xdr:row>
      <xdr:rowOff>238125</xdr:rowOff>
    </xdr:from>
    <xdr:to>
      <xdr:col>22</xdr:col>
      <xdr:colOff>28575</xdr:colOff>
      <xdr:row>122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56</xdr:row>
      <xdr:rowOff>19050</xdr:rowOff>
    </xdr:from>
    <xdr:to>
      <xdr:col>8</xdr:col>
      <xdr:colOff>1038224</xdr:colOff>
      <xdr:row>76</xdr:row>
      <xdr:rowOff>161925</xdr:rowOff>
    </xdr:to>
    <xdr:graphicFrame macro="">
      <xdr:nvGraphicFramePr>
        <xdr:cNvPr id="8642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19049</xdr:colOff>
      <xdr:row>93</xdr:row>
      <xdr:rowOff>76200</xdr:rowOff>
    </xdr:from>
    <xdr:to>
      <xdr:col>7</xdr:col>
      <xdr:colOff>1152524</xdr:colOff>
      <xdr:row>112</xdr:row>
      <xdr:rowOff>142875</xdr:rowOff>
    </xdr:to>
    <xdr:graphicFrame macro="">
      <xdr:nvGraphicFramePr>
        <xdr:cNvPr id="86426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628650</xdr:colOff>
      <xdr:row>113</xdr:row>
      <xdr:rowOff>104775</xdr:rowOff>
    </xdr:from>
    <xdr:to>
      <xdr:col>7</xdr:col>
      <xdr:colOff>1162050</xdr:colOff>
      <xdr:row>131</xdr:row>
      <xdr:rowOff>104775</xdr:rowOff>
    </xdr:to>
    <xdr:graphicFrame macro="">
      <xdr:nvGraphicFramePr>
        <xdr:cNvPr id="86430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9525</xdr:colOff>
      <xdr:row>132</xdr:row>
      <xdr:rowOff>66675</xdr:rowOff>
    </xdr:from>
    <xdr:to>
      <xdr:col>7</xdr:col>
      <xdr:colOff>361950</xdr:colOff>
      <xdr:row>151</xdr:row>
      <xdr:rowOff>123825</xdr:rowOff>
    </xdr:to>
    <xdr:graphicFrame macro="">
      <xdr:nvGraphicFramePr>
        <xdr:cNvPr id="86431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133350</xdr:colOff>
      <xdr:row>0</xdr:row>
      <xdr:rowOff>57150</xdr:rowOff>
    </xdr:from>
    <xdr:to>
      <xdr:col>2</xdr:col>
      <xdr:colOff>190499</xdr:colOff>
      <xdr:row>0</xdr:row>
      <xdr:rowOff>514350</xdr:rowOff>
    </xdr:to>
    <xdr:sp macro="" textlink="">
      <xdr:nvSpPr>
        <xdr:cNvPr id="9" name="Left Arrow 8">
          <a:hlinkClick xmlns:r="http://schemas.openxmlformats.org/officeDocument/2006/relationships" r:id="rId5"/>
        </xdr:cNvPr>
        <xdr:cNvSpPr/>
      </xdr:nvSpPr>
      <xdr:spPr>
        <a:xfrm>
          <a:off x="133350" y="57150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0.83066</cdr:x>
      <cdr:y>0.02632</cdr:y>
    </cdr:from>
    <cdr:to>
      <cdr:x>0.99124</cdr:x>
      <cdr:y>0.43275</cdr:y>
    </cdr:to>
    <cdr:sp macro="" textlink="">
      <cdr:nvSpPr>
        <cdr:cNvPr id="2" name="Oval 1"/>
        <cdr:cNvSpPr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419725" y="85725"/>
          <a:ext cx="1047750" cy="1323975"/>
        </a:xfrm>
        <a:prstGeom xmlns:a="http://schemas.openxmlformats.org/drawingml/2006/main" prst="ellipse">
          <a:avLst/>
        </a:prstGeom>
        <a:noFill xmlns:a="http://schemas.openxmlformats.org/drawingml/2006/main"/>
        <a:ln xmlns:a="http://schemas.openxmlformats.org/drawingml/2006/main" w="19050">
          <a:solidFill>
            <a:srgbClr val="000000"/>
          </a:solidFill>
          <a:prstDash val="sysDot"/>
          <a:round/>
          <a:headEnd/>
          <a:tailEnd/>
        </a:ln>
      </cdr:spPr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145</xdr:row>
      <xdr:rowOff>104775</xdr:rowOff>
    </xdr:from>
    <xdr:to>
      <xdr:col>3</xdr:col>
      <xdr:colOff>885825</xdr:colOff>
      <xdr:row>163</xdr:row>
      <xdr:rowOff>76200</xdr:rowOff>
    </xdr:to>
    <xdr:graphicFrame macro="">
      <xdr:nvGraphicFramePr>
        <xdr:cNvPr id="9150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28575</xdr:colOff>
      <xdr:row>0</xdr:row>
      <xdr:rowOff>38100</xdr:rowOff>
    </xdr:from>
    <xdr:to>
      <xdr:col>27</xdr:col>
      <xdr:colOff>503464</xdr:colOff>
      <xdr:row>13</xdr:row>
      <xdr:rowOff>323850</xdr:rowOff>
    </xdr:to>
    <xdr:graphicFrame macro="">
      <xdr:nvGraphicFramePr>
        <xdr:cNvPr id="91507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923925</xdr:colOff>
      <xdr:row>145</xdr:row>
      <xdr:rowOff>123825</xdr:rowOff>
    </xdr:from>
    <xdr:to>
      <xdr:col>10</xdr:col>
      <xdr:colOff>904875</xdr:colOff>
      <xdr:row>163</xdr:row>
      <xdr:rowOff>104775</xdr:rowOff>
    </xdr:to>
    <xdr:graphicFrame macro="">
      <xdr:nvGraphicFramePr>
        <xdr:cNvPr id="9150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9525</xdr:colOff>
      <xdr:row>145</xdr:row>
      <xdr:rowOff>114300</xdr:rowOff>
    </xdr:from>
    <xdr:to>
      <xdr:col>19</xdr:col>
      <xdr:colOff>361950</xdr:colOff>
      <xdr:row>163</xdr:row>
      <xdr:rowOff>104775</xdr:rowOff>
    </xdr:to>
    <xdr:graphicFrame macro="">
      <xdr:nvGraphicFramePr>
        <xdr:cNvPr id="9150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285749</xdr:colOff>
      <xdr:row>14</xdr:row>
      <xdr:rowOff>76200</xdr:rowOff>
    </xdr:from>
    <xdr:to>
      <xdr:col>27</xdr:col>
      <xdr:colOff>503463</xdr:colOff>
      <xdr:row>33</xdr:row>
      <xdr:rowOff>28575</xdr:rowOff>
    </xdr:to>
    <xdr:graphicFrame macro="">
      <xdr:nvGraphicFramePr>
        <xdr:cNvPr id="9151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0</xdr:colOff>
      <xdr:row>34</xdr:row>
      <xdr:rowOff>0</xdr:rowOff>
    </xdr:from>
    <xdr:to>
      <xdr:col>27</xdr:col>
      <xdr:colOff>476250</xdr:colOff>
      <xdr:row>50</xdr:row>
      <xdr:rowOff>542925</xdr:rowOff>
    </xdr:to>
    <xdr:graphicFrame macro="">
      <xdr:nvGraphicFramePr>
        <xdr:cNvPr id="9151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895350</xdr:colOff>
      <xdr:row>50</xdr:row>
      <xdr:rowOff>723900</xdr:rowOff>
    </xdr:from>
    <xdr:to>
      <xdr:col>26</xdr:col>
      <xdr:colOff>257175</xdr:colOff>
      <xdr:row>66</xdr:row>
      <xdr:rowOff>314325</xdr:rowOff>
    </xdr:to>
    <xdr:graphicFrame macro="">
      <xdr:nvGraphicFramePr>
        <xdr:cNvPr id="9151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603249</xdr:colOff>
      <xdr:row>89</xdr:row>
      <xdr:rowOff>52917</xdr:rowOff>
    </xdr:from>
    <xdr:to>
      <xdr:col>19</xdr:col>
      <xdr:colOff>125941</xdr:colOff>
      <xdr:row>111</xdr:row>
      <xdr:rowOff>70909</xdr:rowOff>
    </xdr:to>
    <xdr:graphicFrame macro="">
      <xdr:nvGraphicFramePr>
        <xdr:cNvPr id="9151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542925</xdr:colOff>
      <xdr:row>0</xdr:row>
      <xdr:rowOff>123825</xdr:rowOff>
    </xdr:from>
    <xdr:to>
      <xdr:col>0</xdr:col>
      <xdr:colOff>1238249</xdr:colOff>
      <xdr:row>0</xdr:row>
      <xdr:rowOff>581025</xdr:rowOff>
    </xdr:to>
    <xdr:sp macro="" textlink="">
      <xdr:nvSpPr>
        <xdr:cNvPr id="10" name="Left Arrow 9">
          <a:hlinkClick xmlns:r="http://schemas.openxmlformats.org/officeDocument/2006/relationships" r:id="rId9"/>
        </xdr:cNvPr>
        <xdr:cNvSpPr/>
      </xdr:nvSpPr>
      <xdr:spPr>
        <a:xfrm>
          <a:off x="542925" y="123825"/>
          <a:ext cx="695324" cy="4572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 editAs="oneCell">
    <xdr:from>
      <xdr:col>17</xdr:col>
      <xdr:colOff>0</xdr:colOff>
      <xdr:row>71</xdr:row>
      <xdr:rowOff>0</xdr:rowOff>
    </xdr:from>
    <xdr:to>
      <xdr:col>17</xdr:col>
      <xdr:colOff>9525</xdr:colOff>
      <xdr:row>71</xdr:row>
      <xdr:rowOff>9525</xdr:rowOff>
    </xdr:to>
    <xdr:pic>
      <xdr:nvPicPr>
        <xdr:cNvPr id="3099" name="Picture 2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5420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72</xdr:row>
      <xdr:rowOff>0</xdr:rowOff>
    </xdr:from>
    <xdr:to>
      <xdr:col>17</xdr:col>
      <xdr:colOff>9525</xdr:colOff>
      <xdr:row>72</xdr:row>
      <xdr:rowOff>9525</xdr:rowOff>
    </xdr:to>
    <xdr:pic>
      <xdr:nvPicPr>
        <xdr:cNvPr id="3100" name="Picture 2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5744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73</xdr:row>
      <xdr:rowOff>0</xdr:rowOff>
    </xdr:from>
    <xdr:to>
      <xdr:col>17</xdr:col>
      <xdr:colOff>9525</xdr:colOff>
      <xdr:row>73</xdr:row>
      <xdr:rowOff>9525</xdr:rowOff>
    </xdr:to>
    <xdr:pic>
      <xdr:nvPicPr>
        <xdr:cNvPr id="3101" name="Picture 2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0686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74</xdr:row>
      <xdr:rowOff>0</xdr:rowOff>
    </xdr:from>
    <xdr:to>
      <xdr:col>17</xdr:col>
      <xdr:colOff>9525</xdr:colOff>
      <xdr:row>74</xdr:row>
      <xdr:rowOff>9525</xdr:rowOff>
    </xdr:to>
    <xdr:pic>
      <xdr:nvPicPr>
        <xdr:cNvPr id="3102" name="Picture 3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306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75</xdr:row>
      <xdr:rowOff>0</xdr:rowOff>
    </xdr:from>
    <xdr:to>
      <xdr:col>17</xdr:col>
      <xdr:colOff>9525</xdr:colOff>
      <xdr:row>75</xdr:row>
      <xdr:rowOff>9525</xdr:rowOff>
    </xdr:to>
    <xdr:pic>
      <xdr:nvPicPr>
        <xdr:cNvPr id="3103" name="Picture 3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630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76</xdr:row>
      <xdr:rowOff>0</xdr:rowOff>
    </xdr:from>
    <xdr:to>
      <xdr:col>17</xdr:col>
      <xdr:colOff>9525</xdr:colOff>
      <xdr:row>76</xdr:row>
      <xdr:rowOff>9525</xdr:rowOff>
    </xdr:to>
    <xdr:pic>
      <xdr:nvPicPr>
        <xdr:cNvPr id="3104" name="Picture 32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6792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77</xdr:row>
      <xdr:rowOff>0</xdr:rowOff>
    </xdr:from>
    <xdr:to>
      <xdr:col>17</xdr:col>
      <xdr:colOff>9525</xdr:colOff>
      <xdr:row>77</xdr:row>
      <xdr:rowOff>9525</xdr:rowOff>
    </xdr:to>
    <xdr:pic>
      <xdr:nvPicPr>
        <xdr:cNvPr id="3105" name="Picture 33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1164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78</xdr:row>
      <xdr:rowOff>0</xdr:rowOff>
    </xdr:from>
    <xdr:to>
      <xdr:col>17</xdr:col>
      <xdr:colOff>9525</xdr:colOff>
      <xdr:row>78</xdr:row>
      <xdr:rowOff>9525</xdr:rowOff>
    </xdr:to>
    <xdr:pic>
      <xdr:nvPicPr>
        <xdr:cNvPr id="3106" name="Picture 34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4402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79</xdr:row>
      <xdr:rowOff>0</xdr:rowOff>
    </xdr:from>
    <xdr:to>
      <xdr:col>17</xdr:col>
      <xdr:colOff>9525</xdr:colOff>
      <xdr:row>79</xdr:row>
      <xdr:rowOff>9525</xdr:rowOff>
    </xdr:to>
    <xdr:pic>
      <xdr:nvPicPr>
        <xdr:cNvPr id="3107" name="Picture 35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611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80</xdr:row>
      <xdr:rowOff>0</xdr:rowOff>
    </xdr:from>
    <xdr:to>
      <xdr:col>17</xdr:col>
      <xdr:colOff>9525</xdr:colOff>
      <xdr:row>80</xdr:row>
      <xdr:rowOff>9525</xdr:rowOff>
    </xdr:to>
    <xdr:pic>
      <xdr:nvPicPr>
        <xdr:cNvPr id="3108" name="Picture 36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79355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81</xdr:row>
      <xdr:rowOff>0</xdr:rowOff>
    </xdr:from>
    <xdr:to>
      <xdr:col>17</xdr:col>
      <xdr:colOff>9525</xdr:colOff>
      <xdr:row>81</xdr:row>
      <xdr:rowOff>9525</xdr:rowOff>
    </xdr:to>
    <xdr:pic>
      <xdr:nvPicPr>
        <xdr:cNvPr id="3109" name="Picture 37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097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82</xdr:row>
      <xdr:rowOff>0</xdr:rowOff>
    </xdr:from>
    <xdr:to>
      <xdr:col>17</xdr:col>
      <xdr:colOff>9525</xdr:colOff>
      <xdr:row>82</xdr:row>
      <xdr:rowOff>9525</xdr:rowOff>
    </xdr:to>
    <xdr:pic>
      <xdr:nvPicPr>
        <xdr:cNvPr id="3110" name="Picture 38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2594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83</xdr:row>
      <xdr:rowOff>0</xdr:rowOff>
    </xdr:from>
    <xdr:to>
      <xdr:col>17</xdr:col>
      <xdr:colOff>9525</xdr:colOff>
      <xdr:row>83</xdr:row>
      <xdr:rowOff>9525</xdr:rowOff>
    </xdr:to>
    <xdr:pic>
      <xdr:nvPicPr>
        <xdr:cNvPr id="3111" name="Picture 39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4213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84</xdr:row>
      <xdr:rowOff>0</xdr:rowOff>
    </xdr:from>
    <xdr:to>
      <xdr:col>17</xdr:col>
      <xdr:colOff>9525</xdr:colOff>
      <xdr:row>84</xdr:row>
      <xdr:rowOff>9525</xdr:rowOff>
    </xdr:to>
    <xdr:pic>
      <xdr:nvPicPr>
        <xdr:cNvPr id="3112" name="Picture 40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87452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0</xdr:colOff>
      <xdr:row>85</xdr:row>
      <xdr:rowOff>0</xdr:rowOff>
    </xdr:from>
    <xdr:to>
      <xdr:col>17</xdr:col>
      <xdr:colOff>9525</xdr:colOff>
      <xdr:row>85</xdr:row>
      <xdr:rowOff>9525</xdr:rowOff>
    </xdr:to>
    <xdr:pic>
      <xdr:nvPicPr>
        <xdr:cNvPr id="3113" name="Picture 41" descr="http://interactive.statssa.gov.za/superweb/images/spacer.gif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13735050" y="19069050"/>
          <a:ext cx="9525" cy="9525"/>
        </a:xfrm>
        <a:prstGeom prst="rect">
          <a:avLst/>
        </a:prstGeom>
        <a:noFill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904874</xdr:colOff>
      <xdr:row>0</xdr:row>
      <xdr:rowOff>514350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0"/>
          <a:ext cx="904874" cy="51435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561975</xdr:colOff>
      <xdr:row>341</xdr:row>
      <xdr:rowOff>0</xdr:rowOff>
    </xdr:from>
    <xdr:to>
      <xdr:col>12</xdr:col>
      <xdr:colOff>390525</xdr:colOff>
      <xdr:row>362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561975</xdr:colOff>
      <xdr:row>363</xdr:row>
      <xdr:rowOff>123825</xdr:rowOff>
    </xdr:from>
    <xdr:to>
      <xdr:col>12</xdr:col>
      <xdr:colOff>371475</xdr:colOff>
      <xdr:row>383</xdr:row>
      <xdr:rowOff>114300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601133</xdr:colOff>
      <xdr:row>0</xdr:row>
      <xdr:rowOff>49742</xdr:rowOff>
    </xdr:from>
    <xdr:to>
      <xdr:col>2</xdr:col>
      <xdr:colOff>583140</xdr:colOff>
      <xdr:row>0</xdr:row>
      <xdr:rowOff>545042</xdr:rowOff>
    </xdr:to>
    <xdr:sp macro="" textlink="">
      <xdr:nvSpPr>
        <xdr:cNvPr id="4" name="Left Arrow 3">
          <a:hlinkClick xmlns:r="http://schemas.openxmlformats.org/officeDocument/2006/relationships" r:id="rId3"/>
        </xdr:cNvPr>
        <xdr:cNvSpPr/>
      </xdr:nvSpPr>
      <xdr:spPr>
        <a:xfrm>
          <a:off x="2896658" y="49742"/>
          <a:ext cx="924982" cy="495300"/>
        </a:xfrm>
        <a:prstGeom prst="leftArrow">
          <a:avLst/>
        </a:prstGeom>
        <a:solidFill>
          <a:srgbClr val="FF0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ZA" sz="1200" b="1" cap="none" spc="0">
            <a:ln w="18000">
              <a:noFill/>
              <a:prstDash val="solid"/>
              <a:miter lim="800000"/>
            </a:ln>
            <a:solidFill>
              <a:schemeClr val="bg1">
                <a:lumMod val="95000"/>
              </a:schemeClr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561975</xdr:colOff>
      <xdr:row>366</xdr:row>
      <xdr:rowOff>0</xdr:rowOff>
    </xdr:from>
    <xdr:to>
      <xdr:col>12</xdr:col>
      <xdr:colOff>390525</xdr:colOff>
      <xdr:row>390</xdr:row>
      <xdr:rowOff>152400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561975</xdr:colOff>
      <xdr:row>391</xdr:row>
      <xdr:rowOff>123825</xdr:rowOff>
    </xdr:from>
    <xdr:to>
      <xdr:col>12</xdr:col>
      <xdr:colOff>371475</xdr:colOff>
      <xdr:row>411</xdr:row>
      <xdr:rowOff>114300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O1UX2CK/KZN%20Economic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tro"/>
      <sheetName val="Notes"/>
      <sheetName val="KZN"/>
      <sheetName val="Durban"/>
      <sheetName val="PMB"/>
      <sheetName val="RBay"/>
      <sheetName val="NewCastle"/>
      <sheetName val="Port Shepstone"/>
      <sheetName val="Ilembe"/>
      <sheetName val="Comparitive Analysis"/>
      <sheetName val="Sector Analysis"/>
      <sheetName val="Shift Share Analysis"/>
      <sheetName val="Indicators"/>
      <sheetName val="Risk KZN"/>
      <sheetName val="Risk Durban"/>
      <sheetName val="Risk PMB"/>
      <sheetName val="Risk RBay"/>
      <sheetName val="Risk Port Shepstone"/>
      <sheetName val="Risk Newcastle"/>
      <sheetName val="Risk Ilembe"/>
      <sheetName val="Risk Analysis"/>
      <sheetName val="Risk vs GDP"/>
      <sheetName val="PA Risk"/>
    </sheetNames>
    <sheetDataSet>
      <sheetData sheetId="0"/>
      <sheetData sheetId="1"/>
      <sheetData sheetId="2">
        <row r="367">
          <cell r="B367" t="str">
            <v>Location Quotients</v>
          </cell>
          <cell r="C367" t="str">
            <v>Diversity</v>
          </cell>
          <cell r="D367" t="str">
            <v>Competition</v>
          </cell>
          <cell r="E367" t="str">
            <v>Actual vs Necessary Employment</v>
          </cell>
        </row>
        <row r="368">
          <cell r="A368">
            <v>1996</v>
          </cell>
          <cell r="B368">
            <v>0.9557651881087883</v>
          </cell>
          <cell r="C368">
            <v>0.11770807935394766</v>
          </cell>
          <cell r="D368">
            <v>1.2858888127705514</v>
          </cell>
          <cell r="E368">
            <v>-0.42263327590019412</v>
          </cell>
        </row>
        <row r="369">
          <cell r="A369">
            <v>1997</v>
          </cell>
          <cell r="B369">
            <v>0.9516192444937519</v>
          </cell>
          <cell r="C369">
            <v>0.11763503179241656</v>
          </cell>
          <cell r="D369">
            <v>1.3514068953045135</v>
          </cell>
          <cell r="E369">
            <v>-0.52234157588891605</v>
          </cell>
        </row>
        <row r="370">
          <cell r="A370">
            <v>1998</v>
          </cell>
          <cell r="B370">
            <v>0.94017142107036356</v>
          </cell>
          <cell r="C370">
            <v>0.11788758299313165</v>
          </cell>
          <cell r="D370">
            <v>1.3362120543211795</v>
          </cell>
          <cell r="E370">
            <v>-0.32664860088757725</v>
          </cell>
        </row>
        <row r="371">
          <cell r="A371">
            <v>1999</v>
          </cell>
          <cell r="B371">
            <v>0.93176109417508157</v>
          </cell>
          <cell r="C371">
            <v>0.11773903669517748</v>
          </cell>
          <cell r="D371">
            <v>1.3168681402754849</v>
          </cell>
          <cell r="E371">
            <v>-0.34296752519796997</v>
          </cell>
        </row>
        <row r="372">
          <cell r="A372">
            <v>2000</v>
          </cell>
          <cell r="B372">
            <v>0.92486143136479393</v>
          </cell>
          <cell r="C372">
            <v>0.11753406443751158</v>
          </cell>
          <cell r="D372">
            <v>1.3343629755631541</v>
          </cell>
          <cell r="E372">
            <v>-0.47104064003337748</v>
          </cell>
        </row>
        <row r="373">
          <cell r="A373">
            <v>2001</v>
          </cell>
          <cell r="B373">
            <v>0.92194064338263837</v>
          </cell>
          <cell r="C373">
            <v>0.11704958029946669</v>
          </cell>
          <cell r="D373">
            <v>1.3656819314565456</v>
          </cell>
          <cell r="E373">
            <v>-0.6895439477581079</v>
          </cell>
        </row>
        <row r="374">
          <cell r="A374">
            <v>2002</v>
          </cell>
          <cell r="B374">
            <v>0.92102318382651249</v>
          </cell>
          <cell r="C374">
            <v>0.116593366639068</v>
          </cell>
          <cell r="D374">
            <v>1.2795517618283523</v>
          </cell>
          <cell r="E374">
            <v>-0.94742671184073957</v>
          </cell>
        </row>
        <row r="375">
          <cell r="A375">
            <v>2003</v>
          </cell>
          <cell r="B375">
            <v>0.91960039132090776</v>
          </cell>
          <cell r="C375">
            <v>0.11621470370035111</v>
          </cell>
          <cell r="D375">
            <v>1.2978892143754375</v>
          </cell>
          <cell r="E375">
            <v>-1.2078219387096547</v>
          </cell>
        </row>
        <row r="376">
          <cell r="A376">
            <v>2004</v>
          </cell>
          <cell r="B376">
            <v>0.92224552714019914</v>
          </cell>
          <cell r="C376">
            <v>0.11583749416469422</v>
          </cell>
          <cell r="D376">
            <v>1.2381387128212322</v>
          </cell>
          <cell r="E376">
            <v>-1.4601690887336205</v>
          </cell>
        </row>
        <row r="377">
          <cell r="A377">
            <v>2005</v>
          </cell>
          <cell r="B377">
            <v>0.92237903259976095</v>
          </cell>
          <cell r="C377">
            <v>0.1154555493853657</v>
          </cell>
          <cell r="D377">
            <v>1.204514942925301</v>
          </cell>
          <cell r="E377">
            <v>-1.5803106472232777</v>
          </cell>
        </row>
        <row r="378">
          <cell r="A378">
            <v>2006</v>
          </cell>
          <cell r="B378">
            <v>0.92921185623088798</v>
          </cell>
          <cell r="C378">
            <v>0.11505323863637483</v>
          </cell>
          <cell r="D378">
            <v>1.2205600003208472</v>
          </cell>
          <cell r="E378">
            <v>-1.7287861064098007</v>
          </cell>
        </row>
        <row r="379">
          <cell r="A379">
            <v>2007</v>
          </cell>
          <cell r="B379">
            <v>0.93144193750631432</v>
          </cell>
          <cell r="C379">
            <v>0.11493912959814903</v>
          </cell>
          <cell r="D379">
            <v>1.2564462582293592</v>
          </cell>
          <cell r="E379">
            <v>-1.8215126292331365</v>
          </cell>
        </row>
        <row r="380">
          <cell r="A380">
            <v>2008</v>
          </cell>
          <cell r="B380">
            <v>0.93143378994851589</v>
          </cell>
          <cell r="C380">
            <v>0.11522929030488821</v>
          </cell>
          <cell r="D380">
            <v>1.306735420557346</v>
          </cell>
          <cell r="E380">
            <v>-2.0040190010620207</v>
          </cell>
        </row>
        <row r="381">
          <cell r="A381">
            <v>2009</v>
          </cell>
          <cell r="B381">
            <v>0.92932197879443779</v>
          </cell>
          <cell r="C381">
            <v>0.11579525567345356</v>
          </cell>
          <cell r="D381">
            <v>1.2883087233704886</v>
          </cell>
          <cell r="E381">
            <v>-1.8704012611600322</v>
          </cell>
        </row>
        <row r="382">
          <cell r="A382">
            <v>2010</v>
          </cell>
          <cell r="B382">
            <v>0.92934403215527972</v>
          </cell>
          <cell r="C382">
            <v>0.11643988290333246</v>
          </cell>
          <cell r="D382">
            <v>1.2739109358249476</v>
          </cell>
          <cell r="E382">
            <v>-2.2052920070622757</v>
          </cell>
        </row>
        <row r="383">
          <cell r="A383">
            <v>2011</v>
          </cell>
          <cell r="B383">
            <v>0.93043842678386701</v>
          </cell>
          <cell r="C383">
            <v>0.11709842389364544</v>
          </cell>
          <cell r="D383">
            <v>1.3035742578750358</v>
          </cell>
          <cell r="E383">
            <v>-2.5327695221163284</v>
          </cell>
        </row>
        <row r="384">
          <cell r="A384">
            <v>2012</v>
          </cell>
          <cell r="B384">
            <v>0.9294259062438025</v>
          </cell>
          <cell r="C384">
            <v>0.11772115766833618</v>
          </cell>
          <cell r="D384">
            <v>1.3291850237383573</v>
          </cell>
          <cell r="E384">
            <v>-2.6043179638876151</v>
          </cell>
        </row>
        <row r="385">
          <cell r="A385">
            <v>2013</v>
          </cell>
          <cell r="B385">
            <v>0.92576757094223006</v>
          </cell>
          <cell r="C385">
            <v>0.118148213772285</v>
          </cell>
          <cell r="D385">
            <v>1.3043802937925315</v>
          </cell>
          <cell r="E385">
            <v>-2.679327331232221</v>
          </cell>
        </row>
        <row r="386">
          <cell r="A386">
            <v>2014</v>
          </cell>
          <cell r="B386">
            <v>0.9294259062438025</v>
          </cell>
          <cell r="C386">
            <v>0.11830752557386393</v>
          </cell>
          <cell r="D386">
            <v>1.3113716077009174</v>
          </cell>
          <cell r="E386">
            <v>-2.6043179638876151</v>
          </cell>
        </row>
        <row r="387">
          <cell r="A387">
            <v>2015</v>
          </cell>
          <cell r="B387">
            <v>0.92576757094223006</v>
          </cell>
          <cell r="C387">
            <v>0.11819297833416376</v>
          </cell>
          <cell r="D387">
            <v>1.33591051949396</v>
          </cell>
          <cell r="E387">
            <v>-2.679327331232221</v>
          </cell>
        </row>
        <row r="388">
          <cell r="A388">
            <v>2016</v>
          </cell>
          <cell r="B388">
            <v>0.92510221502844181</v>
          </cell>
          <cell r="C388">
            <v>0.11765736509036295</v>
          </cell>
          <cell r="D388">
            <v>1.3117744606740713</v>
          </cell>
          <cell r="E388">
            <v>-2.6264559611925562</v>
          </cell>
        </row>
        <row r="391">
          <cell r="B391" t="str">
            <v>National Share</v>
          </cell>
          <cell r="C391" t="str">
            <v>Industry Mix</v>
          </cell>
          <cell r="D391" t="str">
            <v>Regional Shift</v>
          </cell>
          <cell r="E391" t="str">
            <v>Total Employment Change</v>
          </cell>
        </row>
        <row r="392">
          <cell r="A392">
            <v>1997</v>
          </cell>
          <cell r="B392">
            <v>7663.7372768671521</v>
          </cell>
          <cell r="C392">
            <v>2733.8252893015497</v>
          </cell>
          <cell r="D392">
            <v>-6845.3729935161136</v>
          </cell>
          <cell r="E392">
            <v>3552.1895726528019</v>
          </cell>
        </row>
        <row r="393">
          <cell r="A393">
            <v>1998</v>
          </cell>
          <cell r="B393">
            <v>64505.274748269578</v>
          </cell>
          <cell r="C393">
            <v>19452.186570371225</v>
          </cell>
          <cell r="D393">
            <v>-11257.785407207559</v>
          </cell>
          <cell r="E393">
            <v>72699.675911433296</v>
          </cell>
        </row>
        <row r="394">
          <cell r="A394">
            <v>1999</v>
          </cell>
          <cell r="B394">
            <v>99543.704786742921</v>
          </cell>
          <cell r="C394">
            <v>11513.980686342034</v>
          </cell>
          <cell r="D394">
            <v>-1026.6334085753956</v>
          </cell>
          <cell r="E394">
            <v>110031.0520645096</v>
          </cell>
        </row>
        <row r="395">
          <cell r="A395">
            <v>2000</v>
          </cell>
          <cell r="B395">
            <v>73896.31509901816</v>
          </cell>
          <cell r="C395">
            <v>8407.8548608276506</v>
          </cell>
          <cell r="D395">
            <v>-3128.4075374537779</v>
          </cell>
          <cell r="E395">
            <v>79175.762422392378</v>
          </cell>
        </row>
        <row r="396">
          <cell r="A396">
            <v>2001</v>
          </cell>
          <cell r="B396">
            <v>1686.3692988192265</v>
          </cell>
          <cell r="C396">
            <v>2073.6932403032288</v>
          </cell>
          <cell r="D396">
            <v>-10586.469249694099</v>
          </cell>
          <cell r="E396">
            <v>-6826.4067105720751</v>
          </cell>
        </row>
        <row r="397">
          <cell r="A397">
            <v>2002</v>
          </cell>
          <cell r="B397">
            <v>-8045.0828921950824</v>
          </cell>
          <cell r="C397">
            <v>-3319.3506176004594</v>
          </cell>
          <cell r="D397">
            <v>-10343.414170289605</v>
          </cell>
          <cell r="E397">
            <v>-21707.847680084873</v>
          </cell>
        </row>
        <row r="398">
          <cell r="A398">
            <v>2003</v>
          </cell>
          <cell r="B398">
            <v>10578.152212569825</v>
          </cell>
          <cell r="C398">
            <v>-6201.5967340199632</v>
          </cell>
          <cell r="D398">
            <v>-7167.9631197800391</v>
          </cell>
          <cell r="E398">
            <v>-2791.4076412301511</v>
          </cell>
        </row>
        <row r="399">
          <cell r="A399">
            <v>2004</v>
          </cell>
          <cell r="B399">
            <v>32261.026547652877</v>
          </cell>
          <cell r="C399">
            <v>-7455.00286553756</v>
          </cell>
          <cell r="D399">
            <v>-6442.8175705876756</v>
          </cell>
          <cell r="E399">
            <v>18363.206111527281</v>
          </cell>
        </row>
        <row r="400">
          <cell r="A400">
            <v>2005</v>
          </cell>
          <cell r="B400">
            <v>53699.433975258675</v>
          </cell>
          <cell r="C400">
            <v>-1956.2385955252225</v>
          </cell>
          <cell r="D400">
            <v>-6304.3837456400752</v>
          </cell>
          <cell r="E400">
            <v>45438.811634093756</v>
          </cell>
        </row>
        <row r="401">
          <cell r="A401">
            <v>2006</v>
          </cell>
          <cell r="B401">
            <v>54009.454189829703</v>
          </cell>
          <cell r="C401">
            <v>-12256.425503819333</v>
          </cell>
          <cell r="D401">
            <v>19244.09482915594</v>
          </cell>
          <cell r="E401">
            <v>60997.123515166109</v>
          </cell>
        </row>
        <row r="402">
          <cell r="A402">
            <v>2007</v>
          </cell>
          <cell r="B402">
            <v>67731.657909896574</v>
          </cell>
          <cell r="C402">
            <v>-3102.3077621706343</v>
          </cell>
          <cell r="D402">
            <v>-11150.537433113534</v>
          </cell>
          <cell r="E402">
            <v>53478.81271461281</v>
          </cell>
        </row>
        <row r="403">
          <cell r="A403">
            <v>2008</v>
          </cell>
          <cell r="B403">
            <v>70448.525857060726</v>
          </cell>
          <cell r="C403">
            <v>-3113.9867662868401</v>
          </cell>
          <cell r="D403">
            <v>-53537.550320357812</v>
          </cell>
          <cell r="E403">
            <v>13796.988770416006</v>
          </cell>
        </row>
        <row r="404">
          <cell r="A404">
            <v>2009</v>
          </cell>
          <cell r="B404">
            <v>-4659.6887935924324</v>
          </cell>
          <cell r="C404">
            <v>4050.6667016343927</v>
          </cell>
          <cell r="D404">
            <v>-17924.402295744814</v>
          </cell>
          <cell r="E404">
            <v>-18533.424387702951</v>
          </cell>
        </row>
        <row r="405">
          <cell r="A405">
            <v>2010</v>
          </cell>
          <cell r="B405">
            <v>-46265.102602847357</v>
          </cell>
          <cell r="C405">
            <v>-3547.2431872070047</v>
          </cell>
          <cell r="D405">
            <v>25384.872098431057</v>
          </cell>
          <cell r="E405">
            <v>-24427.473691623192</v>
          </cell>
        </row>
        <row r="406">
          <cell r="A406">
            <v>2011</v>
          </cell>
          <cell r="B406">
            <v>25715.287352319217</v>
          </cell>
          <cell r="C406">
            <v>-1092.3059986243989</v>
          </cell>
          <cell r="D406">
            <v>-30512.307395190524</v>
          </cell>
          <cell r="E406">
            <v>-5889.3260414956603</v>
          </cell>
        </row>
        <row r="407">
          <cell r="A407">
            <v>2012</v>
          </cell>
          <cell r="B407">
            <v>49874.55757834002</v>
          </cell>
          <cell r="C407">
            <v>-2402.077031937908</v>
          </cell>
          <cell r="D407">
            <v>-18975.679517131095</v>
          </cell>
          <cell r="E407">
            <v>28496.801029270981</v>
          </cell>
        </row>
        <row r="408">
          <cell r="A408">
            <v>2013</v>
          </cell>
          <cell r="B408">
            <v>64799.026898327778</v>
          </cell>
          <cell r="C408">
            <v>7324.4414196824291</v>
          </cell>
          <cell r="D408">
            <v>-8819.4174947947431</v>
          </cell>
          <cell r="E408">
            <v>57870.508335335646</v>
          </cell>
        </row>
        <row r="409">
          <cell r="A409">
            <v>2014</v>
          </cell>
          <cell r="B409">
            <v>76873.592689216399</v>
          </cell>
          <cell r="C409">
            <v>7377.276697752508</v>
          </cell>
          <cell r="D409">
            <v>-19827.576756995761</v>
          </cell>
          <cell r="E409">
            <v>58408.50909427274</v>
          </cell>
        </row>
        <row r="410">
          <cell r="A410">
            <v>2015</v>
          </cell>
          <cell r="B410">
            <v>28580.7272246578</v>
          </cell>
          <cell r="C410">
            <v>-1396.7800260753811</v>
          </cell>
          <cell r="D410">
            <v>28435.522302952097</v>
          </cell>
          <cell r="E410">
            <v>50388.72118668817</v>
          </cell>
        </row>
        <row r="411">
          <cell r="A411">
            <v>2016</v>
          </cell>
          <cell r="B411">
            <v>-152137.88131407392</v>
          </cell>
          <cell r="C411">
            <v>-6631.5092753180852</v>
          </cell>
          <cell r="D411">
            <v>2033.4541351156154</v>
          </cell>
          <cell r="E411">
            <v>-156876.50284760841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12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16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4"/>
  <sheetViews>
    <sheetView tabSelected="1" zoomScale="110" zoomScaleNormal="110" workbookViewId="0">
      <selection sqref="A1:A34"/>
    </sheetView>
  </sheetViews>
  <sheetFormatPr defaultRowHeight="12.75"/>
  <cols>
    <col min="2" max="2" width="76.375" customWidth="1"/>
    <col min="3" max="3" width="5.25" customWidth="1"/>
  </cols>
  <sheetData>
    <row r="1" spans="1:10" ht="15">
      <c r="A1" s="426"/>
      <c r="B1" s="299" t="s">
        <v>206</v>
      </c>
      <c r="C1" s="300"/>
      <c r="D1" s="301"/>
      <c r="E1" s="301"/>
      <c r="F1" s="301"/>
      <c r="G1" s="301"/>
      <c r="H1" s="301"/>
      <c r="I1" s="301"/>
      <c r="J1" s="302"/>
    </row>
    <row r="2" spans="1:10" ht="9" customHeight="1" thickBot="1">
      <c r="A2" s="427"/>
      <c r="B2" s="228"/>
      <c r="C2" s="303"/>
      <c r="D2" s="304"/>
      <c r="E2" s="304"/>
      <c r="F2" s="304"/>
      <c r="G2" s="304"/>
      <c r="H2" s="304"/>
      <c r="I2" s="304"/>
      <c r="J2" s="305"/>
    </row>
    <row r="3" spans="1:10" ht="15.75" thickBot="1">
      <c r="A3" s="427"/>
      <c r="B3" s="229" t="s">
        <v>205</v>
      </c>
      <c r="C3" s="303"/>
      <c r="D3" s="304"/>
      <c r="E3" s="304"/>
      <c r="F3" s="429" t="s">
        <v>333</v>
      </c>
      <c r="G3" s="430"/>
      <c r="H3" s="304"/>
      <c r="I3" s="304"/>
      <c r="J3" s="305"/>
    </row>
    <row r="4" spans="1:10" ht="6" customHeight="1" thickBot="1">
      <c r="A4" s="427"/>
      <c r="B4" s="228"/>
      <c r="C4" s="303"/>
      <c r="D4" s="304"/>
      <c r="E4" s="304"/>
      <c r="F4" s="304"/>
      <c r="G4" s="304"/>
      <c r="H4" s="304"/>
      <c r="I4" s="304"/>
      <c r="J4" s="305"/>
    </row>
    <row r="5" spans="1:10" ht="15.75" thickBot="1">
      <c r="A5" s="427"/>
      <c r="B5" s="229" t="s">
        <v>204</v>
      </c>
      <c r="C5" s="303"/>
      <c r="D5" s="304"/>
      <c r="E5" s="304"/>
      <c r="F5" s="429" t="s">
        <v>333</v>
      </c>
      <c r="G5" s="430"/>
      <c r="H5" s="304"/>
      <c r="I5" s="304"/>
      <c r="J5" s="305"/>
    </row>
    <row r="6" spans="1:10" ht="8.25" customHeight="1" thickBot="1">
      <c r="A6" s="427"/>
      <c r="B6" s="228"/>
      <c r="C6" s="303"/>
      <c r="D6" s="304"/>
      <c r="E6" s="304"/>
      <c r="F6" s="304"/>
      <c r="G6" s="304"/>
      <c r="H6" s="304"/>
      <c r="I6" s="304"/>
      <c r="J6" s="305"/>
    </row>
    <row r="7" spans="1:10" ht="15.75" thickBot="1">
      <c r="A7" s="427"/>
      <c r="B7" s="229" t="s">
        <v>21</v>
      </c>
      <c r="C7" s="303"/>
      <c r="D7" s="304"/>
      <c r="E7" s="304"/>
      <c r="F7" s="429" t="s">
        <v>341</v>
      </c>
      <c r="G7" s="430"/>
      <c r="H7" s="304"/>
      <c r="I7" s="304"/>
      <c r="J7" s="305"/>
    </row>
    <row r="8" spans="1:10" ht="5.25" customHeight="1">
      <c r="A8" s="427"/>
      <c r="B8" s="228"/>
      <c r="C8" s="303"/>
      <c r="D8" s="304"/>
      <c r="E8" s="304"/>
      <c r="F8" s="304"/>
      <c r="G8" s="304"/>
      <c r="H8" s="304"/>
      <c r="I8" s="304"/>
      <c r="J8" s="305"/>
    </row>
    <row r="9" spans="1:10" ht="15">
      <c r="A9" s="427"/>
      <c r="B9" s="229" t="s">
        <v>202</v>
      </c>
      <c r="C9" s="303"/>
      <c r="D9" s="304"/>
      <c r="E9" s="304"/>
      <c r="F9" s="304"/>
      <c r="G9" s="304"/>
      <c r="H9" s="304"/>
      <c r="I9" s="304"/>
      <c r="J9" s="305"/>
    </row>
    <row r="10" spans="1:10" ht="9" customHeight="1">
      <c r="A10" s="427"/>
      <c r="B10" s="228"/>
      <c r="C10" s="303"/>
      <c r="D10" s="304"/>
      <c r="E10" s="304"/>
      <c r="F10" s="304"/>
      <c r="G10" s="304"/>
      <c r="H10" s="304"/>
      <c r="I10" s="304"/>
      <c r="J10" s="305"/>
    </row>
    <row r="11" spans="1:10" ht="15">
      <c r="A11" s="427"/>
      <c r="B11" s="229" t="s">
        <v>267</v>
      </c>
      <c r="C11" s="303"/>
      <c r="D11" s="304"/>
      <c r="E11" s="304"/>
      <c r="F11" s="304"/>
      <c r="G11" s="304"/>
      <c r="H11" s="304"/>
      <c r="I11" s="304"/>
      <c r="J11" s="305"/>
    </row>
    <row r="12" spans="1:10" ht="9" customHeight="1">
      <c r="A12" s="427"/>
      <c r="B12" s="228"/>
      <c r="C12" s="303"/>
      <c r="D12" s="304"/>
      <c r="E12" s="304"/>
      <c r="F12" s="304"/>
      <c r="G12" s="304"/>
      <c r="H12" s="304"/>
      <c r="I12" s="304"/>
      <c r="J12" s="305"/>
    </row>
    <row r="13" spans="1:10" ht="15">
      <c r="A13" s="427"/>
      <c r="B13" s="229" t="s">
        <v>163</v>
      </c>
      <c r="C13" s="303"/>
      <c r="D13" s="304"/>
      <c r="E13" s="304"/>
      <c r="F13" s="304"/>
      <c r="G13" s="304"/>
      <c r="H13" s="304"/>
      <c r="I13" s="304"/>
      <c r="J13" s="305"/>
    </row>
    <row r="14" spans="1:10" ht="9.75" customHeight="1">
      <c r="A14" s="427"/>
      <c r="B14" s="228"/>
      <c r="C14" s="303"/>
      <c r="D14" s="304"/>
      <c r="E14" s="304"/>
      <c r="F14" s="304"/>
      <c r="G14" s="304"/>
      <c r="H14" s="304"/>
      <c r="I14" s="304"/>
      <c r="J14" s="305"/>
    </row>
    <row r="15" spans="1:10" ht="15">
      <c r="A15" s="427"/>
      <c r="B15" s="229" t="s">
        <v>259</v>
      </c>
      <c r="C15" s="303"/>
      <c r="D15" s="304"/>
      <c r="E15" s="304"/>
      <c r="F15" s="304"/>
      <c r="G15" s="304"/>
      <c r="H15" s="304"/>
      <c r="I15" s="304"/>
      <c r="J15" s="305"/>
    </row>
    <row r="16" spans="1:10" ht="9.75" customHeight="1">
      <c r="A16" s="427"/>
      <c r="B16" s="228"/>
      <c r="C16" s="303"/>
      <c r="D16" s="304"/>
      <c r="E16" s="304"/>
      <c r="F16" s="304"/>
      <c r="G16" s="304"/>
      <c r="H16" s="304"/>
      <c r="I16" s="304"/>
      <c r="J16" s="305"/>
    </row>
    <row r="17" spans="1:10" ht="15">
      <c r="A17" s="427"/>
      <c r="B17" s="229" t="s">
        <v>260</v>
      </c>
      <c r="C17" s="303"/>
      <c r="D17" s="304"/>
      <c r="E17" s="304"/>
      <c r="F17" s="304"/>
      <c r="G17" s="304"/>
      <c r="H17" s="304"/>
      <c r="I17" s="304"/>
      <c r="J17" s="305"/>
    </row>
    <row r="18" spans="1:10" ht="8.25" customHeight="1">
      <c r="A18" s="427"/>
      <c r="B18" s="228"/>
      <c r="C18" s="303"/>
      <c r="D18" s="304"/>
      <c r="E18" s="304"/>
      <c r="F18" s="304"/>
      <c r="G18" s="304"/>
      <c r="H18" s="304"/>
      <c r="I18" s="304"/>
      <c r="J18" s="305"/>
    </row>
    <row r="19" spans="1:10" ht="15">
      <c r="A19" s="427"/>
      <c r="B19" s="229" t="s">
        <v>261</v>
      </c>
      <c r="C19" s="303"/>
      <c r="D19" s="304"/>
      <c r="E19" s="304"/>
      <c r="F19" s="304"/>
      <c r="G19" s="304"/>
      <c r="H19" s="304"/>
      <c r="I19" s="304"/>
      <c r="J19" s="305"/>
    </row>
    <row r="20" spans="1:10" ht="9.75" customHeight="1">
      <c r="A20" s="427"/>
      <c r="B20" s="228"/>
      <c r="C20" s="303"/>
      <c r="D20" s="304"/>
      <c r="E20" s="304"/>
      <c r="F20" s="304"/>
      <c r="G20" s="304"/>
      <c r="H20" s="304"/>
      <c r="I20" s="304"/>
      <c r="J20" s="305"/>
    </row>
    <row r="21" spans="1:10" ht="15">
      <c r="A21" s="427"/>
      <c r="B21" s="229" t="s">
        <v>262</v>
      </c>
      <c r="C21" s="303"/>
      <c r="D21" s="304"/>
      <c r="E21" s="304"/>
      <c r="F21" s="304"/>
      <c r="G21" s="304"/>
      <c r="H21" s="304"/>
      <c r="I21" s="304"/>
      <c r="J21" s="305"/>
    </row>
    <row r="22" spans="1:10" ht="8.25" customHeight="1">
      <c r="A22" s="427"/>
      <c r="B22" s="228"/>
      <c r="C22" s="303"/>
      <c r="D22" s="304"/>
      <c r="E22" s="304"/>
      <c r="F22" s="304"/>
      <c r="G22" s="304"/>
      <c r="H22" s="304"/>
      <c r="I22" s="304"/>
      <c r="J22" s="305"/>
    </row>
    <row r="23" spans="1:10" ht="15">
      <c r="A23" s="427"/>
      <c r="B23" s="229" t="s">
        <v>263</v>
      </c>
      <c r="C23" s="303"/>
      <c r="D23" s="306" t="s">
        <v>268</v>
      </c>
      <c r="E23" s="306"/>
      <c r="F23" s="304"/>
      <c r="G23" s="304"/>
      <c r="H23" s="304"/>
      <c r="I23" s="304"/>
      <c r="J23" s="305"/>
    </row>
    <row r="24" spans="1:10" ht="8.25" customHeight="1">
      <c r="A24" s="427"/>
      <c r="B24" s="228"/>
      <c r="C24" s="303"/>
      <c r="D24" s="304"/>
      <c r="E24" s="304"/>
      <c r="F24" s="304"/>
      <c r="G24" s="304"/>
      <c r="H24" s="304"/>
      <c r="I24" s="304"/>
      <c r="J24" s="305"/>
    </row>
    <row r="25" spans="1:10" ht="15">
      <c r="A25" s="427"/>
      <c r="B25" s="229" t="s">
        <v>264</v>
      </c>
      <c r="C25" s="303"/>
      <c r="D25" s="304" t="s">
        <v>270</v>
      </c>
      <c r="E25" s="304"/>
      <c r="F25" s="304"/>
      <c r="G25" s="304"/>
      <c r="H25" s="304"/>
      <c r="I25" s="304"/>
      <c r="J25" s="305"/>
    </row>
    <row r="26" spans="1:10" ht="9.75" customHeight="1">
      <c r="A26" s="427"/>
      <c r="B26" s="229"/>
      <c r="C26" s="303"/>
      <c r="D26" s="304"/>
      <c r="E26" s="304"/>
      <c r="F26" s="304"/>
      <c r="G26" s="304"/>
      <c r="H26" s="304"/>
      <c r="I26" s="304"/>
      <c r="J26" s="305"/>
    </row>
    <row r="27" spans="1:10" ht="15">
      <c r="A27" s="427"/>
      <c r="B27" s="229" t="s">
        <v>274</v>
      </c>
      <c r="C27" s="303"/>
      <c r="D27" s="304" t="s">
        <v>269</v>
      </c>
      <c r="E27" s="304"/>
      <c r="F27" s="304"/>
      <c r="G27" s="304"/>
      <c r="H27" s="304"/>
      <c r="I27" s="304"/>
      <c r="J27" s="305"/>
    </row>
    <row r="28" spans="1:10" ht="9.75" customHeight="1">
      <c r="A28" s="427"/>
      <c r="B28" s="277"/>
      <c r="C28" s="298"/>
      <c r="D28" s="304"/>
      <c r="E28" s="304"/>
      <c r="F28" s="304"/>
      <c r="G28" s="304"/>
      <c r="H28" s="304"/>
      <c r="I28" s="304"/>
      <c r="J28" s="305"/>
    </row>
    <row r="29" spans="1:10" ht="15">
      <c r="A29" s="427"/>
      <c r="B29" s="278" t="s">
        <v>266</v>
      </c>
      <c r="C29" s="298"/>
      <c r="D29" s="304" t="s">
        <v>271</v>
      </c>
      <c r="E29" s="304"/>
      <c r="F29" s="304"/>
      <c r="G29" s="304"/>
      <c r="H29" s="304"/>
      <c r="I29" s="304"/>
      <c r="J29" s="305"/>
    </row>
    <row r="30" spans="1:10" ht="7.5" customHeight="1">
      <c r="A30" s="427"/>
      <c r="B30" s="277"/>
      <c r="C30" s="298"/>
      <c r="D30" s="304"/>
      <c r="E30" s="304"/>
      <c r="F30" s="304"/>
      <c r="G30" s="304"/>
      <c r="H30" s="304"/>
      <c r="I30" s="304"/>
      <c r="J30" s="305"/>
    </row>
    <row r="31" spans="1:10" ht="15">
      <c r="A31" s="427"/>
      <c r="B31" s="276" t="s">
        <v>265</v>
      </c>
      <c r="C31" s="298"/>
      <c r="D31" s="304"/>
      <c r="E31" s="304"/>
      <c r="F31" s="304"/>
      <c r="G31" s="304"/>
      <c r="H31" s="304"/>
      <c r="I31" s="304"/>
      <c r="J31" s="305"/>
    </row>
    <row r="32" spans="1:10" ht="20.25" customHeight="1" thickBot="1">
      <c r="A32" s="427"/>
      <c r="B32" s="279" t="s">
        <v>389</v>
      </c>
      <c r="C32" s="298"/>
      <c r="D32" s="304"/>
      <c r="E32" s="304"/>
      <c r="F32" s="304"/>
      <c r="G32" s="304"/>
      <c r="H32" s="304"/>
      <c r="I32" s="304"/>
      <c r="J32" s="305"/>
    </row>
    <row r="33" spans="1:10" ht="13.5" thickTop="1">
      <c r="A33" s="427"/>
      <c r="B33" s="202"/>
      <c r="C33" s="202"/>
      <c r="D33" s="304"/>
      <c r="E33" s="304"/>
      <c r="F33" s="304"/>
      <c r="G33" s="304"/>
      <c r="H33" s="304"/>
      <c r="I33" s="304"/>
      <c r="J33" s="305"/>
    </row>
    <row r="34" spans="1:10" ht="13.5" thickBot="1">
      <c r="A34" s="428"/>
      <c r="B34" s="307"/>
      <c r="C34" s="307"/>
      <c r="D34" s="308"/>
      <c r="E34" s="308"/>
      <c r="F34" s="308"/>
      <c r="G34" s="308"/>
      <c r="H34" s="308"/>
      <c r="I34" s="308"/>
      <c r="J34" s="309"/>
    </row>
  </sheetData>
  <mergeCells count="4">
    <mergeCell ref="A1:A34"/>
    <mergeCell ref="F3:G3"/>
    <mergeCell ref="F5:G5"/>
    <mergeCell ref="F7:G7"/>
  </mergeCells>
  <hyperlinks>
    <hyperlink ref="B1" location="Annual!A1" display="Annual GDP and GDPR"/>
    <hyperlink ref="B3" location="Quarterly!A1" display="Quarterly GDP and GDPR"/>
    <hyperlink ref="B5" location="Seasonal!A1" display="Seasonally adjusted and annualised quarterly GDP and GDPR"/>
    <hyperlink ref="B7" location="'Growth Rates Annualised'!A1" display="Year-on-Year Growth Rates per Sector"/>
    <hyperlink ref="B9" location="'Growth Rates SeaAdj'!A1" display="Seasonally adjusted and annualised quarterly Rates per Sector"/>
    <hyperlink ref="B11" location="'Prov Contributions'!A1" display="Yearly Provincial Contribution Rates per Sector"/>
    <hyperlink ref="B13" location="'National Contributions'!A1" display="Yearly Provincial Sector as a % of National Sector GDP "/>
    <hyperlink ref="B15" location="'GDP Durban'!A1" display="Ethekwini Municipal Area GDP"/>
    <hyperlink ref="B17" location="'GDP PMB'!A1" display="Msunduzi Municipal Area GDP"/>
    <hyperlink ref="B19" location="'GDP RBay'!A1" display="Mthlatuze Municipal Area GDP"/>
    <hyperlink ref="B21" location="'GDP Port Shepstone'!A1" display="Hibiscus Coast Municipal GDP"/>
    <hyperlink ref="B23" location="'GDP Newcastle'!A1" display="Newcastle Municipal GDP"/>
    <hyperlink ref="B25" location="'Growth Rates'!A1" display="Comparitive Growth Rates"/>
    <hyperlink ref="B29" location="Budget!A1" display="KZN GDP and Provincial Government Budget"/>
    <hyperlink ref="B31" location="SocioEcon!A1" display="KZN Socio Economic Analysis"/>
    <hyperlink ref="B27" location="'Contr Rates'!A1" display="Comparitive Contribution Rates"/>
    <hyperlink ref="F3:G3" location="Summary!A1" display="SUMMARY PAGE"/>
    <hyperlink ref="F5:G5" location="'Sector Summary'!A1" display="SUMMARY PAGE"/>
    <hyperlink ref="F7:G7" location="'Sector Ratings'!A1" display="Sector Ratings"/>
    <hyperlink ref="B32" location="Economics!A1" display="KZN Economic Analysis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302"/>
  <sheetViews>
    <sheetView workbookViewId="0">
      <selection sqref="A1:L1"/>
    </sheetView>
  </sheetViews>
  <sheetFormatPr defaultRowHeight="12.75"/>
  <cols>
    <col min="1" max="1" width="38.875" customWidth="1"/>
  </cols>
  <sheetData>
    <row r="1" spans="1:12" ht="39" customHeight="1" thickBot="1">
      <c r="A1" s="434" t="s">
        <v>333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6"/>
    </row>
    <row r="2" spans="1:12" ht="13.5" thickBot="1"/>
    <row r="3" spans="1:12" ht="23.25" thickBot="1">
      <c r="A3" s="246" t="s">
        <v>206</v>
      </c>
    </row>
    <row r="34" spans="1:1" ht="13.5" thickBot="1"/>
    <row r="35" spans="1:1" ht="23.25" thickBot="1">
      <c r="A35" s="246" t="s">
        <v>205</v>
      </c>
    </row>
    <row r="102" spans="1:8" ht="13.5" thickBot="1"/>
    <row r="103" spans="1:8" ht="23.25" thickBot="1">
      <c r="A103" s="431" t="s">
        <v>204</v>
      </c>
      <c r="B103" s="432"/>
      <c r="C103" s="432"/>
      <c r="D103" s="432"/>
      <c r="E103" s="432"/>
      <c r="F103" s="432"/>
      <c r="G103" s="432"/>
      <c r="H103" s="433"/>
    </row>
    <row r="162" spans="1:1" ht="13.5" thickBot="1"/>
    <row r="163" spans="1:1" ht="23.25" thickBot="1">
      <c r="A163" s="246" t="s">
        <v>232</v>
      </c>
    </row>
    <row r="195" spans="1:1" ht="13.5" thickBot="1"/>
    <row r="196" spans="1:1" ht="23.25" thickBot="1">
      <c r="A196" s="246" t="s">
        <v>233</v>
      </c>
    </row>
    <row r="229" spans="1:1" ht="13.5" thickBot="1"/>
    <row r="230" spans="1:1" ht="23.25" thickBot="1">
      <c r="A230" s="246" t="s">
        <v>238</v>
      </c>
    </row>
    <row r="265" spans="1:2" ht="13.5" thickBot="1"/>
    <row r="266" spans="1:2" ht="23.25" thickBot="1">
      <c r="A266" s="431" t="s">
        <v>243</v>
      </c>
      <c r="B266" s="433"/>
    </row>
    <row r="301" spans="1:2" ht="13.5" thickBot="1"/>
    <row r="302" spans="1:2" ht="23.25" thickBot="1">
      <c r="A302" s="247" t="s">
        <v>251</v>
      </c>
      <c r="B302" s="248"/>
    </row>
  </sheetData>
  <mergeCells count="3">
    <mergeCell ref="A103:H103"/>
    <mergeCell ref="A1:L1"/>
    <mergeCell ref="A266:B26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"/>
  <sheetViews>
    <sheetView workbookViewId="0">
      <selection sqref="A1:L1"/>
    </sheetView>
  </sheetViews>
  <sheetFormatPr defaultRowHeight="12.75"/>
  <cols>
    <col min="1" max="1" width="45.25" customWidth="1"/>
    <col min="9" max="9" width="9.5" customWidth="1"/>
    <col min="10" max="10" width="11" customWidth="1"/>
  </cols>
  <sheetData>
    <row r="1" spans="1:12" ht="48" customHeight="1" thickBot="1">
      <c r="A1" s="434" t="s">
        <v>333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  <c r="L1" s="436"/>
    </row>
    <row r="2" spans="1:12" ht="13.5" thickBot="1"/>
    <row r="3" spans="1:12" ht="15">
      <c r="A3" s="253" t="s">
        <v>334</v>
      </c>
    </row>
    <row r="4" spans="1:12" ht="15">
      <c r="A4" s="254" t="s">
        <v>335</v>
      </c>
    </row>
    <row r="5" spans="1:12" ht="15.75" thickBot="1">
      <c r="A5" s="255" t="s">
        <v>336</v>
      </c>
    </row>
  </sheetData>
  <mergeCells count="1">
    <mergeCell ref="A1:L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T216"/>
  <sheetViews>
    <sheetView zoomScale="80" zoomScaleNormal="80" workbookViewId="0">
      <selection sqref="A1:W1"/>
    </sheetView>
  </sheetViews>
  <sheetFormatPr defaultRowHeight="12.75"/>
  <cols>
    <col min="1" max="1" width="35" customWidth="1"/>
    <col min="2" max="2" width="10.75" bestFit="1" customWidth="1"/>
    <col min="3" max="3" width="11.5" customWidth="1"/>
    <col min="4" max="14" width="10.75" bestFit="1" customWidth="1"/>
    <col min="15" max="15" width="11.25" customWidth="1"/>
    <col min="16" max="16" width="10.75" bestFit="1" customWidth="1"/>
    <col min="17" max="22" width="11" customWidth="1"/>
    <col min="23" max="23" width="10.25" style="250" customWidth="1"/>
    <col min="24" max="24" width="9" style="273"/>
    <col min="25" max="28" width="9.875" style="273" customWidth="1"/>
    <col min="29" max="30" width="9" style="273"/>
    <col min="31" max="31" width="9" style="274"/>
    <col min="32" max="34" width="9" style="275"/>
  </cols>
  <sheetData>
    <row r="1" spans="1:46" s="283" customFormat="1" ht="45" customHeight="1" thickBot="1">
      <c r="A1" s="437" t="s">
        <v>206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  <c r="O1" s="438"/>
      <c r="P1" s="438"/>
      <c r="Q1" s="438"/>
      <c r="R1" s="438"/>
      <c r="S1" s="438"/>
      <c r="T1" s="438"/>
      <c r="U1" s="438"/>
      <c r="V1" s="438"/>
      <c r="W1" s="439"/>
      <c r="X1" s="398"/>
      <c r="Y1" s="398"/>
      <c r="Z1" s="398"/>
      <c r="AA1" s="398"/>
      <c r="AB1" s="398"/>
      <c r="AC1" s="398"/>
      <c r="AD1" s="398"/>
      <c r="AE1" s="398"/>
      <c r="AF1" s="406"/>
      <c r="AG1" s="406"/>
      <c r="AH1" s="406"/>
      <c r="AI1" s="282"/>
      <c r="AJ1" s="282"/>
      <c r="AK1" s="282"/>
      <c r="AL1" s="282"/>
      <c r="AM1" s="282"/>
      <c r="AN1" s="282"/>
      <c r="AO1" s="282"/>
      <c r="AP1" s="282"/>
      <c r="AQ1" s="282"/>
      <c r="AR1" s="282"/>
      <c r="AS1" s="282"/>
      <c r="AT1" s="282"/>
    </row>
    <row r="3" spans="1:46" ht="18">
      <c r="A3" s="440" t="s">
        <v>211</v>
      </c>
      <c r="B3" s="440"/>
      <c r="C3" s="440"/>
      <c r="D3" s="440"/>
      <c r="E3" s="440"/>
      <c r="F3" s="440"/>
      <c r="G3" s="441"/>
      <c r="H3" s="441"/>
      <c r="I3" s="441"/>
      <c r="J3" s="441"/>
      <c r="K3" s="441"/>
      <c r="L3" s="441"/>
      <c r="M3" s="441"/>
      <c r="N3" s="441"/>
      <c r="O3" s="442"/>
      <c r="P3" s="442"/>
      <c r="AI3" s="275"/>
    </row>
    <row r="4" spans="1:46">
      <c r="A4" s="1" t="s">
        <v>423</v>
      </c>
      <c r="B4" s="1"/>
      <c r="C4" s="1"/>
      <c r="D4" s="1"/>
      <c r="E4" s="1"/>
      <c r="F4" s="1"/>
      <c r="O4" s="7"/>
      <c r="AI4" s="275"/>
    </row>
    <row r="5" spans="1:46" ht="13.5" thickBot="1">
      <c r="A5" s="99" t="s">
        <v>166</v>
      </c>
      <c r="B5" s="92" t="s">
        <v>276</v>
      </c>
      <c r="C5" s="93" t="s">
        <v>277</v>
      </c>
      <c r="D5" s="93" t="s">
        <v>278</v>
      </c>
      <c r="E5" s="93" t="s">
        <v>279</v>
      </c>
      <c r="F5" s="93" t="s">
        <v>280</v>
      </c>
      <c r="G5" s="93" t="s">
        <v>16</v>
      </c>
      <c r="H5" s="93" t="s">
        <v>17</v>
      </c>
      <c r="I5" s="93" t="s">
        <v>18</v>
      </c>
      <c r="J5" s="94">
        <v>2003</v>
      </c>
      <c r="K5" s="94">
        <v>2004</v>
      </c>
      <c r="L5" s="94">
        <v>2005</v>
      </c>
      <c r="M5" s="94">
        <v>2006</v>
      </c>
      <c r="N5" s="94">
        <v>2007</v>
      </c>
      <c r="O5" s="94">
        <v>2008</v>
      </c>
      <c r="P5" s="94">
        <v>2009</v>
      </c>
      <c r="Q5" s="94">
        <v>2010</v>
      </c>
      <c r="R5" s="94">
        <v>2011</v>
      </c>
      <c r="S5" s="94">
        <v>2012</v>
      </c>
      <c r="T5" s="94">
        <v>2013</v>
      </c>
      <c r="U5" s="94">
        <v>2014</v>
      </c>
      <c r="V5" s="94">
        <v>2015</v>
      </c>
      <c r="W5" s="94">
        <v>2016</v>
      </c>
      <c r="AI5" s="275"/>
    </row>
    <row r="6" spans="1:46" ht="13.5" thickTop="1">
      <c r="A6" s="2" t="s">
        <v>0</v>
      </c>
      <c r="B6" s="95">
        <f t="shared" ref="B6:G6" si="0">SUM(B7:B8)</f>
        <v>275336.39105673844</v>
      </c>
      <c r="C6" s="89">
        <f t="shared" si="0"/>
        <v>283235.13565802621</v>
      </c>
      <c r="D6" s="89">
        <f t="shared" si="0"/>
        <v>287646.075535023</v>
      </c>
      <c r="E6" s="89">
        <f t="shared" si="0"/>
        <v>284708.41881014756</v>
      </c>
      <c r="F6" s="89">
        <f t="shared" si="0"/>
        <v>284390.31953246571</v>
      </c>
      <c r="G6" s="89">
        <f t="shared" si="0"/>
        <v>284234.69645974442</v>
      </c>
      <c r="H6" s="89">
        <f t="shared" ref="H6:O6" si="1">SUM(H7:H8)</f>
        <v>282233.28330650332</v>
      </c>
      <c r="I6" s="89">
        <f t="shared" si="1"/>
        <v>287909.6203965657</v>
      </c>
      <c r="J6" s="89">
        <f t="shared" si="1"/>
        <v>296187.53819151514</v>
      </c>
      <c r="K6" s="89">
        <f t="shared" si="1"/>
        <v>300297.48148315871</v>
      </c>
      <c r="L6" s="89">
        <f t="shared" si="1"/>
        <v>304380.06216036715</v>
      </c>
      <c r="M6" s="89">
        <f t="shared" si="1"/>
        <v>299767.51966941281</v>
      </c>
      <c r="N6" s="89">
        <f t="shared" si="1"/>
        <v>299830.94472516421</v>
      </c>
      <c r="O6" s="89">
        <f t="shared" si="1"/>
        <v>297734.4369264876</v>
      </c>
      <c r="P6" s="89">
        <f t="shared" ref="P6:U6" si="2">SUM(P7:P8)</f>
        <v>284632.78841127979</v>
      </c>
      <c r="Q6" s="89">
        <f t="shared" si="2"/>
        <v>295955</v>
      </c>
      <c r="R6" s="89">
        <f t="shared" si="2"/>
        <v>295559</v>
      </c>
      <c r="S6" s="89">
        <f t="shared" si="2"/>
        <v>290083</v>
      </c>
      <c r="T6" s="89">
        <f t="shared" si="2"/>
        <v>301915</v>
      </c>
      <c r="U6" s="89">
        <f t="shared" si="2"/>
        <v>303563</v>
      </c>
      <c r="V6" s="89">
        <f t="shared" ref="V6:W6" si="3">SUM(V7:V8)</f>
        <v>307875</v>
      </c>
      <c r="W6" s="89">
        <f t="shared" si="3"/>
        <v>291143</v>
      </c>
      <c r="X6" s="312">
        <f>W6/W$21*100</f>
        <v>9.4783664066767841</v>
      </c>
      <c r="Y6" s="312">
        <f>N6/N$21*100</f>
        <v>11.422823273507769</v>
      </c>
      <c r="Z6" s="312">
        <f>S6/S$21*100</f>
        <v>9.9991520387607906</v>
      </c>
      <c r="AA6" s="312">
        <f t="shared" ref="AA6" si="4">T6/T$21*100</f>
        <v>10.154233085751416</v>
      </c>
      <c r="AB6" s="312">
        <f t="shared" ref="AB6" si="5">U6/U$21*100</f>
        <v>10.039036637690131</v>
      </c>
      <c r="AC6" s="312">
        <f t="shared" ref="AC6" si="6">W6/W$21*100</f>
        <v>9.4783664066767841</v>
      </c>
      <c r="AI6" s="275"/>
    </row>
    <row r="7" spans="1:46">
      <c r="A7" s="3" t="s">
        <v>1</v>
      </c>
      <c r="B7" s="85">
        <v>40731.595684442116</v>
      </c>
      <c r="C7" s="86">
        <v>50507.178648708228</v>
      </c>
      <c r="D7" s="86">
        <v>50961.743256546601</v>
      </c>
      <c r="E7" s="86">
        <v>48260.77086394962</v>
      </c>
      <c r="F7" s="86">
        <v>51252.938657514496</v>
      </c>
      <c r="G7" s="86">
        <v>53661.826774417677</v>
      </c>
      <c r="H7" s="86">
        <v>51890.986490861898</v>
      </c>
      <c r="I7" s="86">
        <v>55263.900612767917</v>
      </c>
      <c r="J7" s="86">
        <v>55640.286247488941</v>
      </c>
      <c r="K7" s="86">
        <v>56118.481111273846</v>
      </c>
      <c r="L7" s="86">
        <v>57695.290110502654</v>
      </c>
      <c r="M7" s="86">
        <v>54543.523188937106</v>
      </c>
      <c r="N7" s="86">
        <v>56168.463120215543</v>
      </c>
      <c r="O7" s="86">
        <v>67071.608873337274</v>
      </c>
      <c r="P7" s="86">
        <v>65802.425094642182</v>
      </c>
      <c r="Q7" s="86">
        <v>65605</v>
      </c>
      <c r="R7" s="86">
        <v>66913</v>
      </c>
      <c r="S7" s="86">
        <v>68093</v>
      </c>
      <c r="T7" s="86">
        <v>71143</v>
      </c>
      <c r="U7" s="86">
        <v>76041</v>
      </c>
      <c r="V7" s="86">
        <v>71418</v>
      </c>
      <c r="W7" s="86">
        <v>65843</v>
      </c>
      <c r="X7" s="312">
        <f t="shared" ref="X7:X21" si="7">W7/W$21*100</f>
        <v>2.1435654620403701</v>
      </c>
      <c r="Y7" s="312">
        <f>N7/N$21*100</f>
        <v>2.1398806195767306</v>
      </c>
      <c r="Z7" s="312">
        <f>S7/S$21*100</f>
        <v>2.3471636041248143</v>
      </c>
      <c r="AA7" s="312">
        <f t="shared" ref="AA7:AA18" si="8">T7/T$21*100</f>
        <v>2.3927350559581768</v>
      </c>
      <c r="AB7" s="312">
        <f t="shared" ref="AB7:AB18" si="9">U7/U$21*100</f>
        <v>2.5147280299858523</v>
      </c>
      <c r="AC7" s="312">
        <f t="shared" ref="AC7:AC18" si="10">W7/W$21*100</f>
        <v>2.1435654620403701</v>
      </c>
      <c r="AI7" s="275"/>
    </row>
    <row r="8" spans="1:46">
      <c r="A8" s="4" t="s">
        <v>2</v>
      </c>
      <c r="B8" s="87">
        <v>234604.79537229636</v>
      </c>
      <c r="C8" s="88">
        <v>232727.95700931799</v>
      </c>
      <c r="D8" s="88">
        <v>236684.33227847639</v>
      </c>
      <c r="E8" s="88">
        <v>236447.64794619795</v>
      </c>
      <c r="F8" s="88">
        <v>233137.3808749512</v>
      </c>
      <c r="G8" s="88">
        <v>230572.86968532673</v>
      </c>
      <c r="H8" s="88">
        <v>230342.2968156414</v>
      </c>
      <c r="I8" s="88">
        <v>232645.7197837978</v>
      </c>
      <c r="J8" s="88">
        <v>240547.25194402621</v>
      </c>
      <c r="K8" s="88">
        <v>244179.00037188485</v>
      </c>
      <c r="L8" s="88">
        <v>246684.77204986446</v>
      </c>
      <c r="M8" s="88">
        <v>245223.9964804757</v>
      </c>
      <c r="N8" s="88">
        <v>243662.4816049487</v>
      </c>
      <c r="O8" s="88">
        <v>230662.82805315033</v>
      </c>
      <c r="P8" s="280">
        <v>218830.36331663764</v>
      </c>
      <c r="Q8" s="280">
        <v>230350</v>
      </c>
      <c r="R8" s="86">
        <v>228646</v>
      </c>
      <c r="S8" s="86">
        <v>221990</v>
      </c>
      <c r="T8" s="86">
        <v>230772</v>
      </c>
      <c r="U8" s="86">
        <v>227522</v>
      </c>
      <c r="V8" s="86">
        <v>236457</v>
      </c>
      <c r="W8" s="86">
        <v>225300</v>
      </c>
      <c r="X8" s="312">
        <f t="shared" si="7"/>
        <v>7.3348009446364149</v>
      </c>
      <c r="Y8" s="312">
        <f t="shared" ref="Y8:Y18" si="11">N8/N$21*100</f>
        <v>9.2829426539310393</v>
      </c>
      <c r="Z8" s="312">
        <f t="shared" ref="Z8:Z18" si="12">S8/S$21*100</f>
        <v>7.6519884346359772</v>
      </c>
      <c r="AA8" s="312">
        <f t="shared" si="8"/>
        <v>7.7614980297932386</v>
      </c>
      <c r="AB8" s="312">
        <f t="shared" si="9"/>
        <v>7.5243086077042793</v>
      </c>
      <c r="AC8" s="312">
        <f t="shared" si="10"/>
        <v>7.3348009446364149</v>
      </c>
      <c r="AI8" s="275"/>
    </row>
    <row r="9" spans="1:46">
      <c r="A9" s="2" t="s">
        <v>3</v>
      </c>
      <c r="B9" s="90">
        <f t="shared" ref="B9:G9" si="13">SUM(B10:B12)</f>
        <v>343514.26384734153</v>
      </c>
      <c r="C9" s="91">
        <f t="shared" si="13"/>
        <v>353393.94148308609</v>
      </c>
      <c r="D9" s="91">
        <f t="shared" si="13"/>
        <v>363929.18243377336</v>
      </c>
      <c r="E9" s="91">
        <f t="shared" si="13"/>
        <v>357126.11967751163</v>
      </c>
      <c r="F9" s="91">
        <f t="shared" si="13"/>
        <v>357859.66658879456</v>
      </c>
      <c r="G9" s="91">
        <f t="shared" si="13"/>
        <v>383106.9430718458</v>
      </c>
      <c r="H9" s="91">
        <f t="shared" ref="H9:O9" si="14">SUM(H10:H12)</f>
        <v>392190.16773789504</v>
      </c>
      <c r="I9" s="91">
        <f t="shared" si="14"/>
        <v>404900.6994210073</v>
      </c>
      <c r="J9" s="91">
        <f t="shared" si="14"/>
        <v>405680.78962081479</v>
      </c>
      <c r="K9" s="91">
        <f t="shared" si="14"/>
        <v>428786.36662349926</v>
      </c>
      <c r="L9" s="91">
        <f t="shared" si="14"/>
        <v>458037.27737109322</v>
      </c>
      <c r="M9" s="91">
        <f t="shared" si="14"/>
        <v>488040.86082341347</v>
      </c>
      <c r="N9" s="91">
        <f t="shared" si="14"/>
        <v>519844.16569877136</v>
      </c>
      <c r="O9" s="91">
        <f t="shared" si="14"/>
        <v>533786.45641112025</v>
      </c>
      <c r="P9" s="91">
        <f t="shared" ref="P9:U9" si="15">SUM(P10:P12)</f>
        <v>499787.77971789666</v>
      </c>
      <c r="Q9" s="91">
        <f t="shared" si="15"/>
        <v>522092</v>
      </c>
      <c r="R9" s="91">
        <f t="shared" si="15"/>
        <v>534420</v>
      </c>
      <c r="S9" s="91">
        <f t="shared" si="15"/>
        <v>544392</v>
      </c>
      <c r="T9" s="91">
        <f t="shared" si="15"/>
        <v>552280</v>
      </c>
      <c r="U9" s="91">
        <f t="shared" si="15"/>
        <v>556028</v>
      </c>
      <c r="V9" s="91">
        <f t="shared" ref="V9:W9" si="16">SUM(V10:V12)</f>
        <v>555915</v>
      </c>
      <c r="W9" s="91">
        <f t="shared" si="16"/>
        <v>556935</v>
      </c>
      <c r="X9" s="312">
        <f t="shared" si="7"/>
        <v>18.131413067470405</v>
      </c>
      <c r="Y9" s="312">
        <f t="shared" si="11"/>
        <v>19.804787127573569</v>
      </c>
      <c r="Z9" s="312">
        <f t="shared" si="12"/>
        <v>18.765175403884626</v>
      </c>
      <c r="AA9" s="312">
        <f t="shared" si="8"/>
        <v>18.574697675169475</v>
      </c>
      <c r="AB9" s="312">
        <f t="shared" si="9"/>
        <v>18.388227364934359</v>
      </c>
      <c r="AC9" s="312">
        <f t="shared" si="10"/>
        <v>18.131413067470405</v>
      </c>
      <c r="AI9" s="275"/>
    </row>
    <row r="10" spans="1:46">
      <c r="A10" s="3" t="s">
        <v>4</v>
      </c>
      <c r="B10" s="85">
        <v>251055.09965697603</v>
      </c>
      <c r="C10" s="86">
        <v>254569.87105217369</v>
      </c>
      <c r="D10" s="86">
        <v>261443.25757058235</v>
      </c>
      <c r="E10" s="86">
        <v>260920.37105544118</v>
      </c>
      <c r="F10" s="86">
        <v>262485.89328177384</v>
      </c>
      <c r="G10" s="86">
        <v>283747.25063759752</v>
      </c>
      <c r="H10" s="86">
        <v>292827.16265800066</v>
      </c>
      <c r="I10" s="86">
        <v>301026.3232124247</v>
      </c>
      <c r="J10" s="86">
        <v>296498.17382182478</v>
      </c>
      <c r="K10" s="86">
        <v>311010.68864800432</v>
      </c>
      <c r="L10" s="86">
        <v>330306.31623137149</v>
      </c>
      <c r="M10" s="86">
        <v>351572.04574836302</v>
      </c>
      <c r="N10" s="86">
        <v>370389.34208896081</v>
      </c>
      <c r="O10" s="86">
        <v>378964.08532158681</v>
      </c>
      <c r="P10" s="86">
        <v>338691.69669896946</v>
      </c>
      <c r="Q10" s="86">
        <v>358699</v>
      </c>
      <c r="R10" s="86">
        <v>369582</v>
      </c>
      <c r="S10" s="86">
        <v>377330</v>
      </c>
      <c r="T10" s="86">
        <v>381173</v>
      </c>
      <c r="U10" s="86">
        <v>382006</v>
      </c>
      <c r="V10" s="86">
        <v>381078</v>
      </c>
      <c r="W10" s="86">
        <v>383639</v>
      </c>
      <c r="X10" s="312">
        <f t="shared" si="7"/>
        <v>12.48963914602472</v>
      </c>
      <c r="Y10" s="312">
        <f t="shared" si="11"/>
        <v>14.110925077967519</v>
      </c>
      <c r="Z10" s="312">
        <f t="shared" si="12"/>
        <v>13.006553430520263</v>
      </c>
      <c r="AA10" s="312">
        <f t="shared" si="8"/>
        <v>12.819897944769638</v>
      </c>
      <c r="AB10" s="312">
        <f t="shared" si="9"/>
        <v>12.633200455317203</v>
      </c>
      <c r="AC10" s="312">
        <f t="shared" si="10"/>
        <v>12.48963914602472</v>
      </c>
      <c r="AI10" s="275"/>
    </row>
    <row r="11" spans="1:46">
      <c r="A11" s="3" t="s">
        <v>5</v>
      </c>
      <c r="B11" s="85">
        <v>51240.214692989299</v>
      </c>
      <c r="C11" s="86">
        <v>56774.15787983215</v>
      </c>
      <c r="D11" s="86">
        <v>58988.350037145603</v>
      </c>
      <c r="E11" s="86">
        <v>55272.083984805424</v>
      </c>
      <c r="F11" s="86">
        <v>54995.723564881395</v>
      </c>
      <c r="G11" s="86">
        <v>56700.590995392711</v>
      </c>
      <c r="H11" s="86">
        <v>54602.669128563182</v>
      </c>
      <c r="I11" s="86">
        <v>56513.762548062892</v>
      </c>
      <c r="J11" s="86">
        <v>58181.238754178768</v>
      </c>
      <c r="K11" s="86">
        <v>62128.854837860948</v>
      </c>
      <c r="L11" s="86">
        <v>65450.324683860126</v>
      </c>
      <c r="M11" s="86">
        <v>67688.430678466073</v>
      </c>
      <c r="N11" s="86">
        <v>70000</v>
      </c>
      <c r="O11" s="86">
        <v>67522</v>
      </c>
      <c r="P11" s="86">
        <v>66337</v>
      </c>
      <c r="Q11" s="86">
        <v>67940</v>
      </c>
      <c r="R11" s="86">
        <v>68978</v>
      </c>
      <c r="S11" s="86">
        <v>68733</v>
      </c>
      <c r="T11" s="86">
        <v>68289</v>
      </c>
      <c r="U11" s="86">
        <v>67515</v>
      </c>
      <c r="V11" s="86">
        <v>66484</v>
      </c>
      <c r="W11" s="86">
        <v>64164</v>
      </c>
      <c r="X11" s="312">
        <f t="shared" si="7"/>
        <v>2.0889044288133642</v>
      </c>
      <c r="Y11" s="312">
        <f t="shared" si="11"/>
        <v>2.666828235085887</v>
      </c>
      <c r="Z11" s="312">
        <f t="shared" si="12"/>
        <v>2.3692243843318823</v>
      </c>
      <c r="AA11" s="312">
        <f t="shared" si="8"/>
        <v>2.2967471745122916</v>
      </c>
      <c r="AB11" s="312">
        <f t="shared" si="9"/>
        <v>2.2327673616140609</v>
      </c>
      <c r="AC11" s="312">
        <f t="shared" si="10"/>
        <v>2.0889044288133642</v>
      </c>
      <c r="AI11" s="275"/>
    </row>
    <row r="12" spans="1:46">
      <c r="A12" s="4" t="s">
        <v>6</v>
      </c>
      <c r="B12" s="87">
        <v>41218.949497376219</v>
      </c>
      <c r="C12" s="88">
        <v>42049.912551080197</v>
      </c>
      <c r="D12" s="88">
        <v>43497.574826045355</v>
      </c>
      <c r="E12" s="88">
        <v>40933.664637265036</v>
      </c>
      <c r="F12" s="88">
        <v>40378.049742139272</v>
      </c>
      <c r="G12" s="88">
        <v>42659.10143885557</v>
      </c>
      <c r="H12" s="88">
        <v>44760.335951331173</v>
      </c>
      <c r="I12" s="88">
        <v>47360.613660519724</v>
      </c>
      <c r="J12" s="88">
        <v>51001.377044811241</v>
      </c>
      <c r="K12" s="88">
        <v>55646.823137633954</v>
      </c>
      <c r="L12" s="88">
        <v>62280.636455861626</v>
      </c>
      <c r="M12" s="88">
        <v>68780.384396584384</v>
      </c>
      <c r="N12" s="88">
        <v>79454.823609810555</v>
      </c>
      <c r="O12" s="86">
        <v>87300.371089533379</v>
      </c>
      <c r="P12" s="86">
        <v>94759.083018927195</v>
      </c>
      <c r="Q12" s="86">
        <v>95453</v>
      </c>
      <c r="R12" s="86">
        <v>95860</v>
      </c>
      <c r="S12" s="86">
        <v>98329</v>
      </c>
      <c r="T12" s="86">
        <v>102818</v>
      </c>
      <c r="U12" s="86">
        <v>106507</v>
      </c>
      <c r="V12" s="86">
        <v>108353</v>
      </c>
      <c r="W12" s="86">
        <v>109132</v>
      </c>
      <c r="X12" s="312">
        <f t="shared" si="7"/>
        <v>3.5528694926323179</v>
      </c>
      <c r="Y12" s="312">
        <f t="shared" si="11"/>
        <v>3.027033814520165</v>
      </c>
      <c r="Z12" s="312">
        <f t="shared" si="12"/>
        <v>3.3893975890324834</v>
      </c>
      <c r="AA12" s="312">
        <f t="shared" si="8"/>
        <v>3.4580525558875483</v>
      </c>
      <c r="AB12" s="312">
        <f t="shared" si="9"/>
        <v>3.5222595480030927</v>
      </c>
      <c r="AC12" s="312">
        <f t="shared" si="10"/>
        <v>3.5528694926323179</v>
      </c>
      <c r="AI12" s="275"/>
    </row>
    <row r="13" spans="1:46">
      <c r="A13" s="2" t="s">
        <v>7</v>
      </c>
      <c r="B13" s="90">
        <f t="shared" ref="B13:G13" si="17">SUM(B14:B18)</f>
        <v>960953.41043970303</v>
      </c>
      <c r="C13" s="91">
        <f t="shared" si="17"/>
        <v>1000115.884952276</v>
      </c>
      <c r="D13" s="91">
        <f t="shared" si="17"/>
        <v>1024062.7082055047</v>
      </c>
      <c r="E13" s="91">
        <f t="shared" si="17"/>
        <v>1043337.0608367439</v>
      </c>
      <c r="F13" s="91">
        <f t="shared" si="17"/>
        <v>1082416.5502316263</v>
      </c>
      <c r="G13" s="91">
        <f t="shared" si="17"/>
        <v>1124445.8034976877</v>
      </c>
      <c r="H13" s="91">
        <f t="shared" ref="H13:O13" si="18">SUM(H14:H18)</f>
        <v>1162130.1169533352</v>
      </c>
      <c r="I13" s="91">
        <f t="shared" si="18"/>
        <v>1207339.9534597639</v>
      </c>
      <c r="J13" s="91">
        <f t="shared" si="18"/>
        <v>1256672.0750420478</v>
      </c>
      <c r="K13" s="91">
        <f t="shared" si="18"/>
        <v>1314177.3884106535</v>
      </c>
      <c r="L13" s="91">
        <f t="shared" si="18"/>
        <v>1385492.4888812508</v>
      </c>
      <c r="M13" s="91">
        <f t="shared" si="18"/>
        <v>1470948.3252971242</v>
      </c>
      <c r="N13" s="91">
        <f t="shared" si="18"/>
        <v>1561303.8552989881</v>
      </c>
      <c r="O13" s="91">
        <f t="shared" si="18"/>
        <v>1627716.8995192621</v>
      </c>
      <c r="P13" s="91">
        <f t="shared" ref="P13:U13" si="19">SUM(P14:P18)</f>
        <v>1639632.5302369581</v>
      </c>
      <c r="Q13" s="91">
        <f t="shared" si="19"/>
        <v>1676813</v>
      </c>
      <c r="R13" s="91">
        <f t="shared" si="19"/>
        <v>1744999</v>
      </c>
      <c r="S13" s="91">
        <f t="shared" si="19"/>
        <v>1798106</v>
      </c>
      <c r="T13" s="91">
        <f t="shared" si="19"/>
        <v>1845788</v>
      </c>
      <c r="U13" s="91">
        <f t="shared" si="19"/>
        <v>1888785</v>
      </c>
      <c r="V13" s="91">
        <f t="shared" ref="V13:W13" si="20">SUM(V14:V18)</f>
        <v>1919390</v>
      </c>
      <c r="W13" s="91">
        <f t="shared" si="20"/>
        <v>1945596</v>
      </c>
      <c r="X13" s="312">
        <f t="shared" si="7"/>
        <v>63.340254676790188</v>
      </c>
      <c r="Y13" s="312">
        <f t="shared" si="11"/>
        <v>59.481845783711307</v>
      </c>
      <c r="Z13" s="312">
        <f t="shared" si="12"/>
        <v>61.980658210953457</v>
      </c>
      <c r="AA13" s="312">
        <f t="shared" si="8"/>
        <v>62.078934729585924</v>
      </c>
      <c r="AB13" s="312">
        <f t="shared" si="9"/>
        <v>62.463415553672732</v>
      </c>
      <c r="AC13" s="312">
        <f t="shared" si="10"/>
        <v>63.340254676790188</v>
      </c>
      <c r="AI13" s="275"/>
    </row>
    <row r="14" spans="1:46">
      <c r="A14" s="3" t="s">
        <v>8</v>
      </c>
      <c r="B14" s="85">
        <v>212794.60991611172</v>
      </c>
      <c r="C14" s="86">
        <v>220668.01048300782</v>
      </c>
      <c r="D14" s="86">
        <v>221550.68252493985</v>
      </c>
      <c r="E14" s="86">
        <v>224430.84139776404</v>
      </c>
      <c r="F14" s="86">
        <v>241487.58534399411</v>
      </c>
      <c r="G14" s="86">
        <v>261048.07975685762</v>
      </c>
      <c r="H14" s="86">
        <v>266007.99327223789</v>
      </c>
      <c r="I14" s="86">
        <v>272126.17711749935</v>
      </c>
      <c r="J14" s="86">
        <v>279380.40968315938</v>
      </c>
      <c r="K14" s="86">
        <v>294460.74368295772</v>
      </c>
      <c r="L14" s="86">
        <v>315210.30569095473</v>
      </c>
      <c r="M14" s="86">
        <v>333998.57407257665</v>
      </c>
      <c r="N14" s="86">
        <v>352697.82759909879</v>
      </c>
      <c r="O14" s="86">
        <v>358880.33671139332</v>
      </c>
      <c r="P14" s="86">
        <v>354870.48396406078</v>
      </c>
      <c r="Q14" s="86">
        <v>370580</v>
      </c>
      <c r="R14" s="86">
        <v>385696</v>
      </c>
      <c r="S14" s="86">
        <v>400938</v>
      </c>
      <c r="T14" s="86">
        <v>408968</v>
      </c>
      <c r="U14" s="86">
        <v>415480</v>
      </c>
      <c r="V14" s="86">
        <v>421407</v>
      </c>
      <c r="W14" s="86">
        <v>426525</v>
      </c>
      <c r="X14" s="312">
        <f t="shared" si="7"/>
        <v>13.88582322641388</v>
      </c>
      <c r="Y14" s="312">
        <f t="shared" si="11"/>
        <v>13.436921787067588</v>
      </c>
      <c r="Z14" s="312">
        <f t="shared" si="12"/>
        <v>13.820320460408483</v>
      </c>
      <c r="AA14" s="312">
        <f t="shared" si="8"/>
        <v>13.754720357099135</v>
      </c>
      <c r="AB14" s="312">
        <f t="shared" si="9"/>
        <v>13.74020859665867</v>
      </c>
      <c r="AC14" s="312">
        <f t="shared" si="10"/>
        <v>13.88582322641388</v>
      </c>
      <c r="AI14" s="275"/>
    </row>
    <row r="15" spans="1:46">
      <c r="A15" s="3" t="s">
        <v>9</v>
      </c>
      <c r="B15" s="85">
        <v>103921.26465987075</v>
      </c>
      <c r="C15" s="86">
        <v>110260.46180412285</v>
      </c>
      <c r="D15" s="86">
        <v>118640.25690123619</v>
      </c>
      <c r="E15" s="86">
        <v>125165.47103080418</v>
      </c>
      <c r="F15" s="86">
        <v>131674.07552440601</v>
      </c>
      <c r="G15" s="86">
        <v>142603.02379293169</v>
      </c>
      <c r="H15" s="86">
        <v>151016.60219671467</v>
      </c>
      <c r="I15" s="86">
        <v>164608.096394419</v>
      </c>
      <c r="J15" s="86">
        <v>175057.15980228878</v>
      </c>
      <c r="K15" s="86">
        <v>183612.69434107526</v>
      </c>
      <c r="L15" s="86">
        <v>193333.73332578063</v>
      </c>
      <c r="M15" s="86">
        <v>203224.44136874063</v>
      </c>
      <c r="N15" s="86">
        <v>218488.4348461121</v>
      </c>
      <c r="O15" s="86">
        <v>226135.87304740559</v>
      </c>
      <c r="P15" s="86">
        <v>225711.73607138239</v>
      </c>
      <c r="Q15" s="86">
        <v>229499</v>
      </c>
      <c r="R15" s="86">
        <v>237442</v>
      </c>
      <c r="S15" s="86">
        <v>243188</v>
      </c>
      <c r="T15" s="86">
        <v>250129</v>
      </c>
      <c r="U15" s="86">
        <v>258023</v>
      </c>
      <c r="V15" s="86">
        <v>260932</v>
      </c>
      <c r="W15" s="86">
        <v>261952</v>
      </c>
      <c r="X15" s="312">
        <f t="shared" si="7"/>
        <v>8.5280327432285752</v>
      </c>
      <c r="Y15" s="312">
        <f t="shared" si="11"/>
        <v>8.3238732441047851</v>
      </c>
      <c r="Z15" s="312">
        <f t="shared" si="12"/>
        <v>8.3826828390569563</v>
      </c>
      <c r="AA15" s="312">
        <f t="shared" si="8"/>
        <v>8.4125272593475522</v>
      </c>
      <c r="AB15" s="312">
        <f t="shared" si="9"/>
        <v>8.5329975997296135</v>
      </c>
      <c r="AC15" s="312">
        <f t="shared" si="10"/>
        <v>8.5280327432285752</v>
      </c>
      <c r="AI15" s="275"/>
    </row>
    <row r="16" spans="1:46">
      <c r="A16" s="3" t="s">
        <v>10</v>
      </c>
      <c r="B16" s="85">
        <v>243687.76506937167</v>
      </c>
      <c r="C16" s="86">
        <v>260222.88371636931</v>
      </c>
      <c r="D16" s="86">
        <v>272469.1981189283</v>
      </c>
      <c r="E16" s="86">
        <v>278741.5917605834</v>
      </c>
      <c r="F16" s="86">
        <v>292986.83762432274</v>
      </c>
      <c r="G16" s="86">
        <v>302304.49148949241</v>
      </c>
      <c r="H16" s="86">
        <v>326995.31186636159</v>
      </c>
      <c r="I16" s="86">
        <v>347518.66977741529</v>
      </c>
      <c r="J16" s="86">
        <v>364196.88803920301</v>
      </c>
      <c r="K16" s="86">
        <v>389889.26624629379</v>
      </c>
      <c r="L16" s="86">
        <v>412148.50895820226</v>
      </c>
      <c r="M16" s="86">
        <v>451896.30985580687</v>
      </c>
      <c r="N16" s="86">
        <v>484674.59285377711</v>
      </c>
      <c r="O16" s="86">
        <v>511716.48300091189</v>
      </c>
      <c r="P16" s="86">
        <v>517114.31020151486</v>
      </c>
      <c r="Q16" s="86">
        <v>523526</v>
      </c>
      <c r="R16" s="86">
        <v>545802</v>
      </c>
      <c r="S16" s="86">
        <v>562042</v>
      </c>
      <c r="T16" s="86">
        <v>576707</v>
      </c>
      <c r="U16" s="86">
        <v>589314</v>
      </c>
      <c r="V16" s="86">
        <v>605550</v>
      </c>
      <c r="W16" s="86">
        <v>617168</v>
      </c>
      <c r="X16" s="312">
        <f t="shared" si="7"/>
        <v>20.092341009318098</v>
      </c>
      <c r="Y16" s="312">
        <f t="shared" si="11"/>
        <v>18.46491270073156</v>
      </c>
      <c r="Z16" s="312">
        <f t="shared" si="12"/>
        <v>19.373570358032673</v>
      </c>
      <c r="AA16" s="312">
        <f t="shared" si="8"/>
        <v>19.396244970221559</v>
      </c>
      <c r="AB16" s="312">
        <f t="shared" si="9"/>
        <v>19.489018217318062</v>
      </c>
      <c r="AC16" s="312">
        <f t="shared" si="10"/>
        <v>20.092341009318098</v>
      </c>
      <c r="AI16" s="275"/>
    </row>
    <row r="17" spans="1:35">
      <c r="A17" s="3" t="s">
        <v>11</v>
      </c>
      <c r="B17" s="85">
        <v>93458.786406771018</v>
      </c>
      <c r="C17" s="86">
        <v>95943.108265729752</v>
      </c>
      <c r="D17" s="86">
        <v>95911.717823691841</v>
      </c>
      <c r="E17" s="86">
        <v>101869.00625806111</v>
      </c>
      <c r="F17" s="86">
        <v>105810.45655740467</v>
      </c>
      <c r="G17" s="86">
        <v>110908.43975400357</v>
      </c>
      <c r="H17" s="86">
        <v>113401.95748992999</v>
      </c>
      <c r="I17" s="86">
        <v>116195.9011528585</v>
      </c>
      <c r="J17" s="86">
        <v>122653.99512210845</v>
      </c>
      <c r="K17" s="86">
        <v>124796.4421690501</v>
      </c>
      <c r="L17" s="86">
        <v>129534.86726118208</v>
      </c>
      <c r="M17" s="86">
        <v>136298</v>
      </c>
      <c r="N17" s="86">
        <v>143807</v>
      </c>
      <c r="O17" s="86">
        <v>149216.20675955122</v>
      </c>
      <c r="P17" s="86">
        <v>148015</v>
      </c>
      <c r="Q17" s="86">
        <v>148561</v>
      </c>
      <c r="R17" s="86">
        <v>152226</v>
      </c>
      <c r="S17" s="86">
        <v>155472</v>
      </c>
      <c r="T17" s="86">
        <v>159530</v>
      </c>
      <c r="U17" s="86">
        <v>162653</v>
      </c>
      <c r="V17" s="86">
        <v>164439</v>
      </c>
      <c r="W17" s="86">
        <v>166359</v>
      </c>
      <c r="X17" s="312">
        <f t="shared" si="7"/>
        <v>5.4159349771361258</v>
      </c>
      <c r="Y17" s="312">
        <f t="shared" si="11"/>
        <v>5.4786938286142313</v>
      </c>
      <c r="Z17" s="312">
        <f t="shared" si="12"/>
        <v>5.3591150318019931</v>
      </c>
      <c r="AA17" s="312">
        <f t="shared" si="8"/>
        <v>5.3654333311359936</v>
      </c>
      <c r="AB17" s="312">
        <f t="shared" si="9"/>
        <v>5.3790462811021529</v>
      </c>
      <c r="AC17" s="312">
        <f t="shared" si="10"/>
        <v>5.4159349771361258</v>
      </c>
      <c r="AI17" s="275"/>
    </row>
    <row r="18" spans="1:35">
      <c r="A18" s="4" t="s">
        <v>12</v>
      </c>
      <c r="B18" s="87">
        <v>307090.98438757786</v>
      </c>
      <c r="C18" s="88">
        <v>313021.42068304628</v>
      </c>
      <c r="D18" s="88">
        <v>315490.85283670842</v>
      </c>
      <c r="E18" s="88">
        <v>313130.15038953105</v>
      </c>
      <c r="F18" s="88">
        <v>310457.59518149862</v>
      </c>
      <c r="G18" s="88">
        <v>307581.76870440244</v>
      </c>
      <c r="H18" s="88">
        <v>304708.25212809094</v>
      </c>
      <c r="I18" s="88">
        <v>306891.10901757178</v>
      </c>
      <c r="J18" s="88">
        <v>315383.62239528814</v>
      </c>
      <c r="K18" s="88">
        <v>321418.24197127664</v>
      </c>
      <c r="L18" s="88">
        <v>335265.07364513114</v>
      </c>
      <c r="M18" s="88">
        <v>345531</v>
      </c>
      <c r="N18" s="88">
        <v>361636</v>
      </c>
      <c r="O18" s="88">
        <v>381768</v>
      </c>
      <c r="P18" s="280">
        <v>393921</v>
      </c>
      <c r="Q18" s="280">
        <v>404647</v>
      </c>
      <c r="R18" s="86">
        <v>423833</v>
      </c>
      <c r="S18" s="86">
        <v>436466</v>
      </c>
      <c r="T18" s="86">
        <v>450454</v>
      </c>
      <c r="U18" s="86">
        <v>463315</v>
      </c>
      <c r="V18" s="86">
        <v>467062</v>
      </c>
      <c r="W18" s="86">
        <v>473592</v>
      </c>
      <c r="X18" s="312">
        <f t="shared" si="7"/>
        <v>15.418122720693514</v>
      </c>
      <c r="Y18" s="312">
        <f t="shared" si="11"/>
        <v>13.777444223193141</v>
      </c>
      <c r="Z18" s="312">
        <f t="shared" si="12"/>
        <v>15.044969521653345</v>
      </c>
      <c r="AA18" s="312">
        <f t="shared" si="8"/>
        <v>15.150008811781687</v>
      </c>
      <c r="AB18" s="312">
        <f t="shared" si="9"/>
        <v>15.322144858864235</v>
      </c>
      <c r="AC18" s="312">
        <f t="shared" si="10"/>
        <v>15.418122720693514</v>
      </c>
      <c r="AI18" s="275"/>
    </row>
    <row r="19" spans="1:35">
      <c r="A19" s="2" t="s">
        <v>13</v>
      </c>
      <c r="B19" s="90">
        <f t="shared" ref="B19:U19" si="21">B13+B9+B6</f>
        <v>1579804.0653437828</v>
      </c>
      <c r="C19" s="90">
        <f t="shared" si="21"/>
        <v>1636744.9620933882</v>
      </c>
      <c r="D19" s="90">
        <f t="shared" si="21"/>
        <v>1675637.9661743012</v>
      </c>
      <c r="E19" s="90">
        <f t="shared" si="21"/>
        <v>1685171.5993244031</v>
      </c>
      <c r="F19" s="90">
        <f t="shared" si="21"/>
        <v>1724666.5363528864</v>
      </c>
      <c r="G19" s="90">
        <f t="shared" si="21"/>
        <v>1791787.4430292777</v>
      </c>
      <c r="H19" s="90">
        <f t="shared" si="21"/>
        <v>1836553.5679977336</v>
      </c>
      <c r="I19" s="90">
        <f t="shared" si="21"/>
        <v>1900150.2732773367</v>
      </c>
      <c r="J19" s="90">
        <f t="shared" si="21"/>
        <v>1958540.4028543779</v>
      </c>
      <c r="K19" s="90">
        <f t="shared" si="21"/>
        <v>2043261.2365173113</v>
      </c>
      <c r="L19" s="90">
        <f t="shared" si="21"/>
        <v>2147909.8284127112</v>
      </c>
      <c r="M19" s="90">
        <f t="shared" si="21"/>
        <v>2258756.7057899502</v>
      </c>
      <c r="N19" s="90">
        <f t="shared" si="21"/>
        <v>2380978.9657229236</v>
      </c>
      <c r="O19" s="90">
        <f t="shared" si="21"/>
        <v>2459237.7928568702</v>
      </c>
      <c r="P19" s="90">
        <f t="shared" si="21"/>
        <v>2424053.0983661343</v>
      </c>
      <c r="Q19" s="90">
        <f t="shared" si="21"/>
        <v>2494860</v>
      </c>
      <c r="R19" s="90">
        <f t="shared" si="21"/>
        <v>2574978</v>
      </c>
      <c r="S19" s="90">
        <f t="shared" si="21"/>
        <v>2632581</v>
      </c>
      <c r="T19" s="90">
        <f t="shared" si="21"/>
        <v>2699983</v>
      </c>
      <c r="U19" s="90">
        <f t="shared" si="21"/>
        <v>2748376</v>
      </c>
      <c r="V19" s="90">
        <f t="shared" ref="V19:W19" si="22">V13+V9+V6</f>
        <v>2783180</v>
      </c>
      <c r="W19" s="90">
        <f t="shared" si="22"/>
        <v>2793674</v>
      </c>
      <c r="X19" s="312">
        <f t="shared" si="7"/>
        <v>90.95003415093737</v>
      </c>
      <c r="AI19" s="275"/>
    </row>
    <row r="20" spans="1:35">
      <c r="A20" s="3" t="s">
        <v>14</v>
      </c>
      <c r="B20" s="85">
        <v>172092.39741822789</v>
      </c>
      <c r="C20" s="86">
        <v>180501.72369760007</v>
      </c>
      <c r="D20" s="86">
        <v>185774.78529666169</v>
      </c>
      <c r="E20" s="86">
        <v>183658.73974476499</v>
      </c>
      <c r="F20" s="86">
        <v>182665.91034534632</v>
      </c>
      <c r="G20" s="86">
        <v>185548.64044328852</v>
      </c>
      <c r="H20" s="86">
        <v>188216.11110841055</v>
      </c>
      <c r="I20" s="86">
        <v>193319.04409566519</v>
      </c>
      <c r="J20" s="86">
        <v>198504.60071416711</v>
      </c>
      <c r="K20" s="86">
        <v>208477.91429995018</v>
      </c>
      <c r="L20" s="86">
        <v>218873.48770968278</v>
      </c>
      <c r="M20" s="86">
        <v>232539</v>
      </c>
      <c r="N20" s="86">
        <v>243862</v>
      </c>
      <c r="O20" s="86">
        <v>249363</v>
      </c>
      <c r="P20" s="86">
        <v>242887</v>
      </c>
      <c r="Q20" s="86">
        <v>253148</v>
      </c>
      <c r="R20" s="86">
        <v>263280</v>
      </c>
      <c r="S20" s="86">
        <v>268495</v>
      </c>
      <c r="T20" s="86">
        <v>273309</v>
      </c>
      <c r="U20" s="86">
        <v>275450</v>
      </c>
      <c r="V20" s="86">
        <v>279921</v>
      </c>
      <c r="W20" s="86">
        <v>277984</v>
      </c>
      <c r="X20" s="312">
        <f t="shared" si="7"/>
        <v>9.0499658490626231</v>
      </c>
      <c r="Y20" s="407"/>
      <c r="Z20" s="407"/>
      <c r="AA20" s="407"/>
      <c r="AB20" s="407"/>
      <c r="AC20" s="407"/>
      <c r="AI20" s="275"/>
    </row>
    <row r="21" spans="1:35" ht="13.5" thickBot="1">
      <c r="A21" s="96" t="s">
        <v>426</v>
      </c>
      <c r="B21" s="97">
        <f t="shared" ref="B21:H21" si="23">B19+B20</f>
        <v>1751896.4627620107</v>
      </c>
      <c r="C21" s="98">
        <f t="shared" si="23"/>
        <v>1817246.6857909882</v>
      </c>
      <c r="D21" s="98">
        <f t="shared" si="23"/>
        <v>1861412.751470963</v>
      </c>
      <c r="E21" s="98">
        <f t="shared" si="23"/>
        <v>1868830.3390691681</v>
      </c>
      <c r="F21" s="98">
        <f t="shared" si="23"/>
        <v>1907332.4466982326</v>
      </c>
      <c r="G21" s="98">
        <f t="shared" si="23"/>
        <v>1977336.0834725662</v>
      </c>
      <c r="H21" s="98">
        <f t="shared" si="23"/>
        <v>2024769.6791061442</v>
      </c>
      <c r="I21" s="98">
        <f t="shared" ref="I21:O21" si="24">I19+I20</f>
        <v>2093469.3173730019</v>
      </c>
      <c r="J21" s="98">
        <f t="shared" si="24"/>
        <v>2157045.003568545</v>
      </c>
      <c r="K21" s="98">
        <f t="shared" si="24"/>
        <v>2251739.1508172615</v>
      </c>
      <c r="L21" s="98">
        <f t="shared" si="24"/>
        <v>2366783.3161223941</v>
      </c>
      <c r="M21" s="98">
        <f t="shared" si="24"/>
        <v>2491295.7057899502</v>
      </c>
      <c r="N21" s="98">
        <f t="shared" si="24"/>
        <v>2624840.9657229236</v>
      </c>
      <c r="O21" s="98">
        <f t="shared" si="24"/>
        <v>2708600.7928568702</v>
      </c>
      <c r="P21" s="98">
        <f t="shared" ref="P21:T21" si="25">P19+P20</f>
        <v>2666940.0983661343</v>
      </c>
      <c r="Q21" s="98">
        <f t="shared" si="25"/>
        <v>2748008</v>
      </c>
      <c r="R21" s="98">
        <f t="shared" si="25"/>
        <v>2838258</v>
      </c>
      <c r="S21" s="98">
        <f t="shared" si="25"/>
        <v>2901076</v>
      </c>
      <c r="T21" s="98">
        <f t="shared" si="25"/>
        <v>2973292</v>
      </c>
      <c r="U21" s="98">
        <f t="shared" ref="U21" si="26">U19+U20</f>
        <v>3023826</v>
      </c>
      <c r="V21" s="98">
        <f t="shared" ref="V21:W21" si="27">V19+V20</f>
        <v>3063101</v>
      </c>
      <c r="W21" s="98">
        <f t="shared" si="27"/>
        <v>3071658</v>
      </c>
      <c r="X21" s="312">
        <f t="shared" si="7"/>
        <v>100</v>
      </c>
      <c r="Y21" s="407"/>
      <c r="Z21" s="407"/>
      <c r="AA21" s="407"/>
      <c r="AB21" s="407"/>
      <c r="AC21" s="407"/>
      <c r="AI21" s="275"/>
    </row>
    <row r="22" spans="1:35">
      <c r="W22"/>
      <c r="Y22" s="407"/>
      <c r="Z22" s="407"/>
      <c r="AA22" s="407"/>
      <c r="AB22" s="407"/>
      <c r="AC22" s="407"/>
      <c r="AI22" s="275"/>
    </row>
    <row r="23" spans="1:35" ht="18">
      <c r="A23" s="440" t="s">
        <v>168</v>
      </c>
      <c r="B23" s="440"/>
      <c r="C23" s="440"/>
      <c r="D23" s="440"/>
      <c r="E23" s="440"/>
      <c r="F23" s="440"/>
      <c r="G23" s="441"/>
      <c r="H23" s="441"/>
      <c r="I23" s="441"/>
      <c r="J23" s="441"/>
      <c r="K23" s="441"/>
      <c r="L23" s="441"/>
      <c r="M23" s="441"/>
      <c r="N23" s="441"/>
      <c r="O23" s="442"/>
      <c r="P23" s="442"/>
      <c r="W23"/>
      <c r="Y23" s="407"/>
      <c r="Z23" s="407"/>
      <c r="AA23" s="407"/>
      <c r="AB23" s="407"/>
      <c r="AC23" s="407"/>
    </row>
    <row r="24" spans="1:35">
      <c r="A24" s="1" t="s">
        <v>423</v>
      </c>
      <c r="B24" s="1"/>
      <c r="C24" s="1"/>
      <c r="D24" s="1"/>
      <c r="E24" s="1"/>
      <c r="F24" s="1"/>
      <c r="W24"/>
      <c r="Y24" s="407"/>
      <c r="Z24" s="407"/>
      <c r="AA24" s="407"/>
      <c r="AB24" s="407"/>
      <c r="AC24" s="407"/>
    </row>
    <row r="25" spans="1:35" ht="13.5" thickBot="1">
      <c r="A25" s="99" t="s">
        <v>167</v>
      </c>
      <c r="B25" s="92" t="s">
        <v>276</v>
      </c>
      <c r="C25" s="93" t="s">
        <v>277</v>
      </c>
      <c r="D25" s="93" t="s">
        <v>278</v>
      </c>
      <c r="E25" s="93" t="s">
        <v>279</v>
      </c>
      <c r="F25" s="93" t="s">
        <v>280</v>
      </c>
      <c r="G25" s="93" t="s">
        <v>16</v>
      </c>
      <c r="H25" s="93" t="s">
        <v>17</v>
      </c>
      <c r="I25" s="93" t="s">
        <v>18</v>
      </c>
      <c r="J25" s="100" t="s">
        <v>360</v>
      </c>
      <c r="K25" s="100" t="s">
        <v>361</v>
      </c>
      <c r="L25" s="100" t="s">
        <v>362</v>
      </c>
      <c r="M25" s="100" t="s">
        <v>363</v>
      </c>
      <c r="N25" s="100" t="s">
        <v>364</v>
      </c>
      <c r="O25" s="100" t="s">
        <v>365</v>
      </c>
      <c r="P25" s="100" t="s">
        <v>386</v>
      </c>
      <c r="Q25" s="100" t="s">
        <v>387</v>
      </c>
      <c r="R25" s="100" t="s">
        <v>405</v>
      </c>
      <c r="S25" s="100" t="s">
        <v>415</v>
      </c>
      <c r="T25" s="100" t="s">
        <v>424</v>
      </c>
      <c r="U25" s="100" t="s">
        <v>428</v>
      </c>
      <c r="V25" s="100" t="s">
        <v>434</v>
      </c>
      <c r="W25" s="100" t="s">
        <v>443</v>
      </c>
      <c r="Y25" s="407"/>
      <c r="Z25" s="407"/>
      <c r="AA25" s="407"/>
      <c r="AB25" s="407"/>
      <c r="AC25" s="407"/>
    </row>
    <row r="26" spans="1:35" ht="13.5" thickTop="1">
      <c r="A26" s="5" t="s">
        <v>0</v>
      </c>
      <c r="B26" s="95">
        <v>21852.78354849328</v>
      </c>
      <c r="C26" s="89">
        <v>27703.049761577677</v>
      </c>
      <c r="D26" s="89">
        <v>27806.333466465614</v>
      </c>
      <c r="E26" s="89">
        <v>27742.533555032216</v>
      </c>
      <c r="F26" s="89">
        <v>23573.962543191272</v>
      </c>
      <c r="G26" s="89">
        <v>23825.489224042976</v>
      </c>
      <c r="H26" s="89">
        <v>23277.5191555618</v>
      </c>
      <c r="I26" s="89">
        <v>22944.505370725947</v>
      </c>
      <c r="J26" s="89">
        <v>24190.632941579817</v>
      </c>
      <c r="K26" s="89">
        <v>24412.12792702482</v>
      </c>
      <c r="L26" s="89">
        <v>22949.770320557407</v>
      </c>
      <c r="M26" s="89">
        <v>22747.480521320205</v>
      </c>
      <c r="N26" s="89">
        <v>23442.173394786856</v>
      </c>
      <c r="O26" s="89">
        <f t="shared" ref="O26:T26" si="28">SUM(O27:O28)</f>
        <v>25453.317219966728</v>
      </c>
      <c r="P26" s="89">
        <f t="shared" si="28"/>
        <v>24541.606139303261</v>
      </c>
      <c r="Q26" s="89">
        <f t="shared" si="28"/>
        <v>25676</v>
      </c>
      <c r="R26" s="89">
        <f t="shared" si="28"/>
        <v>27362</v>
      </c>
      <c r="S26" s="89">
        <f t="shared" si="28"/>
        <v>27978</v>
      </c>
      <c r="T26" s="89">
        <f t="shared" si="28"/>
        <v>29321</v>
      </c>
      <c r="U26" s="89">
        <f t="shared" ref="U26:W26" si="29">SUM(U27:U28)</f>
        <v>31763</v>
      </c>
      <c r="V26" s="89">
        <f t="shared" si="29"/>
        <v>29763</v>
      </c>
      <c r="W26" s="89">
        <f t="shared" si="29"/>
        <v>26784.540516898098</v>
      </c>
      <c r="Y26" s="407"/>
      <c r="Z26" s="407"/>
      <c r="AA26" s="407"/>
      <c r="AB26" s="407"/>
      <c r="AC26" s="407"/>
    </row>
    <row r="27" spans="1:35">
      <c r="A27" s="6" t="s">
        <v>1</v>
      </c>
      <c r="B27" s="103">
        <v>11917.284863552768</v>
      </c>
      <c r="C27" s="101">
        <v>13863.781437351343</v>
      </c>
      <c r="D27" s="101">
        <v>13814.182609513269</v>
      </c>
      <c r="E27" s="101">
        <v>13939.449187806924</v>
      </c>
      <c r="F27" s="101">
        <v>13572.867070181959</v>
      </c>
      <c r="G27" s="101">
        <v>14082.409044967775</v>
      </c>
      <c r="H27" s="101">
        <v>14032.404627832015</v>
      </c>
      <c r="I27" s="101">
        <v>14685.309945993176</v>
      </c>
      <c r="J27" s="101">
        <v>15446.462681903657</v>
      </c>
      <c r="K27" s="101">
        <v>15492.815038409588</v>
      </c>
      <c r="L27" s="101">
        <v>14588.581909251763</v>
      </c>
      <c r="M27" s="101">
        <v>14665.740662446975</v>
      </c>
      <c r="N27" s="101">
        <v>15329.064275686424</v>
      </c>
      <c r="O27" s="101">
        <v>17872.417537795118</v>
      </c>
      <c r="P27" s="101">
        <v>17303.054418825297</v>
      </c>
      <c r="Q27" s="101">
        <v>17714</v>
      </c>
      <c r="R27" s="101">
        <v>19470</v>
      </c>
      <c r="S27" s="101">
        <v>19920</v>
      </c>
      <c r="T27" s="101">
        <v>20917</v>
      </c>
      <c r="U27" s="101">
        <v>22661</v>
      </c>
      <c r="V27" s="101">
        <v>21015</v>
      </c>
      <c r="W27" s="101">
        <f>W7*AB27/100</f>
        <v>19127.181798267644</v>
      </c>
      <c r="X27" s="399"/>
      <c r="Y27" s="342">
        <f t="shared" ref="Y27:Z41" si="30">T27/T7*100</f>
        <v>29.401346583641399</v>
      </c>
      <c r="Z27" s="342">
        <f t="shared" si="30"/>
        <v>29.801028392577688</v>
      </c>
      <c r="AA27" s="342">
        <f>V27/V7*100</f>
        <v>29.425354952532974</v>
      </c>
      <c r="AB27" s="342">
        <f>AA27+(AA27-Z27)</f>
        <v>29.049681512488259</v>
      </c>
      <c r="AC27" s="407"/>
    </row>
    <row r="28" spans="1:35">
      <c r="A28" s="102" t="s">
        <v>2</v>
      </c>
      <c r="B28" s="104">
        <v>9935.4986849405141</v>
      </c>
      <c r="C28" s="105">
        <v>13839.268324226336</v>
      </c>
      <c r="D28" s="105">
        <v>13992.150856952347</v>
      </c>
      <c r="E28" s="105">
        <v>13803.084367225292</v>
      </c>
      <c r="F28" s="105">
        <v>10001.095473009314</v>
      </c>
      <c r="G28" s="105">
        <v>9743.0801790751993</v>
      </c>
      <c r="H28" s="105">
        <v>9245.1145277297856</v>
      </c>
      <c r="I28" s="105">
        <v>8259.1954247327703</v>
      </c>
      <c r="J28" s="105">
        <v>8744.1702596761606</v>
      </c>
      <c r="K28" s="105">
        <v>8919.3128886152317</v>
      </c>
      <c r="L28" s="105">
        <v>8361.1884113056458</v>
      </c>
      <c r="M28" s="105">
        <v>8081.7398588732322</v>
      </c>
      <c r="N28" s="105">
        <v>8113.1091191004325</v>
      </c>
      <c r="O28" s="105">
        <v>7580.89968217161</v>
      </c>
      <c r="P28" s="281">
        <v>7238.5517204779644</v>
      </c>
      <c r="Q28" s="101">
        <v>7962</v>
      </c>
      <c r="R28" s="101">
        <v>7892</v>
      </c>
      <c r="S28" s="101">
        <v>8058</v>
      </c>
      <c r="T28" s="101">
        <v>8404</v>
      </c>
      <c r="U28" s="101">
        <v>9102</v>
      </c>
      <c r="V28" s="101">
        <v>8748</v>
      </c>
      <c r="W28" s="101">
        <f>W8*AB28/100</f>
        <v>7657.358718630454</v>
      </c>
      <c r="Y28" s="342">
        <f t="shared" si="30"/>
        <v>3.6416896330577369</v>
      </c>
      <c r="Z28" s="342">
        <f t="shared" si="30"/>
        <v>4.0004922600891346</v>
      </c>
      <c r="AA28" s="342">
        <f t="shared" ref="AA28:AA41" si="31">V28/V8*100</f>
        <v>3.6996155749248278</v>
      </c>
      <c r="AB28" s="342">
        <f t="shared" ref="AB28:AB41" si="32">AA28+(AA28-Z28)</f>
        <v>3.3987388897605211</v>
      </c>
      <c r="AC28" s="407"/>
    </row>
    <row r="29" spans="1:35">
      <c r="A29" s="5" t="s">
        <v>3</v>
      </c>
      <c r="B29" s="232">
        <v>69677.692057263092</v>
      </c>
      <c r="C29" s="108">
        <v>71344.418618795695</v>
      </c>
      <c r="D29" s="108">
        <v>73600.6354607869</v>
      </c>
      <c r="E29" s="108">
        <v>71639.627687954082</v>
      </c>
      <c r="F29" s="108">
        <v>71998.904633364233</v>
      </c>
      <c r="G29" s="108">
        <v>77546.560644901474</v>
      </c>
      <c r="H29" s="91">
        <v>82267.185320938952</v>
      </c>
      <c r="I29" s="91">
        <v>82349.714955413467</v>
      </c>
      <c r="J29" s="91">
        <v>81003.296486443578</v>
      </c>
      <c r="K29" s="91">
        <v>85509.393729917167</v>
      </c>
      <c r="L29" s="91">
        <v>91599.633030472702</v>
      </c>
      <c r="M29" s="91">
        <v>97025.006643005705</v>
      </c>
      <c r="N29" s="91">
        <v>103271.933981265</v>
      </c>
      <c r="O29" s="91">
        <v>105995.61223698275</v>
      </c>
      <c r="P29" s="91">
        <v>98872.304786390334</v>
      </c>
      <c r="Q29" s="91">
        <v>103840.11355199738</v>
      </c>
      <c r="R29" s="91">
        <f t="shared" ref="R29:W29" si="33">SUM(R30:R32)</f>
        <v>106260</v>
      </c>
      <c r="S29" s="91">
        <f t="shared" si="33"/>
        <v>108401</v>
      </c>
      <c r="T29" s="91">
        <f t="shared" si="33"/>
        <v>110354</v>
      </c>
      <c r="U29" s="91">
        <f t="shared" si="33"/>
        <v>111229</v>
      </c>
      <c r="V29" s="91">
        <f t="shared" si="33"/>
        <v>111510</v>
      </c>
      <c r="W29" s="91">
        <f t="shared" si="33"/>
        <v>112124.44745981149</v>
      </c>
      <c r="Y29" s="342">
        <f t="shared" si="30"/>
        <v>19.981531107409285</v>
      </c>
      <c r="Z29" s="342">
        <f t="shared" si="30"/>
        <v>20.004208421158648</v>
      </c>
      <c r="AA29" s="342">
        <f t="shared" si="31"/>
        <v>20.058821942203394</v>
      </c>
      <c r="AB29" s="342">
        <f t="shared" si="32"/>
        <v>20.113435463248141</v>
      </c>
      <c r="AC29" s="407"/>
    </row>
    <row r="30" spans="1:35">
      <c r="A30" s="6" t="s">
        <v>4</v>
      </c>
      <c r="B30" s="103">
        <v>51622.489539097478</v>
      </c>
      <c r="C30" s="101">
        <v>52524.843692388356</v>
      </c>
      <c r="D30" s="101">
        <v>53917.267380496276</v>
      </c>
      <c r="E30" s="101">
        <v>53674.551978219264</v>
      </c>
      <c r="F30" s="101">
        <v>54535.071092382052</v>
      </c>
      <c r="G30" s="101">
        <v>59219.60603337823</v>
      </c>
      <c r="H30" s="101">
        <v>60982.055939886115</v>
      </c>
      <c r="I30" s="101">
        <v>62589.3019447314</v>
      </c>
      <c r="J30" s="101">
        <v>62015.949690852627</v>
      </c>
      <c r="K30" s="101">
        <v>64930.808488903291</v>
      </c>
      <c r="L30" s="101">
        <v>68936.254648133137</v>
      </c>
      <c r="M30" s="101">
        <v>73097.363189177791</v>
      </c>
      <c r="N30" s="101">
        <v>77062.172268467431</v>
      </c>
      <c r="O30" s="101">
        <v>78786.46696778998</v>
      </c>
      <c r="P30" s="101">
        <v>70587.779772741633</v>
      </c>
      <c r="Q30" s="101">
        <v>75045</v>
      </c>
      <c r="R30" s="101">
        <v>77251</v>
      </c>
      <c r="S30" s="101">
        <v>78888</v>
      </c>
      <c r="T30" s="101">
        <v>79868</v>
      </c>
      <c r="U30" s="101">
        <v>80138</v>
      </c>
      <c r="V30" s="101">
        <v>80191</v>
      </c>
      <c r="W30" s="101">
        <f>W10*AB30/100</f>
        <v>80979.258547452831</v>
      </c>
      <c r="Y30" s="342">
        <f t="shared" si="30"/>
        <v>20.953215469091464</v>
      </c>
      <c r="Z30" s="342">
        <f t="shared" si="30"/>
        <v>20.978204530818886</v>
      </c>
      <c r="AA30" s="342">
        <f t="shared" si="31"/>
        <v>21.043198505292878</v>
      </c>
      <c r="AB30" s="342">
        <f t="shared" si="32"/>
        <v>21.108192479766871</v>
      </c>
      <c r="AC30" s="407"/>
    </row>
    <row r="31" spans="1:35">
      <c r="A31" s="6" t="s">
        <v>5</v>
      </c>
      <c r="B31" s="103">
        <v>8410.223056657409</v>
      </c>
      <c r="C31" s="101">
        <v>9341.5013367836709</v>
      </c>
      <c r="D31" s="101">
        <v>9663.2213156451235</v>
      </c>
      <c r="E31" s="101">
        <v>9072.6478540533135</v>
      </c>
      <c r="F31" s="101">
        <v>9077.9769631487052</v>
      </c>
      <c r="G31" s="101">
        <v>9610.6013559350595</v>
      </c>
      <c r="H31" s="101">
        <v>9595.6979304914767</v>
      </c>
      <c r="I31" s="101">
        <v>10526.843737242518</v>
      </c>
      <c r="J31" s="101">
        <v>9315.2117631708479</v>
      </c>
      <c r="K31" s="101">
        <v>9996.9390807474665</v>
      </c>
      <c r="L31" s="101">
        <v>10647.837305508487</v>
      </c>
      <c r="M31" s="101">
        <v>10999.410303130775</v>
      </c>
      <c r="N31" s="101">
        <v>11324.558092675881</v>
      </c>
      <c r="O31" s="101">
        <v>10814.473644114347</v>
      </c>
      <c r="P31" s="101">
        <v>10332.457198183962</v>
      </c>
      <c r="Q31" s="101">
        <v>10544</v>
      </c>
      <c r="R31" s="101">
        <v>10660</v>
      </c>
      <c r="S31" s="101">
        <v>10657</v>
      </c>
      <c r="T31" s="101">
        <v>10635</v>
      </c>
      <c r="U31" s="101">
        <v>10469</v>
      </c>
      <c r="V31" s="101">
        <v>10259</v>
      </c>
      <c r="W31" s="101">
        <f>W11*AB31/100</f>
        <v>9852.6240118177084</v>
      </c>
      <c r="Y31" s="342">
        <f t="shared" si="30"/>
        <v>15.573518429029566</v>
      </c>
      <c r="Z31" s="342">
        <f t="shared" si="30"/>
        <v>15.506183811004961</v>
      </c>
      <c r="AA31" s="342">
        <f t="shared" si="31"/>
        <v>15.430780338126466</v>
      </c>
      <c r="AB31" s="342">
        <f t="shared" si="32"/>
        <v>15.355376865247971</v>
      </c>
      <c r="AC31" s="407"/>
    </row>
    <row r="32" spans="1:35">
      <c r="A32" s="102" t="s">
        <v>6</v>
      </c>
      <c r="B32" s="104">
        <v>9644.9794615082064</v>
      </c>
      <c r="C32" s="105">
        <v>9478.0735896236674</v>
      </c>
      <c r="D32" s="105">
        <v>10020.146764645493</v>
      </c>
      <c r="E32" s="105">
        <v>8892.4278556815116</v>
      </c>
      <c r="F32" s="105">
        <v>8385.8565778334723</v>
      </c>
      <c r="G32" s="105">
        <v>8716.3532555881902</v>
      </c>
      <c r="H32" s="105">
        <v>11689.431450561357</v>
      </c>
      <c r="I32" s="105">
        <v>9233.569273439547</v>
      </c>
      <c r="J32" s="105">
        <v>9672.1350324201012</v>
      </c>
      <c r="K32" s="105">
        <v>10581.646160266406</v>
      </c>
      <c r="L32" s="105">
        <v>12015.541076831089</v>
      </c>
      <c r="M32" s="105">
        <v>12928.233150697131</v>
      </c>
      <c r="N32" s="105">
        <v>14885.20362012168</v>
      </c>
      <c r="O32" s="105">
        <v>16394.671625078423</v>
      </c>
      <c r="P32" s="281">
        <v>17952.067815464747</v>
      </c>
      <c r="Q32" s="101">
        <v>18251</v>
      </c>
      <c r="R32" s="101">
        <v>18349</v>
      </c>
      <c r="S32" s="101">
        <v>18856</v>
      </c>
      <c r="T32" s="101">
        <v>19851</v>
      </c>
      <c r="U32" s="101">
        <v>20622</v>
      </c>
      <c r="V32" s="101">
        <v>21060</v>
      </c>
      <c r="W32" s="101">
        <f>W12*AB32/100</f>
        <v>21292.564900540947</v>
      </c>
      <c r="Y32" s="342">
        <f t="shared" si="30"/>
        <v>19.306930693069308</v>
      </c>
      <c r="Z32" s="342">
        <f t="shared" si="30"/>
        <v>19.362107654895922</v>
      </c>
      <c r="AA32" s="342">
        <f t="shared" si="31"/>
        <v>19.436471532860189</v>
      </c>
      <c r="AB32" s="342">
        <f t="shared" si="32"/>
        <v>19.510835410824455</v>
      </c>
      <c r="AC32" s="407"/>
    </row>
    <row r="33" spans="1:29">
      <c r="A33" s="5" t="s">
        <v>7</v>
      </c>
      <c r="B33" s="232">
        <v>149290.37194689381</v>
      </c>
      <c r="C33" s="108">
        <v>155435.66961307373</v>
      </c>
      <c r="D33" s="108">
        <v>157291.3085547513</v>
      </c>
      <c r="E33" s="108">
        <v>161200.32100995901</v>
      </c>
      <c r="F33" s="108">
        <v>165766.64442754613</v>
      </c>
      <c r="G33" s="108">
        <v>171565.64427157427</v>
      </c>
      <c r="H33" s="91">
        <v>180626.49577565453</v>
      </c>
      <c r="I33" s="91">
        <v>187357.47076248765</v>
      </c>
      <c r="J33" s="91">
        <v>195815.57404525785</v>
      </c>
      <c r="K33" s="91">
        <v>204307.22769250924</v>
      </c>
      <c r="L33" s="91">
        <v>217832.53531698944</v>
      </c>
      <c r="M33" s="91">
        <v>230092.74660152863</v>
      </c>
      <c r="N33" s="91">
        <v>245043.45502258383</v>
      </c>
      <c r="O33" s="91">
        <v>255163.97708533349</v>
      </c>
      <c r="P33" s="91">
        <v>258302.42419596689</v>
      </c>
      <c r="Q33" s="91">
        <v>264974.00739891879</v>
      </c>
      <c r="R33" s="91">
        <f t="shared" ref="R33:W33" si="34">SUM(R34:R38)</f>
        <v>275810</v>
      </c>
      <c r="S33" s="91">
        <f t="shared" si="34"/>
        <v>283854</v>
      </c>
      <c r="T33" s="91">
        <f t="shared" si="34"/>
        <v>291231</v>
      </c>
      <c r="U33" s="91">
        <f t="shared" si="34"/>
        <v>298356</v>
      </c>
      <c r="V33" s="91">
        <f t="shared" si="34"/>
        <v>303119</v>
      </c>
      <c r="W33" s="91">
        <f t="shared" si="34"/>
        <v>307173.1160628681</v>
      </c>
      <c r="Y33" s="342">
        <f t="shared" si="30"/>
        <v>15.778139201251715</v>
      </c>
      <c r="Z33" s="342">
        <f t="shared" si="30"/>
        <v>15.796186437312876</v>
      </c>
      <c r="AA33" s="342">
        <f t="shared" si="31"/>
        <v>15.792465314500962</v>
      </c>
      <c r="AB33" s="342">
        <f t="shared" si="32"/>
        <v>15.788744191689048</v>
      </c>
      <c r="AC33" s="407"/>
    </row>
    <row r="34" spans="1:29">
      <c r="A34" s="3" t="s">
        <v>8</v>
      </c>
      <c r="B34" s="103">
        <v>32946.138929511479</v>
      </c>
      <c r="C34" s="101">
        <v>33686.452791829928</v>
      </c>
      <c r="D34" s="101">
        <v>33873.15062204298</v>
      </c>
      <c r="E34" s="101">
        <v>34171.547422007119</v>
      </c>
      <c r="F34" s="101">
        <v>36615.987918288454</v>
      </c>
      <c r="G34" s="101">
        <v>39634.699291330813</v>
      </c>
      <c r="H34" s="101">
        <v>42730.814442146861</v>
      </c>
      <c r="I34" s="101">
        <v>43777.428918102749</v>
      </c>
      <c r="J34" s="101">
        <v>45296.046256545626</v>
      </c>
      <c r="K34" s="101">
        <v>47758.766160023457</v>
      </c>
      <c r="L34" s="101">
        <v>50847.943612243071</v>
      </c>
      <c r="M34" s="101">
        <v>54102.603815732982</v>
      </c>
      <c r="N34" s="101">
        <v>57397.73087595361</v>
      </c>
      <c r="O34" s="101">
        <v>58237.357471003052</v>
      </c>
      <c r="P34" s="101">
        <v>58358.62844466947</v>
      </c>
      <c r="Q34" s="101">
        <v>60988</v>
      </c>
      <c r="R34" s="101">
        <v>63989</v>
      </c>
      <c r="S34" s="101">
        <v>66356</v>
      </c>
      <c r="T34" s="101">
        <v>67378</v>
      </c>
      <c r="U34" s="101">
        <v>68397</v>
      </c>
      <c r="V34" s="101">
        <v>69792</v>
      </c>
      <c r="W34" s="101">
        <f>W14*AB34/100</f>
        <v>71064.005609106229</v>
      </c>
      <c r="Y34" s="342">
        <f t="shared" si="30"/>
        <v>16.475127638348233</v>
      </c>
      <c r="Z34" s="342">
        <f t="shared" si="30"/>
        <v>16.462164243766246</v>
      </c>
      <c r="AA34" s="342">
        <f t="shared" si="31"/>
        <v>16.561661291815277</v>
      </c>
      <c r="AB34" s="342">
        <f t="shared" si="32"/>
        <v>16.661158339864308</v>
      </c>
      <c r="AC34" s="407"/>
    </row>
    <row r="35" spans="1:29">
      <c r="A35" s="3" t="s">
        <v>9</v>
      </c>
      <c r="B35" s="103">
        <v>23266.48886392219</v>
      </c>
      <c r="C35" s="101">
        <v>24305.848645467566</v>
      </c>
      <c r="D35" s="101">
        <v>25657.225582309136</v>
      </c>
      <c r="E35" s="101">
        <v>26819.150811399621</v>
      </c>
      <c r="F35" s="101">
        <v>27771.639071665071</v>
      </c>
      <c r="G35" s="101">
        <v>29564.146094994572</v>
      </c>
      <c r="H35" s="101">
        <v>30839.483753165525</v>
      </c>
      <c r="I35" s="101">
        <v>33724.561182556652</v>
      </c>
      <c r="J35" s="101">
        <v>36082.260528515093</v>
      </c>
      <c r="K35" s="101">
        <v>37698.350601843566</v>
      </c>
      <c r="L35" s="101">
        <v>39928.426364389394</v>
      </c>
      <c r="M35" s="101">
        <v>42004.794545470286</v>
      </c>
      <c r="N35" s="101">
        <v>45492.472719436715</v>
      </c>
      <c r="O35" s="101">
        <v>47186.182533020547</v>
      </c>
      <c r="P35" s="101">
        <v>47236.527134894102</v>
      </c>
      <c r="Q35" s="101">
        <v>48277</v>
      </c>
      <c r="R35" s="101">
        <v>49874</v>
      </c>
      <c r="S35" s="101">
        <v>51215</v>
      </c>
      <c r="T35" s="101">
        <v>52729</v>
      </c>
      <c r="U35" s="101">
        <v>54240</v>
      </c>
      <c r="V35" s="101">
        <v>54907</v>
      </c>
      <c r="W35" s="101">
        <f>W15*AB35/100</f>
        <v>55177.339909876202</v>
      </c>
      <c r="Y35" s="342">
        <f t="shared" si="30"/>
        <v>21.080722347268811</v>
      </c>
      <c r="Z35" s="342">
        <f t="shared" si="30"/>
        <v>21.021381814799454</v>
      </c>
      <c r="AA35" s="342">
        <f t="shared" si="31"/>
        <v>21.042647126454401</v>
      </c>
      <c r="AB35" s="342">
        <f t="shared" si="32"/>
        <v>21.063912438109348</v>
      </c>
      <c r="AC35" s="407"/>
    </row>
    <row r="36" spans="1:29">
      <c r="A36" s="3" t="s">
        <v>10</v>
      </c>
      <c r="B36" s="103">
        <v>32091.992022922153</v>
      </c>
      <c r="C36" s="101">
        <v>34332.793299107427</v>
      </c>
      <c r="D36" s="101">
        <v>35809.14965034528</v>
      </c>
      <c r="E36" s="101">
        <v>36389.272303289843</v>
      </c>
      <c r="F36" s="101">
        <v>38573.884266725596</v>
      </c>
      <c r="G36" s="101">
        <v>38871.488191967481</v>
      </c>
      <c r="H36" s="101">
        <v>42714.15157966566</v>
      </c>
      <c r="I36" s="101">
        <v>44873.268586614824</v>
      </c>
      <c r="J36" s="101">
        <v>47381.501457607766</v>
      </c>
      <c r="K36" s="101">
        <v>50804.851507475592</v>
      </c>
      <c r="L36" s="101">
        <v>56177.866349004958</v>
      </c>
      <c r="M36" s="101">
        <v>60500.626941828217</v>
      </c>
      <c r="N36" s="101">
        <v>64929.112418321361</v>
      </c>
      <c r="O36" s="101">
        <v>68719.030059316719</v>
      </c>
      <c r="P36" s="101">
        <v>69849.973303861785</v>
      </c>
      <c r="Q36" s="101">
        <v>70713</v>
      </c>
      <c r="R36" s="101">
        <v>73766</v>
      </c>
      <c r="S36" s="101">
        <v>75289</v>
      </c>
      <c r="T36" s="101">
        <v>77189</v>
      </c>
      <c r="U36" s="101">
        <v>78702</v>
      </c>
      <c r="V36" s="101">
        <v>80454</v>
      </c>
      <c r="W36" s="101">
        <f>W16*AB36/100</f>
        <v>81573.299134529821</v>
      </c>
      <c r="Y36" s="342">
        <f t="shared" si="30"/>
        <v>13.3844395854394</v>
      </c>
      <c r="Z36" s="342">
        <f t="shared" si="30"/>
        <v>13.354849876296848</v>
      </c>
      <c r="AA36" s="342">
        <f t="shared" si="31"/>
        <v>13.286103542234331</v>
      </c>
      <c r="AB36" s="342">
        <f t="shared" si="32"/>
        <v>13.217357208171814</v>
      </c>
    </row>
    <row r="37" spans="1:29">
      <c r="A37" s="3" t="s">
        <v>11</v>
      </c>
      <c r="B37" s="103">
        <v>15445.565756155502</v>
      </c>
      <c r="C37" s="101">
        <v>15847.335742200179</v>
      </c>
      <c r="D37" s="101">
        <v>15831.533681694234</v>
      </c>
      <c r="E37" s="101">
        <v>16815.43583660974</v>
      </c>
      <c r="F37" s="101">
        <v>17437.373430502521</v>
      </c>
      <c r="G37" s="101">
        <v>18258.111587260835</v>
      </c>
      <c r="H37" s="101">
        <v>18683.867462442508</v>
      </c>
      <c r="I37" s="101">
        <v>19134.193038593654</v>
      </c>
      <c r="J37" s="101">
        <v>20200.238791221269</v>
      </c>
      <c r="K37" s="101">
        <v>20557.436656694183</v>
      </c>
      <c r="L37" s="101">
        <v>21251.658694627342</v>
      </c>
      <c r="M37" s="101">
        <v>22379.180163657962</v>
      </c>
      <c r="N37" s="101">
        <v>23589.02409267471</v>
      </c>
      <c r="O37" s="101">
        <v>24430.519392843613</v>
      </c>
      <c r="P37" s="101">
        <v>24410.586908017456</v>
      </c>
      <c r="Q37" s="101">
        <v>24558</v>
      </c>
      <c r="R37" s="101">
        <v>25273</v>
      </c>
      <c r="S37" s="101">
        <v>25874</v>
      </c>
      <c r="T37" s="101">
        <v>26594</v>
      </c>
      <c r="U37" s="101">
        <v>27241</v>
      </c>
      <c r="V37" s="101">
        <v>27646</v>
      </c>
      <c r="W37" s="101">
        <f>W17*AB37/100</f>
        <v>28075.914789145016</v>
      </c>
      <c r="Y37" s="342">
        <f t="shared" si="30"/>
        <v>16.670218767629912</v>
      </c>
      <c r="Z37" s="342">
        <f t="shared" si="30"/>
        <v>16.747923493572205</v>
      </c>
      <c r="AA37" s="342">
        <f t="shared" si="31"/>
        <v>16.812313380645712</v>
      </c>
      <c r="AB37" s="342">
        <f t="shared" si="32"/>
        <v>16.876703267719218</v>
      </c>
    </row>
    <row r="38" spans="1:29">
      <c r="A38" s="102" t="s">
        <v>12</v>
      </c>
      <c r="B38" s="104">
        <v>45540.186374382487</v>
      </c>
      <c r="C38" s="105">
        <v>47263.239134468633</v>
      </c>
      <c r="D38" s="105">
        <v>46120.249018359675</v>
      </c>
      <c r="E38" s="105">
        <v>47004.914636652677</v>
      </c>
      <c r="F38" s="105">
        <v>45367.759740364469</v>
      </c>
      <c r="G38" s="105">
        <v>45237.199106020584</v>
      </c>
      <c r="H38" s="105">
        <v>45658.178538233973</v>
      </c>
      <c r="I38" s="105">
        <v>45848.019036619778</v>
      </c>
      <c r="J38" s="105">
        <v>46855.527011368096</v>
      </c>
      <c r="K38" s="105">
        <v>47487.822766472425</v>
      </c>
      <c r="L38" s="105">
        <v>49626.640296724647</v>
      </c>
      <c r="M38" s="105">
        <v>51105.541134839179</v>
      </c>
      <c r="N38" s="105">
        <v>53635.114916197432</v>
      </c>
      <c r="O38" s="105">
        <v>56590.887629149576</v>
      </c>
      <c r="P38" s="281">
        <v>58446.708404524048</v>
      </c>
      <c r="Q38" s="101">
        <v>60439</v>
      </c>
      <c r="R38" s="101">
        <v>62908</v>
      </c>
      <c r="S38" s="101">
        <v>65120</v>
      </c>
      <c r="T38" s="101">
        <v>67341</v>
      </c>
      <c r="U38" s="101">
        <v>69776</v>
      </c>
      <c r="V38" s="101">
        <v>70320</v>
      </c>
      <c r="W38" s="101">
        <f>W18*AB38/100</f>
        <v>71282.556620210831</v>
      </c>
      <c r="Y38" s="342">
        <f t="shared" si="30"/>
        <v>14.949584197276526</v>
      </c>
      <c r="Z38" s="342">
        <f t="shared" si="30"/>
        <v>15.060164251103462</v>
      </c>
      <c r="AA38" s="342">
        <f t="shared" si="31"/>
        <v>15.055817000740801</v>
      </c>
      <c r="AB38" s="342">
        <f t="shared" si="32"/>
        <v>15.051469750378139</v>
      </c>
    </row>
    <row r="39" spans="1:29">
      <c r="A39" s="5" t="s">
        <v>13</v>
      </c>
      <c r="B39" s="232">
        <v>240820.84755265017</v>
      </c>
      <c r="C39" s="108">
        <v>254483.1379934471</v>
      </c>
      <c r="D39" s="108">
        <v>258698.27748200382</v>
      </c>
      <c r="E39" s="108">
        <v>260582.48225294531</v>
      </c>
      <c r="F39" s="108">
        <v>261339.51160410163</v>
      </c>
      <c r="G39" s="108">
        <v>272937.69414051872</v>
      </c>
      <c r="H39" s="91">
        <v>286171.20025215531</v>
      </c>
      <c r="I39" s="91">
        <v>292651.69108862709</v>
      </c>
      <c r="J39" s="91">
        <v>301009.50347328128</v>
      </c>
      <c r="K39" s="91">
        <v>314228.74934945122</v>
      </c>
      <c r="L39" s="91">
        <v>332381.93866801955</v>
      </c>
      <c r="M39" s="91">
        <v>349865.23376585456</v>
      </c>
      <c r="N39" s="91">
        <v>371757.56239863567</v>
      </c>
      <c r="O39" s="425">
        <f t="shared" ref="O39:T39" si="35">O33+O29+O26</f>
        <v>386612.90654228296</v>
      </c>
      <c r="P39" s="425">
        <f t="shared" si="35"/>
        <v>381716.33512166044</v>
      </c>
      <c r="Q39" s="425">
        <f t="shared" si="35"/>
        <v>394490.1209509162</v>
      </c>
      <c r="R39" s="425">
        <f t="shared" si="35"/>
        <v>409432</v>
      </c>
      <c r="S39" s="425">
        <f t="shared" si="35"/>
        <v>420233</v>
      </c>
      <c r="T39" s="425">
        <f t="shared" si="35"/>
        <v>430906</v>
      </c>
      <c r="U39" s="425">
        <f t="shared" ref="U39:W39" si="36">U33+U29+U26</f>
        <v>441348</v>
      </c>
      <c r="V39" s="425">
        <f t="shared" si="36"/>
        <v>444392</v>
      </c>
      <c r="W39" s="425">
        <f t="shared" si="36"/>
        <v>446082.10403957771</v>
      </c>
      <c r="Y39" s="342">
        <f t="shared" si="30"/>
        <v>15.959581967738314</v>
      </c>
      <c r="Z39" s="342">
        <f t="shared" si="30"/>
        <v>16.058501456860341</v>
      </c>
      <c r="AA39" s="342">
        <f t="shared" si="31"/>
        <v>15.967059263145037</v>
      </c>
      <c r="AB39" s="342">
        <f t="shared" si="32"/>
        <v>15.875617069429733</v>
      </c>
    </row>
    <row r="40" spans="1:29">
      <c r="A40" s="6" t="s">
        <v>14</v>
      </c>
      <c r="B40" s="103">
        <v>26240.83861435992</v>
      </c>
      <c r="C40" s="101">
        <v>27619.245443398308</v>
      </c>
      <c r="D40" s="101">
        <v>28381.330861351347</v>
      </c>
      <c r="E40" s="101">
        <v>28222.346803862987</v>
      </c>
      <c r="F40" s="101">
        <v>27668.618377838291</v>
      </c>
      <c r="G40" s="101">
        <v>28373.65335253374</v>
      </c>
      <c r="H40" s="101">
        <v>30140.802130936201</v>
      </c>
      <c r="I40" s="101">
        <v>29999.169919770906</v>
      </c>
      <c r="J40" s="101">
        <v>30494.647397623165</v>
      </c>
      <c r="K40" s="101">
        <v>31950.408160291354</v>
      </c>
      <c r="L40" s="101">
        <v>33392.978474440897</v>
      </c>
      <c r="M40" s="101">
        <v>35532.645306003236</v>
      </c>
      <c r="N40" s="101">
        <v>37152.101043398485</v>
      </c>
      <c r="O40" s="101">
        <v>38027.058714423154</v>
      </c>
      <c r="P40" s="101">
        <v>37162.869213757869</v>
      </c>
      <c r="Q40" s="101">
        <v>39356</v>
      </c>
      <c r="R40" s="101">
        <v>40393</v>
      </c>
      <c r="S40" s="101">
        <v>41370</v>
      </c>
      <c r="T40" s="101">
        <v>42334</v>
      </c>
      <c r="U40" s="101">
        <v>42726</v>
      </c>
      <c r="V40" s="101">
        <v>43470</v>
      </c>
      <c r="W40" s="101">
        <f>W20*AB40/100</f>
        <v>43219.334276415539</v>
      </c>
      <c r="Y40" s="342">
        <f t="shared" si="30"/>
        <v>15.489427717345569</v>
      </c>
      <c r="Z40" s="342">
        <f t="shared" si="30"/>
        <v>15.511345071700852</v>
      </c>
      <c r="AA40" s="342">
        <f t="shared" si="31"/>
        <v>15.529381504067219</v>
      </c>
      <c r="AB40" s="342">
        <f t="shared" si="32"/>
        <v>15.547417936433586</v>
      </c>
    </row>
    <row r="41" spans="1:29" ht="13.5" thickBot="1">
      <c r="A41" s="160" t="s">
        <v>427</v>
      </c>
      <c r="B41" s="231">
        <v>267061.68616701011</v>
      </c>
      <c r="C41" s="117">
        <v>282102.38343684538</v>
      </c>
      <c r="D41" s="117">
        <v>287079.60834335518</v>
      </c>
      <c r="E41" s="117">
        <v>288804.82905680832</v>
      </c>
      <c r="F41" s="117">
        <v>289008.12998193991</v>
      </c>
      <c r="G41" s="117">
        <v>301311.34749305248</v>
      </c>
      <c r="H41" s="98">
        <v>316312.00238309149</v>
      </c>
      <c r="I41" s="98">
        <v>322650.861008398</v>
      </c>
      <c r="J41" s="98">
        <v>331504.15087090444</v>
      </c>
      <c r="K41" s="98">
        <v>346179.1575097426</v>
      </c>
      <c r="L41" s="98">
        <v>365774.91714246047</v>
      </c>
      <c r="M41" s="98">
        <v>385397.87907185778</v>
      </c>
      <c r="N41" s="98">
        <v>408909.66344203416</v>
      </c>
      <c r="O41" s="98">
        <f t="shared" ref="O41:T41" si="37">O39+O40</f>
        <v>424639.96525670611</v>
      </c>
      <c r="P41" s="98">
        <f t="shared" si="37"/>
        <v>418879.2043354183</v>
      </c>
      <c r="Q41" s="98">
        <f t="shared" si="37"/>
        <v>433846.1209509162</v>
      </c>
      <c r="R41" s="98">
        <f t="shared" si="37"/>
        <v>449825</v>
      </c>
      <c r="S41" s="98">
        <f t="shared" si="37"/>
        <v>461603</v>
      </c>
      <c r="T41" s="98">
        <f t="shared" si="37"/>
        <v>473240</v>
      </c>
      <c r="U41" s="98">
        <f t="shared" ref="U41:W41" si="38">U39+U40</f>
        <v>484074</v>
      </c>
      <c r="V41" s="98">
        <f t="shared" si="38"/>
        <v>487862</v>
      </c>
      <c r="W41" s="98">
        <f t="shared" si="38"/>
        <v>489301.43831599323</v>
      </c>
      <c r="Y41" s="342">
        <f t="shared" si="30"/>
        <v>15.916364756640114</v>
      </c>
      <c r="Z41" s="342">
        <f t="shared" si="30"/>
        <v>16.008659228407986</v>
      </c>
      <c r="AA41" s="342">
        <f t="shared" si="31"/>
        <v>15.927062150415544</v>
      </c>
      <c r="AB41" s="342">
        <f t="shared" si="32"/>
        <v>15.845465072423103</v>
      </c>
    </row>
    <row r="42" spans="1:29">
      <c r="W42"/>
      <c r="X42" s="407"/>
    </row>
    <row r="43" spans="1:29" ht="18">
      <c r="A43" s="440" t="s">
        <v>169</v>
      </c>
      <c r="B43" s="440"/>
      <c r="C43" s="440"/>
      <c r="D43" s="440"/>
      <c r="E43" s="440"/>
      <c r="F43" s="440"/>
      <c r="G43" s="441"/>
      <c r="H43" s="441"/>
      <c r="I43" s="441"/>
      <c r="J43" s="441"/>
      <c r="K43" s="441"/>
      <c r="L43" s="441"/>
      <c r="M43" s="441"/>
      <c r="N43" s="441"/>
      <c r="O43" s="442"/>
      <c r="P43" s="442"/>
      <c r="W43"/>
      <c r="X43" s="407"/>
      <c r="Y43" s="342">
        <f>FV(0.06,20,,W41)</f>
        <v>-1569255.9994279887</v>
      </c>
    </row>
    <row r="44" spans="1:29" ht="13.5" thickBot="1">
      <c r="A44" s="118" t="s">
        <v>170</v>
      </c>
      <c r="B44" s="92" t="s">
        <v>276</v>
      </c>
      <c r="C44" s="93" t="s">
        <v>277</v>
      </c>
      <c r="D44" s="93" t="s">
        <v>278</v>
      </c>
      <c r="E44" s="93" t="s">
        <v>279</v>
      </c>
      <c r="F44" s="93" t="s">
        <v>280</v>
      </c>
      <c r="G44" s="93" t="s">
        <v>16</v>
      </c>
      <c r="H44" s="93" t="s">
        <v>17</v>
      </c>
      <c r="I44" s="93" t="s">
        <v>18</v>
      </c>
      <c r="J44" s="100">
        <v>2003</v>
      </c>
      <c r="K44" s="100">
        <v>2004</v>
      </c>
      <c r="L44" s="100">
        <v>2005</v>
      </c>
      <c r="M44" s="100">
        <v>2006</v>
      </c>
      <c r="N44" s="100">
        <v>2007</v>
      </c>
      <c r="O44" s="100">
        <v>2008</v>
      </c>
      <c r="P44" s="100">
        <v>2009</v>
      </c>
      <c r="Q44" s="100">
        <v>2010</v>
      </c>
      <c r="R44" s="100">
        <v>2011</v>
      </c>
      <c r="S44" s="100">
        <v>2012</v>
      </c>
      <c r="T44" s="100">
        <v>2013</v>
      </c>
      <c r="U44" s="100">
        <v>2014</v>
      </c>
      <c r="V44" s="100">
        <v>2015</v>
      </c>
      <c r="W44" s="100">
        <v>2016</v>
      </c>
      <c r="X44" s="407"/>
      <c r="Y44" s="407"/>
      <c r="Z44" s="407"/>
      <c r="AA44" s="407"/>
      <c r="AB44" s="407"/>
    </row>
    <row r="45" spans="1:29" ht="13.5" thickTop="1">
      <c r="A45" s="119" t="s">
        <v>0</v>
      </c>
      <c r="B45" s="128">
        <f t="shared" ref="B45:F54" si="39">B26/B6*100</f>
        <v>7.9367581831891183</v>
      </c>
      <c r="C45" s="129">
        <f t="shared" si="39"/>
        <v>9.7809368520669402</v>
      </c>
      <c r="D45" s="129">
        <f t="shared" si="39"/>
        <v>9.6668565405405609</v>
      </c>
      <c r="E45" s="129">
        <f t="shared" si="39"/>
        <v>9.744191503354104</v>
      </c>
      <c r="F45" s="129">
        <f t="shared" si="39"/>
        <v>8.2892985182992813</v>
      </c>
      <c r="G45" s="129">
        <f t="shared" ref="G45:N54" si="40">G26/G6*100</f>
        <v>8.3823296454651288</v>
      </c>
      <c r="H45" s="129">
        <f t="shared" si="40"/>
        <v>8.2476166109305336</v>
      </c>
      <c r="I45" s="129">
        <f t="shared" si="40"/>
        <v>7.9693430664533773</v>
      </c>
      <c r="J45" s="129">
        <f t="shared" si="40"/>
        <v>8.1673365089175807</v>
      </c>
      <c r="K45" s="129">
        <f t="shared" si="40"/>
        <v>8.1293149068231187</v>
      </c>
      <c r="L45" s="129">
        <f t="shared" si="40"/>
        <v>7.5398402108433693</v>
      </c>
      <c r="M45" s="129">
        <f t="shared" si="40"/>
        <v>7.5883739994267545</v>
      </c>
      <c r="N45" s="129">
        <f t="shared" si="40"/>
        <v>7.8184636399937943</v>
      </c>
      <c r="O45" s="129">
        <f t="shared" ref="O45:R45" si="41">O26/O6*100</f>
        <v>8.5490000695657855</v>
      </c>
      <c r="P45" s="129">
        <f t="shared" si="41"/>
        <v>8.6221992470670301</v>
      </c>
      <c r="Q45" s="129">
        <f t="shared" si="41"/>
        <v>8.6756432565761674</v>
      </c>
      <c r="R45" s="129">
        <f t="shared" si="41"/>
        <v>9.257711658247592</v>
      </c>
      <c r="S45" s="129">
        <f t="shared" ref="S45:T45" si="42">S26/S6*100</f>
        <v>9.6448257912390591</v>
      </c>
      <c r="T45" s="129">
        <f t="shared" si="42"/>
        <v>9.7116738154778659</v>
      </c>
      <c r="U45" s="129">
        <f t="shared" ref="U45:W45" si="43">U26/U6*100</f>
        <v>10.463396395476392</v>
      </c>
      <c r="V45" s="129">
        <f t="shared" si="43"/>
        <v>9.667235079171741</v>
      </c>
      <c r="W45" s="129">
        <f t="shared" si="43"/>
        <v>9.199788597664412</v>
      </c>
      <c r="X45" s="312">
        <f>W45+(W45-V45)</f>
        <v>8.7323421161570831</v>
      </c>
      <c r="Y45" s="312">
        <f t="shared" ref="Y45:AA60" si="44">X45</f>
        <v>8.7323421161570831</v>
      </c>
      <c r="Z45" s="312">
        <f t="shared" si="44"/>
        <v>8.7323421161570831</v>
      </c>
      <c r="AA45" s="312">
        <f t="shared" si="44"/>
        <v>8.7323421161570831</v>
      </c>
      <c r="AB45" s="407"/>
    </row>
    <row r="46" spans="1:29">
      <c r="A46" s="120" t="s">
        <v>1</v>
      </c>
      <c r="B46" s="122">
        <f t="shared" si="39"/>
        <v>29.258084941918217</v>
      </c>
      <c r="C46" s="123">
        <f t="shared" si="39"/>
        <v>27.449130615229727</v>
      </c>
      <c r="D46" s="123">
        <f t="shared" si="39"/>
        <v>27.106966376662722</v>
      </c>
      <c r="E46" s="123">
        <f t="shared" si="39"/>
        <v>28.883602433751371</v>
      </c>
      <c r="F46" s="123">
        <f t="shared" si="39"/>
        <v>26.482124587780998</v>
      </c>
      <c r="G46" s="123">
        <f t="shared" si="40"/>
        <v>26.242880444914917</v>
      </c>
      <c r="H46" s="123">
        <f t="shared" si="40"/>
        <v>27.042084910648494</v>
      </c>
      <c r="I46" s="123">
        <f t="shared" si="40"/>
        <v>26.573060864618647</v>
      </c>
      <c r="J46" s="123">
        <f t="shared" si="40"/>
        <v>27.761292623832894</v>
      </c>
      <c r="K46" s="123">
        <f t="shared" si="40"/>
        <v>27.607331366809181</v>
      </c>
      <c r="L46" s="123">
        <f t="shared" si="40"/>
        <v>25.285568165634558</v>
      </c>
      <c r="M46" s="123">
        <f t="shared" si="40"/>
        <v>26.888143275316661</v>
      </c>
      <c r="N46" s="123">
        <f t="shared" si="40"/>
        <v>27.291229676122924</v>
      </c>
      <c r="O46" s="123">
        <f t="shared" ref="O46:R46" si="45">O27/O7*100</f>
        <v>26.646770277341407</v>
      </c>
      <c r="P46" s="123">
        <f t="shared" si="45"/>
        <v>26.295466153319875</v>
      </c>
      <c r="Q46" s="123">
        <f t="shared" si="45"/>
        <v>27.000990778141908</v>
      </c>
      <c r="R46" s="123">
        <f t="shared" si="45"/>
        <v>29.097484793687322</v>
      </c>
      <c r="S46" s="123">
        <f t="shared" ref="S46:T46" si="46">S27/S7*100</f>
        <v>29.254108351812963</v>
      </c>
      <c r="T46" s="123">
        <f t="shared" si="46"/>
        <v>29.401346583641399</v>
      </c>
      <c r="U46" s="123">
        <f t="shared" ref="U46:W46" si="47">U27/U7*100</f>
        <v>29.801028392577688</v>
      </c>
      <c r="V46" s="123">
        <f t="shared" si="47"/>
        <v>29.425354952532974</v>
      </c>
      <c r="W46" s="123">
        <f t="shared" si="47"/>
        <v>29.049681512488256</v>
      </c>
      <c r="X46" s="312">
        <f t="shared" ref="X46:X60" si="48">W46+(W46-V46)</f>
        <v>28.674008072443538</v>
      </c>
      <c r="Y46" s="312">
        <f t="shared" si="44"/>
        <v>28.674008072443538</v>
      </c>
      <c r="Z46" s="312">
        <f t="shared" si="44"/>
        <v>28.674008072443538</v>
      </c>
      <c r="AA46" s="312">
        <f t="shared" si="44"/>
        <v>28.674008072443538</v>
      </c>
      <c r="AB46" s="407"/>
    </row>
    <row r="47" spans="1:29">
      <c r="A47" s="121" t="s">
        <v>2</v>
      </c>
      <c r="B47" s="124">
        <f t="shared" si="39"/>
        <v>4.2349938624118</v>
      </c>
      <c r="C47" s="125">
        <f t="shared" si="39"/>
        <v>5.9465431235974098</v>
      </c>
      <c r="D47" s="125">
        <f t="shared" si="39"/>
        <v>5.9117351462409271</v>
      </c>
      <c r="E47" s="125">
        <f t="shared" si="39"/>
        <v>5.8376915512249417</v>
      </c>
      <c r="F47" s="125">
        <f t="shared" si="39"/>
        <v>4.2897863206130982</v>
      </c>
      <c r="G47" s="125">
        <f t="shared" si="40"/>
        <v>4.225596963065092</v>
      </c>
      <c r="H47" s="125">
        <f t="shared" si="40"/>
        <v>4.0136417217065778</v>
      </c>
      <c r="I47" s="125">
        <f t="shared" si="40"/>
        <v>3.5501170760451561</v>
      </c>
      <c r="J47" s="125">
        <f t="shared" si="40"/>
        <v>3.6351154249356683</v>
      </c>
      <c r="K47" s="125">
        <f t="shared" si="40"/>
        <v>3.6527763956077757</v>
      </c>
      <c r="L47" s="125">
        <f t="shared" si="40"/>
        <v>3.3894221932821731</v>
      </c>
      <c r="M47" s="125">
        <f t="shared" si="40"/>
        <v>3.2956562061073358</v>
      </c>
      <c r="N47" s="125">
        <f t="shared" si="40"/>
        <v>3.3296505336649491</v>
      </c>
      <c r="O47" s="125">
        <f t="shared" ref="O47:R47" si="49">O28/O8*100</f>
        <v>3.286571896371957</v>
      </c>
      <c r="P47" s="125">
        <f t="shared" si="49"/>
        <v>3.3078369979234132</v>
      </c>
      <c r="Q47" s="125">
        <f t="shared" si="49"/>
        <v>3.45647927067506</v>
      </c>
      <c r="R47" s="125">
        <f t="shared" si="49"/>
        <v>3.451623907700113</v>
      </c>
      <c r="S47" s="125">
        <f t="shared" ref="S47:T47" si="50">S28/S8*100</f>
        <v>3.6298932384341636</v>
      </c>
      <c r="T47" s="125">
        <f t="shared" si="50"/>
        <v>3.6416896330577369</v>
      </c>
      <c r="U47" s="125">
        <f t="shared" ref="U47:W47" si="51">U28/U8*100</f>
        <v>4.0004922600891346</v>
      </c>
      <c r="V47" s="125">
        <f t="shared" si="51"/>
        <v>3.6996155749248278</v>
      </c>
      <c r="W47" s="125">
        <f t="shared" si="51"/>
        <v>3.3987388897605211</v>
      </c>
      <c r="X47" s="312">
        <f t="shared" si="48"/>
        <v>3.0978622045962143</v>
      </c>
      <c r="Y47" s="312">
        <f t="shared" si="44"/>
        <v>3.0978622045962143</v>
      </c>
      <c r="Z47" s="312">
        <f t="shared" si="44"/>
        <v>3.0978622045962143</v>
      </c>
      <c r="AA47" s="312">
        <f t="shared" si="44"/>
        <v>3.0978622045962143</v>
      </c>
      <c r="AB47" s="407"/>
    </row>
    <row r="48" spans="1:29">
      <c r="A48" s="119" t="s">
        <v>3</v>
      </c>
      <c r="B48" s="126">
        <f t="shared" si="39"/>
        <v>20.283784223943609</v>
      </c>
      <c r="C48" s="127">
        <f t="shared" si="39"/>
        <v>20.188353631470033</v>
      </c>
      <c r="D48" s="127">
        <f t="shared" si="39"/>
        <v>20.223889430515925</v>
      </c>
      <c r="E48" s="127">
        <f t="shared" si="39"/>
        <v>20.060035864261444</v>
      </c>
      <c r="F48" s="127">
        <f t="shared" si="39"/>
        <v>20.119312500253329</v>
      </c>
      <c r="G48" s="127">
        <f t="shared" si="40"/>
        <v>20.241491846405616</v>
      </c>
      <c r="H48" s="127">
        <f t="shared" si="40"/>
        <v>20.976350782949513</v>
      </c>
      <c r="I48" s="127">
        <f t="shared" si="40"/>
        <v>20.338249618528799</v>
      </c>
      <c r="J48" s="127">
        <f t="shared" si="40"/>
        <v>19.967249758648034</v>
      </c>
      <c r="K48" s="127">
        <f t="shared" si="40"/>
        <v>19.942190420666911</v>
      </c>
      <c r="L48" s="127">
        <f t="shared" si="40"/>
        <v>19.998292181852349</v>
      </c>
      <c r="M48" s="127">
        <f t="shared" si="40"/>
        <v>19.880508873643677</v>
      </c>
      <c r="N48" s="127">
        <f t="shared" si="40"/>
        <v>19.865940756004733</v>
      </c>
      <c r="O48" s="127">
        <f t="shared" ref="O48:R48" si="52">O29/O9*100</f>
        <v>19.85730641231282</v>
      </c>
      <c r="P48" s="127">
        <f t="shared" si="52"/>
        <v>19.78285760452135</v>
      </c>
      <c r="Q48" s="127">
        <f t="shared" si="52"/>
        <v>19.889236677060246</v>
      </c>
      <c r="R48" s="127">
        <f t="shared" si="52"/>
        <v>19.8832379027731</v>
      </c>
      <c r="S48" s="127">
        <f t="shared" ref="S48:T48" si="53">S29/S9*100</f>
        <v>19.912305838439949</v>
      </c>
      <c r="T48" s="127">
        <f t="shared" si="53"/>
        <v>19.981531107409285</v>
      </c>
      <c r="U48" s="127">
        <f t="shared" ref="U48:W48" si="54">U29/U9*100</f>
        <v>20.004208421158648</v>
      </c>
      <c r="V48" s="127">
        <f t="shared" si="54"/>
        <v>20.058821942203394</v>
      </c>
      <c r="W48" s="127">
        <f t="shared" si="54"/>
        <v>20.132411764355172</v>
      </c>
      <c r="X48" s="312">
        <f t="shared" si="48"/>
        <v>20.20600158650695</v>
      </c>
      <c r="Y48" s="312">
        <f t="shared" si="44"/>
        <v>20.20600158650695</v>
      </c>
      <c r="Z48" s="312">
        <f t="shared" si="44"/>
        <v>20.20600158650695</v>
      </c>
      <c r="AA48" s="312">
        <f t="shared" si="44"/>
        <v>20.20600158650695</v>
      </c>
      <c r="AB48" s="407"/>
    </row>
    <row r="49" spans="1:28">
      <c r="A49" s="120" t="s">
        <v>4</v>
      </c>
      <c r="B49" s="122">
        <f t="shared" si="39"/>
        <v>20.562215071365134</v>
      </c>
      <c r="C49" s="123">
        <f t="shared" si="39"/>
        <v>20.632780884593949</v>
      </c>
      <c r="D49" s="123">
        <f t="shared" si="39"/>
        <v>20.622932823555463</v>
      </c>
      <c r="E49" s="123">
        <f t="shared" si="39"/>
        <v>20.571238558761028</v>
      </c>
      <c r="F49" s="123">
        <f t="shared" si="39"/>
        <v>20.776381698287931</v>
      </c>
      <c r="G49" s="123">
        <f t="shared" si="40"/>
        <v>20.870547961366366</v>
      </c>
      <c r="H49" s="123">
        <f t="shared" si="40"/>
        <v>20.825272965236636</v>
      </c>
      <c r="I49" s="123">
        <f t="shared" si="40"/>
        <v>20.791969711088729</v>
      </c>
      <c r="J49" s="123">
        <f t="shared" si="40"/>
        <v>20.916132093319398</v>
      </c>
      <c r="K49" s="123">
        <f t="shared" si="40"/>
        <v>20.877355942705456</v>
      </c>
      <c r="L49" s="123">
        <f t="shared" si="40"/>
        <v>20.870401581980339</v>
      </c>
      <c r="M49" s="123">
        <f t="shared" si="40"/>
        <v>20.791574322577706</v>
      </c>
      <c r="N49" s="123">
        <f t="shared" si="40"/>
        <v>20.805720767731621</v>
      </c>
      <c r="O49" s="123">
        <f t="shared" ref="O49:R49" si="55">O30/O10*100</f>
        <v>20.789956098592359</v>
      </c>
      <c r="P49" s="123">
        <f t="shared" si="55"/>
        <v>20.841308027542325</v>
      </c>
      <c r="Q49" s="123">
        <f t="shared" si="55"/>
        <v>20.921441096852796</v>
      </c>
      <c r="R49" s="123">
        <f t="shared" si="55"/>
        <v>20.902262556076863</v>
      </c>
      <c r="S49" s="123">
        <f t="shared" ref="S49:T49" si="56">S30/S10*100</f>
        <v>20.906898470834548</v>
      </c>
      <c r="T49" s="123">
        <f t="shared" si="56"/>
        <v>20.953215469091464</v>
      </c>
      <c r="U49" s="123">
        <f t="shared" ref="U49:W49" si="57">U30/U10*100</f>
        <v>20.978204530818886</v>
      </c>
      <c r="V49" s="123">
        <f t="shared" si="57"/>
        <v>21.043198505292878</v>
      </c>
      <c r="W49" s="123">
        <f t="shared" si="57"/>
        <v>21.108192479766871</v>
      </c>
      <c r="X49" s="312">
        <f t="shared" si="48"/>
        <v>21.173186454240863</v>
      </c>
      <c r="Y49" s="312">
        <f t="shared" si="44"/>
        <v>21.173186454240863</v>
      </c>
      <c r="Z49" s="312">
        <f t="shared" si="44"/>
        <v>21.173186454240863</v>
      </c>
      <c r="AA49" s="312">
        <f t="shared" si="44"/>
        <v>21.173186454240863</v>
      </c>
      <c r="AB49" s="407"/>
    </row>
    <row r="50" spans="1:28">
      <c r="A50" s="120" t="s">
        <v>5</v>
      </c>
      <c r="B50" s="122">
        <f t="shared" si="39"/>
        <v>16.413325172519425</v>
      </c>
      <c r="C50" s="123">
        <f t="shared" si="39"/>
        <v>16.453791100795961</v>
      </c>
      <c r="D50" s="123">
        <f t="shared" si="39"/>
        <v>16.381575869743923</v>
      </c>
      <c r="E50" s="123">
        <f t="shared" si="39"/>
        <v>16.414521038409607</v>
      </c>
      <c r="F50" s="123">
        <f t="shared" si="39"/>
        <v>16.506696111451159</v>
      </c>
      <c r="G50" s="123">
        <f t="shared" si="40"/>
        <v>16.949737537508177</v>
      </c>
      <c r="H50" s="123">
        <f t="shared" si="40"/>
        <v>17.573679242489401</v>
      </c>
      <c r="I50" s="123">
        <f t="shared" si="40"/>
        <v>18.627044568639047</v>
      </c>
      <c r="J50" s="123">
        <f t="shared" si="40"/>
        <v>16.010679666908604</v>
      </c>
      <c r="K50" s="123">
        <f t="shared" si="40"/>
        <v>16.090654023539788</v>
      </c>
      <c r="L50" s="123">
        <f t="shared" si="40"/>
        <v>16.268578279695248</v>
      </c>
      <c r="M50" s="123">
        <f t="shared" si="40"/>
        <v>16.250059563916068</v>
      </c>
      <c r="N50" s="123">
        <f t="shared" si="40"/>
        <v>16.177940132394117</v>
      </c>
      <c r="O50" s="123">
        <f t="shared" ref="O50:R50" si="58">O31/O11*100</f>
        <v>16.016222333631035</v>
      </c>
      <c r="P50" s="123">
        <f t="shared" si="58"/>
        <v>15.575707671712561</v>
      </c>
      <c r="Q50" s="123">
        <f t="shared" si="58"/>
        <v>15.519576096555785</v>
      </c>
      <c r="R50" s="123">
        <f t="shared" si="58"/>
        <v>15.454202789295138</v>
      </c>
      <c r="S50" s="123">
        <f t="shared" ref="S50:T50" si="59">S31/S11*100</f>
        <v>15.504924854145752</v>
      </c>
      <c r="T50" s="123">
        <f t="shared" si="59"/>
        <v>15.573518429029566</v>
      </c>
      <c r="U50" s="123">
        <f t="shared" ref="U50:W50" si="60">U31/U11*100</f>
        <v>15.506183811004961</v>
      </c>
      <c r="V50" s="123">
        <f t="shared" si="60"/>
        <v>15.430780338126466</v>
      </c>
      <c r="W50" s="123">
        <f t="shared" si="60"/>
        <v>15.355376865247973</v>
      </c>
      <c r="X50" s="312">
        <f t="shared" si="48"/>
        <v>15.279973392369479</v>
      </c>
      <c r="Y50" s="312">
        <f t="shared" si="44"/>
        <v>15.279973392369479</v>
      </c>
      <c r="Z50" s="312">
        <f t="shared" si="44"/>
        <v>15.279973392369479</v>
      </c>
      <c r="AA50" s="312">
        <f t="shared" si="44"/>
        <v>15.279973392369479</v>
      </c>
      <c r="AB50" s="407"/>
    </row>
    <row r="51" spans="1:28">
      <c r="A51" s="121" t="s">
        <v>6</v>
      </c>
      <c r="B51" s="124">
        <f t="shared" si="39"/>
        <v>23.399382029670974</v>
      </c>
      <c r="C51" s="125">
        <f t="shared" si="39"/>
        <v>22.540055411792267</v>
      </c>
      <c r="D51" s="125">
        <f t="shared" si="39"/>
        <v>23.036104437357409</v>
      </c>
      <c r="E51" s="125">
        <f t="shared" si="39"/>
        <v>21.723996457395256</v>
      </c>
      <c r="F51" s="125">
        <f t="shared" si="39"/>
        <v>20.768354666426198</v>
      </c>
      <c r="G51" s="125">
        <f t="shared" si="40"/>
        <v>20.432575843355661</v>
      </c>
      <c r="H51" s="125">
        <f t="shared" si="40"/>
        <v>26.115602580086783</v>
      </c>
      <c r="I51" s="125">
        <f t="shared" si="40"/>
        <v>19.496304122293797</v>
      </c>
      <c r="J51" s="125">
        <f t="shared" si="40"/>
        <v>18.964458594758906</v>
      </c>
      <c r="K51" s="125">
        <f t="shared" si="40"/>
        <v>19.01572374418269</v>
      </c>
      <c r="L51" s="125">
        <f t="shared" si="40"/>
        <v>19.292579139499512</v>
      </c>
      <c r="M51" s="125">
        <f t="shared" si="40"/>
        <v>18.796395606272803</v>
      </c>
      <c r="N51" s="125">
        <f t="shared" si="40"/>
        <v>18.734172381050701</v>
      </c>
      <c r="O51" s="125">
        <f t="shared" ref="O51:R51" si="61">O32/O12*100</f>
        <v>18.77961275590043</v>
      </c>
      <c r="P51" s="125">
        <f t="shared" si="61"/>
        <v>18.944957299638492</v>
      </c>
      <c r="Q51" s="125">
        <f t="shared" si="61"/>
        <v>19.12040480655401</v>
      </c>
      <c r="R51" s="125">
        <f t="shared" si="61"/>
        <v>19.141456290423534</v>
      </c>
      <c r="S51" s="125">
        <f t="shared" ref="S51:T51" si="62">S32/S12*100</f>
        <v>19.17643828372098</v>
      </c>
      <c r="T51" s="125">
        <f t="shared" si="62"/>
        <v>19.306930693069308</v>
      </c>
      <c r="U51" s="125">
        <f t="shared" ref="U51:W51" si="63">U32/U12*100</f>
        <v>19.362107654895922</v>
      </c>
      <c r="V51" s="125">
        <f t="shared" si="63"/>
        <v>19.436471532860189</v>
      </c>
      <c r="W51" s="125">
        <f t="shared" si="63"/>
        <v>19.510835410824455</v>
      </c>
      <c r="X51" s="312">
        <f t="shared" si="48"/>
        <v>19.585199288788722</v>
      </c>
      <c r="Y51" s="312">
        <f t="shared" si="44"/>
        <v>19.585199288788722</v>
      </c>
      <c r="Z51" s="312">
        <f t="shared" si="44"/>
        <v>19.585199288788722</v>
      </c>
      <c r="AA51" s="312">
        <f t="shared" si="44"/>
        <v>19.585199288788722</v>
      </c>
      <c r="AB51" s="407"/>
    </row>
    <row r="52" spans="1:28">
      <c r="A52" s="119" t="s">
        <v>7</v>
      </c>
      <c r="B52" s="126">
        <f t="shared" si="39"/>
        <v>15.535651398394338</v>
      </c>
      <c r="C52" s="127">
        <f t="shared" si="39"/>
        <v>15.541765904507244</v>
      </c>
      <c r="D52" s="127">
        <f t="shared" si="39"/>
        <v>15.359538756213231</v>
      </c>
      <c r="E52" s="127">
        <f t="shared" si="39"/>
        <v>15.45045480131591</v>
      </c>
      <c r="F52" s="127">
        <f t="shared" si="39"/>
        <v>15.314496474769692</v>
      </c>
      <c r="G52" s="127">
        <f t="shared" si="40"/>
        <v>15.25779577262899</v>
      </c>
      <c r="H52" s="127">
        <f t="shared" si="40"/>
        <v>15.542708440358533</v>
      </c>
      <c r="I52" s="127">
        <f t="shared" si="40"/>
        <v>15.518203487393459</v>
      </c>
      <c r="J52" s="127">
        <f t="shared" si="40"/>
        <v>15.582074109405664</v>
      </c>
      <c r="K52" s="127">
        <f t="shared" si="40"/>
        <v>15.546396513456632</v>
      </c>
      <c r="L52" s="127">
        <f t="shared" si="40"/>
        <v>15.722390201688032</v>
      </c>
      <c r="M52" s="127">
        <f t="shared" si="40"/>
        <v>15.642476533297051</v>
      </c>
      <c r="N52" s="127">
        <f t="shared" si="40"/>
        <v>15.694795999569108</v>
      </c>
      <c r="O52" s="127">
        <f t="shared" ref="O52:R52" si="64">O33/O13*100</f>
        <v>15.676188971232948</v>
      </c>
      <c r="P52" s="127">
        <f t="shared" si="64"/>
        <v>15.753677695003848</v>
      </c>
      <c r="Q52" s="127">
        <f t="shared" si="64"/>
        <v>15.802239569881602</v>
      </c>
      <c r="R52" s="127">
        <f t="shared" si="64"/>
        <v>15.805739716756284</v>
      </c>
      <c r="S52" s="127">
        <f t="shared" ref="S52:T52" si="65">S33/S13*100</f>
        <v>15.786277338488386</v>
      </c>
      <c r="T52" s="127">
        <f t="shared" si="65"/>
        <v>15.778139201251715</v>
      </c>
      <c r="U52" s="127">
        <f t="shared" ref="U52:W52" si="66">U33/U13*100</f>
        <v>15.796186437312876</v>
      </c>
      <c r="V52" s="127">
        <f t="shared" si="66"/>
        <v>15.792465314500962</v>
      </c>
      <c r="W52" s="127">
        <f t="shared" si="66"/>
        <v>15.788124362039607</v>
      </c>
      <c r="X52" s="312">
        <f t="shared" si="48"/>
        <v>15.783783409578252</v>
      </c>
      <c r="Y52" s="312">
        <f t="shared" si="44"/>
        <v>15.783783409578252</v>
      </c>
      <c r="Z52" s="312">
        <f t="shared" si="44"/>
        <v>15.783783409578252</v>
      </c>
      <c r="AA52" s="312">
        <f t="shared" si="44"/>
        <v>15.783783409578252</v>
      </c>
      <c r="AB52" s="407"/>
    </row>
    <row r="53" spans="1:28">
      <c r="A53" s="120" t="s">
        <v>8</v>
      </c>
      <c r="B53" s="122">
        <f t="shared" si="39"/>
        <v>15.482600307639165</v>
      </c>
      <c r="C53" s="123">
        <f t="shared" si="39"/>
        <v>15.265671140141945</v>
      </c>
      <c r="D53" s="123">
        <f t="shared" si="39"/>
        <v>15.289120410734863</v>
      </c>
      <c r="E53" s="123">
        <f t="shared" si="39"/>
        <v>15.225869675123699</v>
      </c>
      <c r="F53" s="123">
        <f t="shared" si="39"/>
        <v>15.162679218531972</v>
      </c>
      <c r="G53" s="123">
        <f t="shared" si="40"/>
        <v>15.182911641505619</v>
      </c>
      <c r="H53" s="123">
        <f t="shared" si="40"/>
        <v>16.063733242186935</v>
      </c>
      <c r="I53" s="123">
        <f t="shared" si="40"/>
        <v>16.087180359425847</v>
      </c>
      <c r="J53" s="123">
        <f t="shared" si="40"/>
        <v>16.213035949054234</v>
      </c>
      <c r="K53" s="123">
        <f t="shared" si="40"/>
        <v>16.219060497736411</v>
      </c>
      <c r="L53" s="123">
        <f t="shared" si="40"/>
        <v>16.131434377052539</v>
      </c>
      <c r="M53" s="123">
        <f t="shared" si="40"/>
        <v>16.198453531114982</v>
      </c>
      <c r="N53" s="123">
        <f t="shared" si="40"/>
        <v>16.273911088898434</v>
      </c>
      <c r="O53" s="123">
        <f t="shared" ref="O53:R53" si="67">O34/O14*100</f>
        <v>16.227514163819105</v>
      </c>
      <c r="P53" s="123">
        <f t="shared" si="67"/>
        <v>16.445049977889877</v>
      </c>
      <c r="Q53" s="123">
        <f t="shared" si="67"/>
        <v>16.457445086081279</v>
      </c>
      <c r="R53" s="123">
        <f t="shared" si="67"/>
        <v>16.590527254625403</v>
      </c>
      <c r="S53" s="123">
        <f t="shared" ref="S53:T53" si="68">S34/S14*100</f>
        <v>16.550189804907493</v>
      </c>
      <c r="T53" s="123">
        <f t="shared" si="68"/>
        <v>16.475127638348233</v>
      </c>
      <c r="U53" s="123">
        <f t="shared" ref="U53:W53" si="69">U34/U14*100</f>
        <v>16.462164243766246</v>
      </c>
      <c r="V53" s="123">
        <f t="shared" si="69"/>
        <v>16.561661291815277</v>
      </c>
      <c r="W53" s="123">
        <f t="shared" si="69"/>
        <v>16.661158339864304</v>
      </c>
      <c r="X53" s="312">
        <f t="shared" si="48"/>
        <v>16.760655387913332</v>
      </c>
      <c r="Y53" s="312">
        <f t="shared" si="44"/>
        <v>16.760655387913332</v>
      </c>
      <c r="Z53" s="312">
        <f t="shared" si="44"/>
        <v>16.760655387913332</v>
      </c>
      <c r="AA53" s="312">
        <f t="shared" si="44"/>
        <v>16.760655387913332</v>
      </c>
      <c r="AB53" s="407"/>
    </row>
    <row r="54" spans="1:28">
      <c r="A54" s="120" t="s">
        <v>9</v>
      </c>
      <c r="B54" s="122">
        <f t="shared" si="39"/>
        <v>22.388573638005923</v>
      </c>
      <c r="C54" s="123">
        <f t="shared" si="39"/>
        <v>22.044029426111766</v>
      </c>
      <c r="D54" s="123">
        <f t="shared" si="39"/>
        <v>21.626070486064329</v>
      </c>
      <c r="E54" s="123">
        <f t="shared" si="39"/>
        <v>21.426956324719313</v>
      </c>
      <c r="F54" s="123">
        <f t="shared" si="39"/>
        <v>21.091197307489391</v>
      </c>
      <c r="G54" s="123">
        <f t="shared" si="40"/>
        <v>20.731780651386131</v>
      </c>
      <c r="H54" s="123">
        <f t="shared" si="40"/>
        <v>20.421253891670744</v>
      </c>
      <c r="I54" s="123">
        <f t="shared" si="40"/>
        <v>20.487790042689586</v>
      </c>
      <c r="J54" s="123">
        <f t="shared" si="40"/>
        <v>20.611702240152155</v>
      </c>
      <c r="K54" s="123">
        <f t="shared" si="40"/>
        <v>20.531451127129515</v>
      </c>
      <c r="L54" s="123">
        <f t="shared" si="40"/>
        <v>20.652591597715258</v>
      </c>
      <c r="M54" s="123">
        <f t="shared" si="40"/>
        <v>20.669164723771917</v>
      </c>
      <c r="N54" s="123">
        <f t="shared" si="40"/>
        <v>20.82145572212022</v>
      </c>
      <c r="O54" s="123">
        <f t="shared" ref="O54:R54" si="70">O35/O15*100</f>
        <v>20.866296840540976</v>
      </c>
      <c r="P54" s="123">
        <f t="shared" si="70"/>
        <v>20.927811711108959</v>
      </c>
      <c r="Q54" s="123">
        <f t="shared" si="70"/>
        <v>21.035821506847522</v>
      </c>
      <c r="R54" s="123">
        <f t="shared" si="70"/>
        <v>21.004708518290784</v>
      </c>
      <c r="S54" s="123">
        <f t="shared" ref="S54:T54" si="71">S35/S15*100</f>
        <v>21.059838478872312</v>
      </c>
      <c r="T54" s="123">
        <f t="shared" si="71"/>
        <v>21.080722347268811</v>
      </c>
      <c r="U54" s="123">
        <f t="shared" ref="U54:W54" si="72">U35/U15*100</f>
        <v>21.021381814799454</v>
      </c>
      <c r="V54" s="123">
        <f t="shared" si="72"/>
        <v>21.042647126454401</v>
      </c>
      <c r="W54" s="123">
        <f t="shared" si="72"/>
        <v>21.063912438109352</v>
      </c>
      <c r="X54" s="312">
        <f t="shared" si="48"/>
        <v>21.085177749764302</v>
      </c>
      <c r="Y54" s="312">
        <f t="shared" si="44"/>
        <v>21.085177749764302</v>
      </c>
      <c r="Z54" s="312">
        <f t="shared" si="44"/>
        <v>21.085177749764302</v>
      </c>
      <c r="AA54" s="312">
        <f t="shared" si="44"/>
        <v>21.085177749764302</v>
      </c>
      <c r="AB54" s="407"/>
    </row>
    <row r="55" spans="1:28">
      <c r="A55" s="120" t="s">
        <v>10</v>
      </c>
      <c r="B55" s="122">
        <f t="shared" ref="B55:F60" si="73">B36/B16*100</f>
        <v>13.169307869759642</v>
      </c>
      <c r="C55" s="123">
        <f t="shared" si="73"/>
        <v>13.193610342328139</v>
      </c>
      <c r="D55" s="123">
        <f t="shared" si="73"/>
        <v>13.142457898934756</v>
      </c>
      <c r="E55" s="123">
        <f t="shared" si="73"/>
        <v>13.054841250438615</v>
      </c>
      <c r="F55" s="123">
        <f t="shared" si="73"/>
        <v>13.165739655576708</v>
      </c>
      <c r="G55" s="123">
        <f t="shared" ref="G55:N60" si="74">G36/G16*100</f>
        <v>12.85838923545024</v>
      </c>
      <c r="H55" s="123">
        <f t="shared" si="74"/>
        <v>13.062618951895658</v>
      </c>
      <c r="I55" s="123">
        <f t="shared" si="74"/>
        <v>12.912477080830225</v>
      </c>
      <c r="J55" s="123">
        <f t="shared" si="74"/>
        <v>13.009858956430048</v>
      </c>
      <c r="K55" s="123">
        <f t="shared" si="74"/>
        <v>13.030584811068399</v>
      </c>
      <c r="L55" s="123">
        <f t="shared" si="74"/>
        <v>13.630491225361244</v>
      </c>
      <c r="M55" s="123">
        <f t="shared" si="74"/>
        <v>13.388165741192495</v>
      </c>
      <c r="N55" s="123">
        <f t="shared" si="74"/>
        <v>13.396434097363553</v>
      </c>
      <c r="O55" s="123">
        <f t="shared" ref="O55:R55" si="75">O36/O16*100</f>
        <v>13.429121855977865</v>
      </c>
      <c r="P55" s="123">
        <f t="shared" si="75"/>
        <v>13.507646554326039</v>
      </c>
      <c r="Q55" s="123">
        <f t="shared" si="75"/>
        <v>13.507065551663144</v>
      </c>
      <c r="R55" s="123">
        <f t="shared" si="75"/>
        <v>13.51515751133195</v>
      </c>
      <c r="S55" s="123">
        <f t="shared" ref="S55:T55" si="76">S36/S16*100</f>
        <v>13.395618121065686</v>
      </c>
      <c r="T55" s="123">
        <f t="shared" si="76"/>
        <v>13.3844395854394</v>
      </c>
      <c r="U55" s="123">
        <f t="shared" ref="U55:W55" si="77">U36/U16*100</f>
        <v>13.354849876296848</v>
      </c>
      <c r="V55" s="123">
        <f t="shared" si="77"/>
        <v>13.286103542234331</v>
      </c>
      <c r="W55" s="123">
        <f t="shared" si="77"/>
        <v>13.217357208171816</v>
      </c>
      <c r="X55" s="312">
        <f t="shared" si="48"/>
        <v>13.1486108741093</v>
      </c>
      <c r="Y55" s="312">
        <f t="shared" si="44"/>
        <v>13.1486108741093</v>
      </c>
      <c r="Z55" s="312">
        <f t="shared" si="44"/>
        <v>13.1486108741093</v>
      </c>
      <c r="AA55" s="312">
        <f t="shared" si="44"/>
        <v>13.1486108741093</v>
      </c>
      <c r="AB55" s="407"/>
    </row>
    <row r="56" spans="1:28">
      <c r="A56" s="120" t="s">
        <v>11</v>
      </c>
      <c r="B56" s="122">
        <f>B37/B17*100</f>
        <v>16.526606379126363</v>
      </c>
      <c r="C56" s="123">
        <f t="shared" si="73"/>
        <v>16.517429994355044</v>
      </c>
      <c r="D56" s="123">
        <f t="shared" si="73"/>
        <v>16.506360266423645</v>
      </c>
      <c r="E56" s="123">
        <f t="shared" si="73"/>
        <v>16.506920460195516</v>
      </c>
      <c r="F56" s="123">
        <f t="shared" si="73"/>
        <v>16.479820613043415</v>
      </c>
      <c r="G56" s="123">
        <f t="shared" si="74"/>
        <v>16.462328410495697</v>
      </c>
      <c r="H56" s="123">
        <f t="shared" si="74"/>
        <v>16.475789197996534</v>
      </c>
      <c r="I56" s="123">
        <f t="shared" si="74"/>
        <v>16.467184168073334</v>
      </c>
      <c r="J56" s="123">
        <f t="shared" si="74"/>
        <v>16.469287258935903</v>
      </c>
      <c r="K56" s="123">
        <f t="shared" si="74"/>
        <v>16.472774623532089</v>
      </c>
      <c r="L56" s="123">
        <f t="shared" si="74"/>
        <v>16.406129981804412</v>
      </c>
      <c r="M56" s="123">
        <f t="shared" si="74"/>
        <v>16.419301944018226</v>
      </c>
      <c r="N56" s="123">
        <f t="shared" si="74"/>
        <v>16.403251644686776</v>
      </c>
      <c r="O56" s="123">
        <f t="shared" ref="O56:R56" si="78">O37/O17*100</f>
        <v>16.372564296726321</v>
      </c>
      <c r="P56" s="123">
        <f t="shared" si="78"/>
        <v>16.491968319438879</v>
      </c>
      <c r="Q56" s="123">
        <f t="shared" si="78"/>
        <v>16.530583396719191</v>
      </c>
      <c r="R56" s="123">
        <f t="shared" si="78"/>
        <v>16.602288702324174</v>
      </c>
      <c r="S56" s="123">
        <f t="shared" ref="S56:T56" si="79">S37/S17*100</f>
        <v>16.642224966553464</v>
      </c>
      <c r="T56" s="123">
        <f t="shared" si="79"/>
        <v>16.670218767629912</v>
      </c>
      <c r="U56" s="123">
        <f t="shared" ref="U56:W56" si="80">U37/U17*100</f>
        <v>16.747923493572205</v>
      </c>
      <c r="V56" s="123">
        <f t="shared" si="80"/>
        <v>16.812313380645712</v>
      </c>
      <c r="W56" s="123">
        <f t="shared" si="80"/>
        <v>16.876703267719222</v>
      </c>
      <c r="X56" s="312">
        <f t="shared" si="48"/>
        <v>16.941093154792732</v>
      </c>
      <c r="Y56" s="312">
        <f t="shared" si="44"/>
        <v>16.941093154792732</v>
      </c>
      <c r="Z56" s="312">
        <f t="shared" si="44"/>
        <v>16.941093154792732</v>
      </c>
      <c r="AA56" s="312">
        <f t="shared" si="44"/>
        <v>16.941093154792732</v>
      </c>
      <c r="AB56" s="407"/>
    </row>
    <row r="57" spans="1:28">
      <c r="A57" s="121" t="s">
        <v>12</v>
      </c>
      <c r="B57" s="124">
        <f t="shared" si="73"/>
        <v>14.829541956499273</v>
      </c>
      <c r="C57" s="125">
        <f t="shared" si="73"/>
        <v>15.099043072303225</v>
      </c>
      <c r="D57" s="125">
        <f t="shared" si="73"/>
        <v>14.618569319418768</v>
      </c>
      <c r="E57" s="125">
        <f t="shared" si="73"/>
        <v>15.011302673402415</v>
      </c>
      <c r="F57" s="125">
        <f t="shared" si="73"/>
        <v>14.613190478990127</v>
      </c>
      <c r="G57" s="125">
        <f t="shared" si="74"/>
        <v>14.707373358495515</v>
      </c>
      <c r="H57" s="125">
        <f t="shared" si="74"/>
        <v>14.984227771763967</v>
      </c>
      <c r="I57" s="125">
        <f t="shared" si="74"/>
        <v>14.939507105106339</v>
      </c>
      <c r="J57" s="125">
        <f t="shared" si="74"/>
        <v>14.856677292088873</v>
      </c>
      <c r="K57" s="125">
        <f t="shared" si="74"/>
        <v>14.774464098623296</v>
      </c>
      <c r="L57" s="125">
        <f t="shared" si="74"/>
        <v>14.802210011667688</v>
      </c>
      <c r="M57" s="125">
        <f t="shared" si="74"/>
        <v>14.790435918872454</v>
      </c>
      <c r="N57" s="125">
        <f t="shared" si="74"/>
        <v>14.831243271189104</v>
      </c>
      <c r="O57" s="125">
        <f t="shared" ref="O57:R57" si="81">O38/O18*100</f>
        <v>14.823371164987526</v>
      </c>
      <c r="P57" s="125">
        <f t="shared" si="81"/>
        <v>14.837164914925594</v>
      </c>
      <c r="Q57" s="125">
        <f t="shared" si="81"/>
        <v>14.936228366946994</v>
      </c>
      <c r="R57" s="125">
        <f t="shared" si="81"/>
        <v>14.842638492047575</v>
      </c>
      <c r="S57" s="125">
        <f t="shared" ref="S57:T57" si="82">S38/S18*100</f>
        <v>14.919833389084145</v>
      </c>
      <c r="T57" s="125">
        <f t="shared" si="82"/>
        <v>14.949584197276526</v>
      </c>
      <c r="U57" s="125">
        <f t="shared" ref="U57:W57" si="83">U38/U18*100</f>
        <v>15.060164251103462</v>
      </c>
      <c r="V57" s="125">
        <f t="shared" si="83"/>
        <v>15.055817000740801</v>
      </c>
      <c r="W57" s="125">
        <f t="shared" si="83"/>
        <v>15.051469750378137</v>
      </c>
      <c r="X57" s="312">
        <f t="shared" si="48"/>
        <v>15.047122500015474</v>
      </c>
      <c r="Y57" s="312">
        <f t="shared" si="44"/>
        <v>15.047122500015474</v>
      </c>
      <c r="Z57" s="312">
        <f t="shared" si="44"/>
        <v>15.047122500015474</v>
      </c>
      <c r="AA57" s="312">
        <f t="shared" si="44"/>
        <v>15.047122500015474</v>
      </c>
      <c r="AB57" s="407"/>
    </row>
    <row r="58" spans="1:28">
      <c r="A58" s="119" t="s">
        <v>13</v>
      </c>
      <c r="B58" s="126">
        <f t="shared" si="73"/>
        <v>15.243716156676992</v>
      </c>
      <c r="C58" s="127">
        <f t="shared" si="73"/>
        <v>15.548124105295214</v>
      </c>
      <c r="D58" s="127">
        <f t="shared" si="73"/>
        <v>15.43879302715046</v>
      </c>
      <c r="E58" s="127">
        <f t="shared" si="73"/>
        <v>15.46326097338779</v>
      </c>
      <c r="F58" s="127">
        <f t="shared" si="73"/>
        <v>15.153045884264122</v>
      </c>
      <c r="G58" s="127">
        <f t="shared" si="74"/>
        <v>15.232704928385802</v>
      </c>
      <c r="H58" s="127">
        <f t="shared" si="74"/>
        <v>15.581968598070778</v>
      </c>
      <c r="I58" s="127">
        <f t="shared" si="74"/>
        <v>15.401502460322151</v>
      </c>
      <c r="J58" s="127">
        <f t="shared" si="74"/>
        <v>15.369072960383653</v>
      </c>
      <c r="K58" s="127">
        <f t="shared" si="74"/>
        <v>15.378784843246301</v>
      </c>
      <c r="L58" s="127">
        <f t="shared" si="74"/>
        <v>15.47466910720583</v>
      </c>
      <c r="M58" s="127">
        <f t="shared" si="74"/>
        <v>15.489283678451635</v>
      </c>
      <c r="N58" s="127">
        <f t="shared" si="74"/>
        <v>15.613643284990589</v>
      </c>
      <c r="O58" s="127">
        <f t="shared" ref="O58:R58" si="84">O39/O19*100</f>
        <v>15.720842761332115</v>
      </c>
      <c r="P58" s="127">
        <f t="shared" si="84"/>
        <v>15.74702861826524</v>
      </c>
      <c r="Q58" s="127">
        <f t="shared" si="84"/>
        <v>15.812114545542283</v>
      </c>
      <c r="R58" s="127">
        <f t="shared" si="84"/>
        <v>15.90040769280359</v>
      </c>
      <c r="S58" s="127">
        <f t="shared" ref="S58:T58" si="85">S39/S19*100</f>
        <v>15.962775694271137</v>
      </c>
      <c r="T58" s="127">
        <f t="shared" si="85"/>
        <v>15.959581967738314</v>
      </c>
      <c r="U58" s="127">
        <f t="shared" ref="U58:W58" si="86">U39/U19*100</f>
        <v>16.058501456860341</v>
      </c>
      <c r="V58" s="127">
        <f t="shared" si="86"/>
        <v>15.967059263145037</v>
      </c>
      <c r="W58" s="127">
        <f t="shared" si="86"/>
        <v>15.967579038913549</v>
      </c>
      <c r="X58" s="312">
        <f t="shared" si="48"/>
        <v>15.96809881468206</v>
      </c>
      <c r="Y58" s="312">
        <f t="shared" si="44"/>
        <v>15.96809881468206</v>
      </c>
      <c r="Z58" s="312">
        <f t="shared" si="44"/>
        <v>15.96809881468206</v>
      </c>
      <c r="AA58" s="312">
        <f t="shared" si="44"/>
        <v>15.96809881468206</v>
      </c>
      <c r="AB58" s="407"/>
    </row>
    <row r="59" spans="1:28">
      <c r="A59" s="120" t="s">
        <v>14</v>
      </c>
      <c r="B59" s="122">
        <f t="shared" si="73"/>
        <v>15.248110322147509</v>
      </c>
      <c r="C59" s="123">
        <f t="shared" si="73"/>
        <v>15.301374899704367</v>
      </c>
      <c r="D59" s="123">
        <f t="shared" si="73"/>
        <v>15.277278246361323</v>
      </c>
      <c r="E59" s="123">
        <f t="shared" si="73"/>
        <v>15.366732257383594</v>
      </c>
      <c r="F59" s="123">
        <f t="shared" si="73"/>
        <v>15.147116572286684</v>
      </c>
      <c r="G59" s="123">
        <f t="shared" si="74"/>
        <v>15.291760308643127</v>
      </c>
      <c r="H59" s="123">
        <f t="shared" si="74"/>
        <v>16.013933107764302</v>
      </c>
      <c r="I59" s="123">
        <f t="shared" si="74"/>
        <v>15.517958957486682</v>
      </c>
      <c r="J59" s="123">
        <f t="shared" si="74"/>
        <v>15.36218671401644</v>
      </c>
      <c r="K59" s="123">
        <f t="shared" si="74"/>
        <v>15.325560152296186</v>
      </c>
      <c r="L59" s="123">
        <f t="shared" si="74"/>
        <v>15.256748920972038</v>
      </c>
      <c r="M59" s="123">
        <f t="shared" si="74"/>
        <v>15.280295049863996</v>
      </c>
      <c r="N59" s="123">
        <f t="shared" si="74"/>
        <v>15.234887372119676</v>
      </c>
      <c r="O59" s="123">
        <f t="shared" ref="O59:R59" si="87">O40/O20*100</f>
        <v>15.249679669567321</v>
      </c>
      <c r="P59" s="123">
        <f t="shared" si="87"/>
        <v>15.300476852922499</v>
      </c>
      <c r="Q59" s="123">
        <f t="shared" si="87"/>
        <v>15.546636750043453</v>
      </c>
      <c r="R59" s="123">
        <f t="shared" si="87"/>
        <v>15.342221209358858</v>
      </c>
      <c r="S59" s="123">
        <f t="shared" ref="S59:T59" si="88">S40/S20*100</f>
        <v>15.408108158438704</v>
      </c>
      <c r="T59" s="123">
        <f t="shared" si="88"/>
        <v>15.489427717345569</v>
      </c>
      <c r="U59" s="123">
        <f t="shared" ref="U59:W59" si="89">U40/U20*100</f>
        <v>15.511345071700852</v>
      </c>
      <c r="V59" s="123">
        <f t="shared" si="89"/>
        <v>15.529381504067219</v>
      </c>
      <c r="W59" s="123">
        <f t="shared" si="89"/>
        <v>15.547417936433586</v>
      </c>
      <c r="X59" s="312">
        <f t="shared" si="48"/>
        <v>15.565454368799953</v>
      </c>
      <c r="Y59" s="312">
        <f t="shared" si="44"/>
        <v>15.565454368799953</v>
      </c>
      <c r="Z59" s="312">
        <f t="shared" si="44"/>
        <v>15.565454368799953</v>
      </c>
      <c r="AA59" s="312">
        <f t="shared" si="44"/>
        <v>15.565454368799953</v>
      </c>
      <c r="AB59" s="407"/>
    </row>
    <row r="60" spans="1:28" ht="13.5" thickBot="1">
      <c r="A60" s="161" t="s">
        <v>427</v>
      </c>
      <c r="B60" s="130">
        <f t="shared" si="73"/>
        <v>15.244147804600569</v>
      </c>
      <c r="C60" s="131">
        <f t="shared" si="73"/>
        <v>15.523615238514271</v>
      </c>
      <c r="D60" s="131">
        <f t="shared" si="73"/>
        <v>15.422673349395149</v>
      </c>
      <c r="E60" s="131">
        <f t="shared" si="73"/>
        <v>15.45377464284195</v>
      </c>
      <c r="F60" s="131">
        <f t="shared" si="73"/>
        <v>15.152478031936148</v>
      </c>
      <c r="G60" s="131">
        <f t="shared" si="74"/>
        <v>15.238246548553056</v>
      </c>
      <c r="H60" s="131">
        <f t="shared" si="74"/>
        <v>15.622122636819153</v>
      </c>
      <c r="I60" s="131">
        <f t="shared" si="74"/>
        <v>15.412256503156094</v>
      </c>
      <c r="J60" s="131">
        <f t="shared" si="74"/>
        <v>15.368439245471224</v>
      </c>
      <c r="K60" s="131">
        <f t="shared" si="74"/>
        <v>15.373857019988217</v>
      </c>
      <c r="L60" s="131">
        <f t="shared" si="74"/>
        <v>15.45451645914615</v>
      </c>
      <c r="M60" s="131">
        <f t="shared" si="74"/>
        <v>15.469776557482334</v>
      </c>
      <c r="N60" s="131">
        <f t="shared" si="74"/>
        <v>15.578454800952629</v>
      </c>
      <c r="O60" s="131">
        <f t="shared" ref="O60:R60" si="90">O41/O21*100</f>
        <v>15.677465884842382</v>
      </c>
      <c r="P60" s="131">
        <f t="shared" si="90"/>
        <v>15.706359681345642</v>
      </c>
      <c r="Q60" s="131">
        <f t="shared" si="90"/>
        <v>15.787658585816205</v>
      </c>
      <c r="R60" s="131">
        <f t="shared" si="90"/>
        <v>15.848629687646437</v>
      </c>
      <c r="S60" s="131">
        <f t="shared" ref="S60:T60" si="91">S41/S21*100</f>
        <v>15.911441134255014</v>
      </c>
      <c r="T60" s="131">
        <f t="shared" si="91"/>
        <v>15.916364756640114</v>
      </c>
      <c r="U60" s="131">
        <f t="shared" ref="U60:W60" si="92">U41/U21*100</f>
        <v>16.008659228407986</v>
      </c>
      <c r="V60" s="131">
        <f t="shared" si="92"/>
        <v>15.927062150415544</v>
      </c>
      <c r="W60" s="131">
        <f t="shared" si="92"/>
        <v>15.929554602628068</v>
      </c>
      <c r="X60" s="312">
        <f t="shared" si="48"/>
        <v>15.932047054840591</v>
      </c>
      <c r="Y60" s="312">
        <f t="shared" si="44"/>
        <v>15.932047054840591</v>
      </c>
      <c r="Z60" s="312">
        <f t="shared" si="44"/>
        <v>15.932047054840591</v>
      </c>
      <c r="AA60" s="312">
        <f t="shared" si="44"/>
        <v>15.932047054840591</v>
      </c>
      <c r="AB60" s="407"/>
    </row>
    <row r="61" spans="1:28">
      <c r="W61"/>
      <c r="X61" s="407"/>
      <c r="Y61" s="407"/>
      <c r="Z61" s="407"/>
      <c r="AA61" s="407"/>
      <c r="AB61" s="407"/>
    </row>
    <row r="62" spans="1:28" ht="18">
      <c r="A62" s="440" t="s">
        <v>211</v>
      </c>
      <c r="B62" s="440"/>
      <c r="C62" s="440"/>
      <c r="D62" s="440"/>
      <c r="E62" s="440"/>
      <c r="F62" s="440"/>
      <c r="G62" s="441"/>
      <c r="H62" s="441"/>
      <c r="I62" s="441"/>
      <c r="J62" s="441"/>
      <c r="K62" s="441"/>
      <c r="L62" s="441"/>
      <c r="M62" s="441"/>
      <c r="N62" s="441"/>
      <c r="O62" s="442"/>
      <c r="P62" s="442"/>
      <c r="W62"/>
      <c r="X62" s="407"/>
      <c r="Y62" s="407"/>
      <c r="Z62" s="407"/>
      <c r="AA62" s="407"/>
      <c r="AB62" s="407"/>
    </row>
    <row r="63" spans="1:28">
      <c r="A63" s="1" t="s">
        <v>171</v>
      </c>
      <c r="B63" s="1"/>
      <c r="C63" s="1"/>
      <c r="D63" s="1"/>
      <c r="E63" s="1"/>
      <c r="F63" s="1"/>
      <c r="O63" s="7"/>
      <c r="W63"/>
    </row>
    <row r="64" spans="1:28" ht="13.5" thickBot="1">
      <c r="A64" s="99" t="s">
        <v>166</v>
      </c>
      <c r="B64" s="93"/>
      <c r="C64" s="93" t="s">
        <v>277</v>
      </c>
      <c r="D64" s="93" t="s">
        <v>278</v>
      </c>
      <c r="E64" s="93" t="s">
        <v>279</v>
      </c>
      <c r="F64" s="93" t="s">
        <v>280</v>
      </c>
      <c r="G64" s="93" t="s">
        <v>16</v>
      </c>
      <c r="H64" s="93" t="s">
        <v>17</v>
      </c>
      <c r="I64" s="93" t="s">
        <v>18</v>
      </c>
      <c r="J64" s="94">
        <v>2003</v>
      </c>
      <c r="K64" s="94">
        <v>2004</v>
      </c>
      <c r="L64" s="94">
        <v>2005</v>
      </c>
      <c r="M64" s="94">
        <v>2006</v>
      </c>
      <c r="N64" s="94">
        <v>2007</v>
      </c>
      <c r="O64" s="94">
        <v>2008</v>
      </c>
      <c r="P64" s="94">
        <v>2009</v>
      </c>
      <c r="Q64" s="94">
        <v>2010</v>
      </c>
      <c r="R64" s="94">
        <v>2011</v>
      </c>
      <c r="S64" s="94">
        <v>2012</v>
      </c>
      <c r="T64" s="94">
        <v>2013</v>
      </c>
      <c r="U64" s="94">
        <v>2014</v>
      </c>
      <c r="V64" s="94">
        <v>2015</v>
      </c>
      <c r="W64" s="94">
        <v>2016</v>
      </c>
    </row>
    <row r="65" spans="1:23" ht="13.5" thickTop="1">
      <c r="A65" s="2" t="s">
        <v>0</v>
      </c>
      <c r="B65" s="142"/>
      <c r="C65" s="142">
        <f t="shared" ref="C65:G80" si="93">(C6-B6)/B6*100</f>
        <v>2.8687615795981261</v>
      </c>
      <c r="D65" s="142">
        <f t="shared" si="93"/>
        <v>1.5573420531845659</v>
      </c>
      <c r="E65" s="142">
        <f t="shared" si="93"/>
        <v>-1.0212747451573567</v>
      </c>
      <c r="F65" s="142">
        <f t="shared" si="93"/>
        <v>-0.11172808974572832</v>
      </c>
      <c r="G65" s="142">
        <f t="shared" si="93"/>
        <v>-5.4721649097317866E-2</v>
      </c>
      <c r="H65" s="142">
        <f>(H6-G6)/G6*100</f>
        <v>-0.70414104195212268</v>
      </c>
      <c r="I65" s="142">
        <f t="shared" ref="I65:P65" si="94">(I6-H6)/H6*100</f>
        <v>2.0112217182754888</v>
      </c>
      <c r="J65" s="142">
        <f t="shared" si="94"/>
        <v>2.8751792953453443</v>
      </c>
      <c r="K65" s="142">
        <f t="shared" si="94"/>
        <v>1.3876151970263122</v>
      </c>
      <c r="L65" s="142">
        <f t="shared" si="94"/>
        <v>1.3595121267899783</v>
      </c>
      <c r="M65" s="142">
        <f t="shared" si="94"/>
        <v>-1.5153891678109159</v>
      </c>
      <c r="N65" s="142">
        <f t="shared" si="94"/>
        <v>2.1158081376310648E-2</v>
      </c>
      <c r="O65" s="142">
        <f t="shared" si="94"/>
        <v>-0.6992299612697902</v>
      </c>
      <c r="P65" s="142">
        <f t="shared" si="94"/>
        <v>-4.4004478119683155</v>
      </c>
      <c r="Q65" s="142">
        <f t="shared" ref="Q65:Q80" si="95">(Q6-P6)/P6*100</f>
        <v>3.9778311036886569</v>
      </c>
      <c r="R65" s="142">
        <f t="shared" ref="R65:R80" si="96">(R6-Q6)/Q6*100</f>
        <v>-0.13380412562720684</v>
      </c>
      <c r="S65" s="142">
        <f t="shared" ref="S65:S80" si="97">(S6-R6)/R6*100</f>
        <v>-1.8527603625672031</v>
      </c>
      <c r="T65" s="142">
        <f t="shared" ref="T65:T80" si="98">(T6-S6)/S6*100</f>
        <v>4.0788326099771446</v>
      </c>
      <c r="U65" s="142">
        <f t="shared" ref="U65:U80" si="99">(U6-T6)/T6*100</f>
        <v>0.5458489972343209</v>
      </c>
      <c r="V65" s="142">
        <f t="shared" ref="V65:V80" si="100">(V6-U6)/U6*100</f>
        <v>1.4204629681482921</v>
      </c>
      <c r="W65" s="142">
        <f t="shared" ref="W65:W80" si="101">(W6-V6)/V6*100</f>
        <v>-5.4346731628095819</v>
      </c>
    </row>
    <row r="66" spans="1:23">
      <c r="A66" s="3" t="s">
        <v>1</v>
      </c>
      <c r="B66" s="144"/>
      <c r="C66" s="144">
        <f>(C7-B7)/B7*100</f>
        <v>24.000000000000011</v>
      </c>
      <c r="D66" s="144">
        <f t="shared" si="93"/>
        <v>0.8999999999999968</v>
      </c>
      <c r="E66" s="144">
        <f t="shared" si="93"/>
        <v>-5.300000000000022</v>
      </c>
      <c r="F66" s="144">
        <f t="shared" si="93"/>
        <v>6.2000000000000011</v>
      </c>
      <c r="G66" s="144">
        <f t="shared" si="93"/>
        <v>4.6999999999999993</v>
      </c>
      <c r="H66" s="144">
        <f t="shared" ref="H66:P80" si="102">(H7-G7)/G7*100</f>
        <v>-3.2999999999999918</v>
      </c>
      <c r="I66" s="144">
        <f t="shared" si="102"/>
        <v>6.4999999999999902</v>
      </c>
      <c r="J66" s="144">
        <f t="shared" si="102"/>
        <v>0.68106961424663814</v>
      </c>
      <c r="K66" s="144">
        <f t="shared" si="102"/>
        <v>0.8594399778209022</v>
      </c>
      <c r="L66" s="144">
        <f t="shared" si="102"/>
        <v>2.8097855964815786</v>
      </c>
      <c r="M66" s="144">
        <f t="shared" si="102"/>
        <v>-5.4627802642625261</v>
      </c>
      <c r="N66" s="144">
        <f t="shared" si="102"/>
        <v>2.9791620274504353</v>
      </c>
      <c r="O66" s="144">
        <f t="shared" si="102"/>
        <v>19.411508073108713</v>
      </c>
      <c r="P66" s="144">
        <f t="shared" si="102"/>
        <v>-1.8922816971513361</v>
      </c>
      <c r="Q66" s="144">
        <f t="shared" si="95"/>
        <v>-0.30002708009352158</v>
      </c>
      <c r="R66" s="144">
        <f t="shared" si="96"/>
        <v>1.9937504763356453</v>
      </c>
      <c r="S66" s="144">
        <f t="shared" si="97"/>
        <v>1.763483926890141</v>
      </c>
      <c r="T66" s="144">
        <f t="shared" si="98"/>
        <v>4.4791681964372252</v>
      </c>
      <c r="U66" s="144">
        <f t="shared" si="99"/>
        <v>6.8847251310740338</v>
      </c>
      <c r="V66" s="144">
        <f t="shared" si="100"/>
        <v>-6.0796149445693768</v>
      </c>
      <c r="W66" s="144">
        <f t="shared" si="101"/>
        <v>-7.8061553109860267</v>
      </c>
    </row>
    <row r="67" spans="1:23">
      <c r="A67" s="4" t="s">
        <v>2</v>
      </c>
      <c r="B67" s="145"/>
      <c r="C67" s="145">
        <f t="shared" si="93"/>
        <v>-0.79999999999999705</v>
      </c>
      <c r="D67" s="145">
        <f t="shared" si="93"/>
        <v>1.6999999999999948</v>
      </c>
      <c r="E67" s="145">
        <f t="shared" si="93"/>
        <v>-9.9999999999984934E-2</v>
      </c>
      <c r="F67" s="145">
        <f t="shared" si="93"/>
        <v>-1.3999999999999917</v>
      </c>
      <c r="G67" s="145">
        <f t="shared" si="93"/>
        <v>-1.1000000000000001</v>
      </c>
      <c r="H67" s="145">
        <f t="shared" si="102"/>
        <v>-0.10000000000000271</v>
      </c>
      <c r="I67" s="145">
        <f t="shared" si="102"/>
        <v>0.99999999999999512</v>
      </c>
      <c r="J67" s="145">
        <f t="shared" si="102"/>
        <v>3.3963797690202324</v>
      </c>
      <c r="K67" s="145">
        <f t="shared" si="102"/>
        <v>1.5097858730490585</v>
      </c>
      <c r="L67" s="145">
        <f t="shared" si="102"/>
        <v>1.0262027750802996</v>
      </c>
      <c r="M67" s="145">
        <f t="shared" si="102"/>
        <v>-0.59216284704168143</v>
      </c>
      <c r="N67" s="145">
        <f t="shared" si="102"/>
        <v>-0.63677082909434213</v>
      </c>
      <c r="O67" s="145">
        <f>(O8-N8)/N8*100</f>
        <v>-5.3351067698944235</v>
      </c>
      <c r="P67" s="145">
        <f>(P8-O8)/O8*100</f>
        <v>-5.129766610589809</v>
      </c>
      <c r="Q67" s="145">
        <f t="shared" si="95"/>
        <v>5.2641856956084148</v>
      </c>
      <c r="R67" s="145">
        <f t="shared" si="96"/>
        <v>-0.7397438680269155</v>
      </c>
      <c r="S67" s="145">
        <f t="shared" si="97"/>
        <v>-2.9110502698494618</v>
      </c>
      <c r="T67" s="145">
        <f t="shared" si="98"/>
        <v>3.9560340555880895</v>
      </c>
      <c r="U67" s="145">
        <f t="shared" si="99"/>
        <v>-1.4083164335361309</v>
      </c>
      <c r="V67" s="145">
        <f t="shared" si="100"/>
        <v>3.9270927646557254</v>
      </c>
      <c r="W67" s="145">
        <f t="shared" si="101"/>
        <v>-4.7184054606122894</v>
      </c>
    </row>
    <row r="68" spans="1:23">
      <c r="A68" s="2" t="s">
        <v>3</v>
      </c>
      <c r="B68" s="143"/>
      <c r="C68" s="143">
        <f t="shared" si="93"/>
        <v>2.8760603781318128</v>
      </c>
      <c r="D68" s="143">
        <f t="shared" si="93"/>
        <v>2.9811606012468936</v>
      </c>
      <c r="E68" s="143">
        <f t="shared" si="93"/>
        <v>-1.8693369712113508</v>
      </c>
      <c r="F68" s="143">
        <f t="shared" si="93"/>
        <v>0.20540276133969998</v>
      </c>
      <c r="G68" s="143">
        <f t="shared" si="93"/>
        <v>7.0550774061001142</v>
      </c>
      <c r="H68" s="143">
        <f t="shared" si="102"/>
        <v>2.3709371052421306</v>
      </c>
      <c r="I68" s="143">
        <f t="shared" si="102"/>
        <v>3.2409103360303635</v>
      </c>
      <c r="J68" s="143">
        <f t="shared" si="102"/>
        <v>0.19266210231866324</v>
      </c>
      <c r="K68" s="143">
        <f t="shared" si="102"/>
        <v>5.6955068107319029</v>
      </c>
      <c r="L68" s="143">
        <f t="shared" si="102"/>
        <v>6.8217912285625584</v>
      </c>
      <c r="M68" s="143">
        <f t="shared" si="102"/>
        <v>6.5504676004813271</v>
      </c>
      <c r="N68" s="143">
        <f t="shared" si="102"/>
        <v>6.5165250347481036</v>
      </c>
      <c r="O68" s="143">
        <f t="shared" si="102"/>
        <v>2.6820135017977438</v>
      </c>
      <c r="P68" s="143">
        <f t="shared" si="102"/>
        <v>-6.369340451575253</v>
      </c>
      <c r="Q68" s="143">
        <f t="shared" si="95"/>
        <v>4.4627382235501791</v>
      </c>
      <c r="R68" s="143">
        <f t="shared" si="96"/>
        <v>2.3612696612857502</v>
      </c>
      <c r="S68" s="143">
        <f t="shared" si="97"/>
        <v>1.8659481306837318</v>
      </c>
      <c r="T68" s="143">
        <f t="shared" si="98"/>
        <v>1.4489558994254141</v>
      </c>
      <c r="U68" s="143">
        <f t="shared" si="99"/>
        <v>0.67864126892156151</v>
      </c>
      <c r="V68" s="143">
        <f t="shared" si="100"/>
        <v>-2.0322717560986137E-2</v>
      </c>
      <c r="W68" s="143">
        <f t="shared" si="101"/>
        <v>0.18348128760691831</v>
      </c>
    </row>
    <row r="69" spans="1:23">
      <c r="A69" s="3" t="s">
        <v>4</v>
      </c>
      <c r="B69" s="144"/>
      <c r="C69" s="144">
        <f t="shared" si="93"/>
        <v>1.399999999999999</v>
      </c>
      <c r="D69" s="144">
        <f t="shared" si="93"/>
        <v>2.6999999999999886</v>
      </c>
      <c r="E69" s="144">
        <f t="shared" si="93"/>
        <v>-0.20000000000000343</v>
      </c>
      <c r="F69" s="144">
        <f t="shared" si="93"/>
        <v>0.60000000000000409</v>
      </c>
      <c r="G69" s="144">
        <f t="shared" si="93"/>
        <v>8.1</v>
      </c>
      <c r="H69" s="144">
        <f t="shared" si="102"/>
        <v>3.2000000000000051</v>
      </c>
      <c r="I69" s="144">
        <f t="shared" si="102"/>
        <v>2.8000000000000091</v>
      </c>
      <c r="J69" s="144">
        <f t="shared" si="102"/>
        <v>-1.5042370189681227</v>
      </c>
      <c r="K69" s="144">
        <f t="shared" si="102"/>
        <v>4.8946388570003716</v>
      </c>
      <c r="L69" s="144">
        <f t="shared" si="102"/>
        <v>6.2041686307461843</v>
      </c>
      <c r="M69" s="144">
        <f t="shared" si="102"/>
        <v>6.4381843373819736</v>
      </c>
      <c r="N69" s="144">
        <f t="shared" si="102"/>
        <v>5.3523300752034864</v>
      </c>
      <c r="O69" s="144">
        <f t="shared" si="102"/>
        <v>2.315062086901654</v>
      </c>
      <c r="P69" s="144">
        <f t="shared" si="102"/>
        <v>-10.62696708804013</v>
      </c>
      <c r="Q69" s="144">
        <f t="shared" si="95"/>
        <v>5.9072317083737396</v>
      </c>
      <c r="R69" s="144">
        <f t="shared" si="96"/>
        <v>3.0340201673269234</v>
      </c>
      <c r="S69" s="144">
        <f t="shared" si="97"/>
        <v>2.0964224448160351</v>
      </c>
      <c r="T69" s="144">
        <f t="shared" si="98"/>
        <v>1.0184718946280444</v>
      </c>
      <c r="U69" s="144">
        <f t="shared" si="99"/>
        <v>0.21853594037353116</v>
      </c>
      <c r="V69" s="144">
        <f t="shared" si="100"/>
        <v>-0.24292812154782908</v>
      </c>
      <c r="W69" s="144">
        <f t="shared" si="101"/>
        <v>0.67204089451503368</v>
      </c>
    </row>
    <row r="70" spans="1:23">
      <c r="A70" s="3" t="s">
        <v>5</v>
      </c>
      <c r="B70" s="144"/>
      <c r="C70" s="144">
        <f t="shared" si="93"/>
        <v>10.800000000000013</v>
      </c>
      <c r="D70" s="144">
        <f t="shared" si="93"/>
        <v>3.8999999999999986</v>
      </c>
      <c r="E70" s="144">
        <f t="shared" si="93"/>
        <v>-6.3000000000000114</v>
      </c>
      <c r="F70" s="144">
        <f t="shared" si="93"/>
        <v>-0.50000000000000344</v>
      </c>
      <c r="G70" s="144">
        <f t="shared" si="93"/>
        <v>3.0999999999999877</v>
      </c>
      <c r="H70" s="144">
        <f t="shared" si="102"/>
        <v>-3.6999999999999975</v>
      </c>
      <c r="I70" s="144">
        <f t="shared" si="102"/>
        <v>3.4999999999999969</v>
      </c>
      <c r="J70" s="144">
        <f t="shared" si="102"/>
        <v>2.9505666070238177</v>
      </c>
      <c r="K70" s="144">
        <f t="shared" si="102"/>
        <v>6.7850327153762242</v>
      </c>
      <c r="L70" s="144">
        <f t="shared" si="102"/>
        <v>5.3460986117759477</v>
      </c>
      <c r="M70" s="144">
        <f t="shared" si="102"/>
        <v>3.4195491090632553</v>
      </c>
      <c r="N70" s="144">
        <f t="shared" si="102"/>
        <v>3.4150139076415518</v>
      </c>
      <c r="O70" s="144">
        <f t="shared" si="102"/>
        <v>-3.54</v>
      </c>
      <c r="P70" s="144">
        <f t="shared" si="102"/>
        <v>-1.7549835609134801</v>
      </c>
      <c r="Q70" s="144">
        <f t="shared" si="95"/>
        <v>2.416449341996171</v>
      </c>
      <c r="R70" s="144">
        <f t="shared" si="96"/>
        <v>1.5278186635266411</v>
      </c>
      <c r="S70" s="144">
        <f t="shared" si="97"/>
        <v>-0.35518571138623906</v>
      </c>
      <c r="T70" s="144">
        <f t="shared" si="98"/>
        <v>-0.64597791453886777</v>
      </c>
      <c r="U70" s="144">
        <f t="shared" si="99"/>
        <v>-1.1334182664850856</v>
      </c>
      <c r="V70" s="144">
        <f t="shared" si="100"/>
        <v>-1.5270680589498631</v>
      </c>
      <c r="W70" s="144">
        <f t="shared" si="101"/>
        <v>-3.4895613982311535</v>
      </c>
    </row>
    <row r="71" spans="1:23">
      <c r="A71" s="4" t="s">
        <v>6</v>
      </c>
      <c r="B71" s="145"/>
      <c r="C71" s="145">
        <f t="shared" si="93"/>
        <v>2.0159733904835981</v>
      </c>
      <c r="D71" s="145">
        <f t="shared" si="93"/>
        <v>3.4427236280375326</v>
      </c>
      <c r="E71" s="145">
        <f t="shared" si="93"/>
        <v>-5.894375029030603</v>
      </c>
      <c r="F71" s="145">
        <f t="shared" si="93"/>
        <v>-1.3573543928924094</v>
      </c>
      <c r="G71" s="145">
        <f t="shared" si="93"/>
        <v>5.6492369276957701</v>
      </c>
      <c r="H71" s="145">
        <f t="shared" si="102"/>
        <v>4.9256417542862652</v>
      </c>
      <c r="I71" s="145">
        <f t="shared" si="102"/>
        <v>5.8093346573982059</v>
      </c>
      <c r="J71" s="145">
        <f t="shared" si="102"/>
        <v>7.6873230790218683</v>
      </c>
      <c r="K71" s="145">
        <f t="shared" si="102"/>
        <v>9.1084718923198746</v>
      </c>
      <c r="L71" s="145">
        <f t="shared" si="102"/>
        <v>11.921279498417986</v>
      </c>
      <c r="M71" s="145">
        <f t="shared" si="102"/>
        <v>10.436225945329152</v>
      </c>
      <c r="N71" s="145">
        <f t="shared" si="102"/>
        <v>15.519598075634281</v>
      </c>
      <c r="O71" s="145">
        <f t="shared" si="102"/>
        <v>9.8742242739736028</v>
      </c>
      <c r="P71" s="145">
        <f t="shared" si="102"/>
        <v>8.5437345068605968</v>
      </c>
      <c r="Q71" s="145">
        <f t="shared" si="95"/>
        <v>0.73229600684738816</v>
      </c>
      <c r="R71" s="145">
        <f t="shared" si="96"/>
        <v>0.42638785580337968</v>
      </c>
      <c r="S71" s="145">
        <f t="shared" si="97"/>
        <v>2.5756311287293969</v>
      </c>
      <c r="T71" s="145">
        <f t="shared" si="98"/>
        <v>4.5652859278544478</v>
      </c>
      <c r="U71" s="145">
        <f t="shared" si="99"/>
        <v>3.5878931704565344</v>
      </c>
      <c r="V71" s="145">
        <f t="shared" si="100"/>
        <v>1.7332194128085479</v>
      </c>
      <c r="W71" s="145">
        <f t="shared" si="101"/>
        <v>0.71894640665233078</v>
      </c>
    </row>
    <row r="72" spans="1:23">
      <c r="A72" s="2" t="s">
        <v>7</v>
      </c>
      <c r="B72" s="143"/>
      <c r="C72" s="143">
        <f t="shared" si="93"/>
        <v>4.075377025266337</v>
      </c>
      <c r="D72" s="143">
        <f t="shared" si="93"/>
        <v>2.3944048498311159</v>
      </c>
      <c r="E72" s="143">
        <f t="shared" si="93"/>
        <v>1.8821457393965881</v>
      </c>
      <c r="F72" s="143">
        <f t="shared" si="93"/>
        <v>3.7456245792266842</v>
      </c>
      <c r="G72" s="143">
        <f t="shared" si="93"/>
        <v>3.8829093344025076</v>
      </c>
      <c r="H72" s="143">
        <f t="shared" si="102"/>
        <v>3.3513676993970876</v>
      </c>
      <c r="I72" s="143">
        <f t="shared" si="102"/>
        <v>3.8902559917259287</v>
      </c>
      <c r="J72" s="143">
        <f t="shared" si="102"/>
        <v>4.0860174833871197</v>
      </c>
      <c r="K72" s="143">
        <f t="shared" si="102"/>
        <v>4.5759999375080866</v>
      </c>
      <c r="L72" s="143">
        <f t="shared" si="102"/>
        <v>5.4265962190115609</v>
      </c>
      <c r="M72" s="143">
        <f t="shared" si="102"/>
        <v>6.1679032619568179</v>
      </c>
      <c r="N72" s="143">
        <f t="shared" si="102"/>
        <v>6.1426719380922146</v>
      </c>
      <c r="O72" s="143">
        <f t="shared" si="102"/>
        <v>4.2536911693948296</v>
      </c>
      <c r="P72" s="143">
        <f t="shared" si="102"/>
        <v>0.73204564757023438</v>
      </c>
      <c r="Q72" s="143">
        <f t="shared" si="95"/>
        <v>2.2676099112078885</v>
      </c>
      <c r="R72" s="143">
        <f t="shared" si="96"/>
        <v>4.0664045424266151</v>
      </c>
      <c r="S72" s="143">
        <f t="shared" si="97"/>
        <v>3.043382832884145</v>
      </c>
      <c r="T72" s="143">
        <f t="shared" si="98"/>
        <v>2.6517902726535589</v>
      </c>
      <c r="U72" s="143">
        <f t="shared" si="99"/>
        <v>2.3294657891372141</v>
      </c>
      <c r="V72" s="143">
        <f t="shared" si="100"/>
        <v>1.6203538253427467</v>
      </c>
      <c r="W72" s="143">
        <f t="shared" si="101"/>
        <v>1.3653296099281542</v>
      </c>
    </row>
    <row r="73" spans="1:23">
      <c r="A73" s="3" t="s">
        <v>8</v>
      </c>
      <c r="B73" s="144"/>
      <c r="C73" s="144">
        <f t="shared" si="93"/>
        <v>3.699999999999986</v>
      </c>
      <c r="D73" s="144">
        <f t="shared" si="93"/>
        <v>0.40000000000000102</v>
      </c>
      <c r="E73" s="144">
        <f t="shared" si="93"/>
        <v>1.2999999999999881</v>
      </c>
      <c r="F73" s="144">
        <f t="shared" si="93"/>
        <v>7.6</v>
      </c>
      <c r="G73" s="144">
        <f t="shared" si="93"/>
        <v>8.0999999999999943</v>
      </c>
      <c r="H73" s="144">
        <f t="shared" si="102"/>
        <v>1.8999999999999881</v>
      </c>
      <c r="I73" s="144">
        <f t="shared" si="102"/>
        <v>2.2999999999999963</v>
      </c>
      <c r="J73" s="144">
        <f t="shared" si="102"/>
        <v>2.6657606565089025</v>
      </c>
      <c r="K73" s="144">
        <f t="shared" si="102"/>
        <v>5.3977778960596039</v>
      </c>
      <c r="L73" s="144">
        <f t="shared" si="102"/>
        <v>7.046630986688605</v>
      </c>
      <c r="M73" s="144">
        <f t="shared" si="102"/>
        <v>5.9605501604515183</v>
      </c>
      <c r="N73" s="144">
        <f t="shared" si="102"/>
        <v>5.598602801956531</v>
      </c>
      <c r="O73" s="144">
        <f t="shared" si="102"/>
        <v>1.7529195329555607</v>
      </c>
      <c r="P73" s="144">
        <f t="shared" si="102"/>
        <v>-1.1173230565031504</v>
      </c>
      <c r="Q73" s="144">
        <f t="shared" si="95"/>
        <v>4.4268308427505589</v>
      </c>
      <c r="R73" s="144">
        <f t="shared" si="96"/>
        <v>4.0790112796157372</v>
      </c>
      <c r="S73" s="144">
        <f t="shared" si="97"/>
        <v>3.9518169750269645</v>
      </c>
      <c r="T73" s="144">
        <f t="shared" si="98"/>
        <v>2.0028034259661096</v>
      </c>
      <c r="U73" s="144">
        <f t="shared" si="99"/>
        <v>1.5923006200974161</v>
      </c>
      <c r="V73" s="144">
        <f t="shared" si="100"/>
        <v>1.4265427938769617</v>
      </c>
      <c r="W73" s="144">
        <f t="shared" si="101"/>
        <v>1.2145028440438816</v>
      </c>
    </row>
    <row r="74" spans="1:23">
      <c r="A74" s="3" t="s">
        <v>9</v>
      </c>
      <c r="B74" s="144"/>
      <c r="C74" s="144">
        <f t="shared" si="93"/>
        <v>6.0999999999999872</v>
      </c>
      <c r="D74" s="144">
        <f t="shared" si="93"/>
        <v>7.6000000000000023</v>
      </c>
      <c r="E74" s="144">
        <f t="shared" si="93"/>
        <v>5.5</v>
      </c>
      <c r="F74" s="144">
        <f t="shared" si="93"/>
        <v>5.2000000000000091</v>
      </c>
      <c r="G74" s="144">
        <f t="shared" si="93"/>
        <v>8.2999999999999865</v>
      </c>
      <c r="H74" s="144">
        <f t="shared" si="102"/>
        <v>5.9000000000000021</v>
      </c>
      <c r="I74" s="144">
        <f t="shared" si="102"/>
        <v>9.0000000000000089</v>
      </c>
      <c r="J74" s="144">
        <f t="shared" si="102"/>
        <v>6.347842929203602</v>
      </c>
      <c r="K74" s="144">
        <f t="shared" si="102"/>
        <v>4.8872805593608293</v>
      </c>
      <c r="L74" s="144">
        <f t="shared" si="102"/>
        <v>5.294317486920467</v>
      </c>
      <c r="M74" s="144">
        <f t="shared" si="102"/>
        <v>5.1158728861318163</v>
      </c>
      <c r="N74" s="144">
        <f t="shared" si="102"/>
        <v>7.5109043846137116</v>
      </c>
      <c r="O74" s="144">
        <f t="shared" si="102"/>
        <v>3.5001569793292782</v>
      </c>
      <c r="P74" s="144">
        <f t="shared" si="102"/>
        <v>-0.18755846664553369</v>
      </c>
      <c r="Q74" s="144">
        <f t="shared" si="95"/>
        <v>1.677920694128139</v>
      </c>
      <c r="R74" s="144">
        <f t="shared" si="96"/>
        <v>3.4610172593344632</v>
      </c>
      <c r="S74" s="144">
        <f t="shared" si="97"/>
        <v>2.4199594006115177</v>
      </c>
      <c r="T74" s="144">
        <f t="shared" si="98"/>
        <v>2.8541704360412519</v>
      </c>
      <c r="U74" s="144">
        <f t="shared" si="99"/>
        <v>3.1559715186963531</v>
      </c>
      <c r="V74" s="144">
        <f t="shared" si="100"/>
        <v>1.1274188735112762</v>
      </c>
      <c r="W74" s="144">
        <f t="shared" si="101"/>
        <v>0.39090644305796146</v>
      </c>
    </row>
    <row r="75" spans="1:23">
      <c r="A75" s="3" t="s">
        <v>10</v>
      </c>
      <c r="B75" s="144"/>
      <c r="C75" s="144">
        <f t="shared" si="93"/>
        <v>6.7853708791208751</v>
      </c>
      <c r="D75" s="144">
        <f t="shared" si="93"/>
        <v>4.7060866545107123</v>
      </c>
      <c r="E75" s="144">
        <f t="shared" si="93"/>
        <v>2.3020560433834083</v>
      </c>
      <c r="F75" s="144">
        <f t="shared" si="93"/>
        <v>5.1105562588502629</v>
      </c>
      <c r="G75" s="144">
        <f t="shared" si="93"/>
        <v>3.1802295081655085</v>
      </c>
      <c r="H75" s="144">
        <f t="shared" si="102"/>
        <v>8.1675334214236734</v>
      </c>
      <c r="I75" s="144">
        <f t="shared" si="102"/>
        <v>6.2763462246337358</v>
      </c>
      <c r="J75" s="144">
        <f t="shared" si="102"/>
        <v>4.7992294262837953</v>
      </c>
      <c r="K75" s="144">
        <f t="shared" si="102"/>
        <v>7.0545298575767035</v>
      </c>
      <c r="L75" s="144">
        <f t="shared" si="102"/>
        <v>5.7091191368800773</v>
      </c>
      <c r="M75" s="144">
        <f t="shared" si="102"/>
        <v>9.6440482092428503</v>
      </c>
      <c r="N75" s="144">
        <f t="shared" si="102"/>
        <v>7.2534964953418806</v>
      </c>
      <c r="O75" s="144">
        <f t="shared" si="102"/>
        <v>5.5793909038869556</v>
      </c>
      <c r="P75" s="144">
        <f t="shared" si="102"/>
        <v>1.0548472405946232</v>
      </c>
      <c r="Q75" s="144">
        <f t="shared" si="95"/>
        <v>1.2398979629835731</v>
      </c>
      <c r="R75" s="144">
        <f t="shared" si="96"/>
        <v>4.2549940213093524</v>
      </c>
      <c r="S75" s="144">
        <f t="shared" si="97"/>
        <v>2.9754379793404935</v>
      </c>
      <c r="T75" s="144">
        <f t="shared" si="98"/>
        <v>2.6092356087267499</v>
      </c>
      <c r="U75" s="144">
        <f t="shared" si="99"/>
        <v>2.1860320752132365</v>
      </c>
      <c r="V75" s="144">
        <f t="shared" si="100"/>
        <v>2.7550677567476765</v>
      </c>
      <c r="W75" s="144">
        <f t="shared" si="101"/>
        <v>1.9185864090496243</v>
      </c>
    </row>
    <row r="76" spans="1:23">
      <c r="A76" s="3" t="s">
        <v>11</v>
      </c>
      <c r="B76" s="144"/>
      <c r="C76" s="144">
        <f t="shared" si="93"/>
        <v>2.6582004265986776</v>
      </c>
      <c r="D76" s="144">
        <f t="shared" si="93"/>
        <v>-3.2717766398572823E-2</v>
      </c>
      <c r="E76" s="144">
        <f t="shared" si="93"/>
        <v>6.2112206616090013</v>
      </c>
      <c r="F76" s="144">
        <f t="shared" si="93"/>
        <v>3.8691359071068439</v>
      </c>
      <c r="G76" s="144">
        <f t="shared" si="93"/>
        <v>4.8180334557323485</v>
      </c>
      <c r="H76" s="144">
        <f t="shared" si="102"/>
        <v>2.2482668960604588</v>
      </c>
      <c r="I76" s="144">
        <f t="shared" si="102"/>
        <v>2.4637525883771492</v>
      </c>
      <c r="J76" s="144">
        <f t="shared" si="102"/>
        <v>5.5579361278451422</v>
      </c>
      <c r="K76" s="144">
        <f t="shared" si="102"/>
        <v>1.746740532021593</v>
      </c>
      <c r="L76" s="144">
        <f t="shared" si="102"/>
        <v>3.7969232213473472</v>
      </c>
      <c r="M76" s="144">
        <f t="shared" si="102"/>
        <v>5.2210905695231586</v>
      </c>
      <c r="N76" s="144">
        <f t="shared" si="102"/>
        <v>5.5092517865265815</v>
      </c>
      <c r="O76" s="144">
        <f t="shared" si="102"/>
        <v>3.7614349506986584</v>
      </c>
      <c r="P76" s="144">
        <f t="shared" si="102"/>
        <v>-0.80501092048724898</v>
      </c>
      <c r="Q76" s="144">
        <f t="shared" si="95"/>
        <v>0.36888153227713405</v>
      </c>
      <c r="R76" s="144">
        <f t="shared" si="96"/>
        <v>2.4670000875061424</v>
      </c>
      <c r="S76" s="144">
        <f t="shared" si="97"/>
        <v>2.1323558393441333</v>
      </c>
      <c r="T76" s="144">
        <f t="shared" si="98"/>
        <v>2.610116291036328</v>
      </c>
      <c r="U76" s="144">
        <f t="shared" si="99"/>
        <v>1.9576255249796277</v>
      </c>
      <c r="V76" s="144">
        <f t="shared" si="100"/>
        <v>1.0980430732909936</v>
      </c>
      <c r="W76" s="144">
        <f t="shared" si="101"/>
        <v>1.167606224800686</v>
      </c>
    </row>
    <row r="77" spans="1:23">
      <c r="A77" s="4" t="s">
        <v>12</v>
      </c>
      <c r="B77" s="145"/>
      <c r="C77" s="145">
        <f t="shared" si="93"/>
        <v>1.9311658749263858</v>
      </c>
      <c r="D77" s="145">
        <f t="shared" si="93"/>
        <v>0.78890196979924809</v>
      </c>
      <c r="E77" s="145">
        <f t="shared" si="93"/>
        <v>-0.74826335722615311</v>
      </c>
      <c r="F77" s="145">
        <f t="shared" si="93"/>
        <v>-0.85349660666907756</v>
      </c>
      <c r="G77" s="145">
        <f t="shared" si="93"/>
        <v>-0.92631860896008278</v>
      </c>
      <c r="H77" s="145">
        <f t="shared" si="102"/>
        <v>-0.93422851049180666</v>
      </c>
      <c r="I77" s="145">
        <f t="shared" si="102"/>
        <v>0.71637603321725218</v>
      </c>
      <c r="J77" s="145">
        <f t="shared" si="102"/>
        <v>2.7672725367974405</v>
      </c>
      <c r="K77" s="145">
        <f t="shared" si="102"/>
        <v>1.9134219875326854</v>
      </c>
      <c r="L77" s="145">
        <f t="shared" si="102"/>
        <v>4.3080416310322267</v>
      </c>
      <c r="M77" s="145">
        <f t="shared" si="102"/>
        <v>3.062032750162059</v>
      </c>
      <c r="N77" s="145">
        <f t="shared" si="102"/>
        <v>4.6609421441202095</v>
      </c>
      <c r="O77" s="145">
        <f t="shared" si="102"/>
        <v>5.5669236469820484</v>
      </c>
      <c r="P77" s="145">
        <f t="shared" si="102"/>
        <v>3.1833469541711192</v>
      </c>
      <c r="Q77" s="145">
        <f t="shared" si="95"/>
        <v>2.722880983750549</v>
      </c>
      <c r="R77" s="145">
        <f t="shared" si="96"/>
        <v>4.7414165927339136</v>
      </c>
      <c r="S77" s="145">
        <f t="shared" si="97"/>
        <v>2.9806551165199502</v>
      </c>
      <c r="T77" s="145">
        <f t="shared" si="98"/>
        <v>3.2048315332694872</v>
      </c>
      <c r="U77" s="145">
        <f t="shared" si="99"/>
        <v>2.8551195016583271</v>
      </c>
      <c r="V77" s="145">
        <f t="shared" si="100"/>
        <v>0.80873703635755378</v>
      </c>
      <c r="W77" s="145">
        <f t="shared" si="101"/>
        <v>1.3981013227365959</v>
      </c>
    </row>
    <row r="78" spans="1:23">
      <c r="A78" s="2" t="s">
        <v>13</v>
      </c>
      <c r="B78" s="143"/>
      <c r="C78" s="143">
        <f t="shared" si="93"/>
        <v>3.6043011914401206</v>
      </c>
      <c r="D78" s="143">
        <f t="shared" si="93"/>
        <v>2.376240952724185</v>
      </c>
      <c r="E78" s="143">
        <f t="shared" si="93"/>
        <v>0.56895542727934201</v>
      </c>
      <c r="F78" s="143">
        <f t="shared" si="93"/>
        <v>2.3436744984497158</v>
      </c>
      <c r="G78" s="143">
        <f t="shared" si="93"/>
        <v>3.8918193901025329</v>
      </c>
      <c r="H78" s="143">
        <f t="shared" si="102"/>
        <v>2.4984059991386154</v>
      </c>
      <c r="I78" s="143">
        <f t="shared" si="102"/>
        <v>3.4628287673056111</v>
      </c>
      <c r="J78" s="143">
        <f t="shared" si="102"/>
        <v>3.0729216735227549</v>
      </c>
      <c r="K78" s="143">
        <f t="shared" si="102"/>
        <v>4.3257128389826036</v>
      </c>
      <c r="L78" s="143">
        <f t="shared" si="102"/>
        <v>5.1216452416907208</v>
      </c>
      <c r="M78" s="143">
        <f t="shared" si="102"/>
        <v>5.1606857937399564</v>
      </c>
      <c r="N78" s="143">
        <f t="shared" si="102"/>
        <v>5.4110413759780682</v>
      </c>
      <c r="O78" s="143">
        <f t="shared" si="102"/>
        <v>3.2868340401396736</v>
      </c>
      <c r="P78" s="143">
        <f t="shared" si="102"/>
        <v>-1.4307154270698728</v>
      </c>
      <c r="Q78" s="143">
        <f t="shared" si="95"/>
        <v>2.9210128145126477</v>
      </c>
      <c r="R78" s="143">
        <f t="shared" si="96"/>
        <v>3.2113224790168586</v>
      </c>
      <c r="S78" s="143">
        <f t="shared" si="97"/>
        <v>2.2370288212171134</v>
      </c>
      <c r="T78" s="143">
        <f t="shared" si="98"/>
        <v>2.5603010885515016</v>
      </c>
      <c r="U78" s="143">
        <f t="shared" si="99"/>
        <v>1.7923446184661165</v>
      </c>
      <c r="V78" s="143">
        <f t="shared" si="100"/>
        <v>1.2663478359583986</v>
      </c>
      <c r="W78" s="143">
        <f t="shared" si="101"/>
        <v>0.37705071177573857</v>
      </c>
    </row>
    <row r="79" spans="1:23">
      <c r="A79" s="3" t="s">
        <v>14</v>
      </c>
      <c r="B79" s="144"/>
      <c r="C79" s="144">
        <f t="shared" si="93"/>
        <v>4.8865181760094831</v>
      </c>
      <c r="D79" s="144">
        <f t="shared" si="93"/>
        <v>2.9213358692882836</v>
      </c>
      <c r="E79" s="144">
        <f t="shared" si="93"/>
        <v>-1.139038082330504</v>
      </c>
      <c r="F79" s="144">
        <f t="shared" si="93"/>
        <v>-0.54058380276289986</v>
      </c>
      <c r="G79" s="144">
        <f t="shared" si="93"/>
        <v>1.5781434491483055</v>
      </c>
      <c r="H79" s="144">
        <f t="shared" si="102"/>
        <v>1.4376126166967655</v>
      </c>
      <c r="I79" s="144">
        <f t="shared" si="102"/>
        <v>2.7112094481196669</v>
      </c>
      <c r="J79" s="144">
        <f t="shared" si="102"/>
        <v>2.682382712349757</v>
      </c>
      <c r="K79" s="144">
        <f t="shared" si="102"/>
        <v>5.0242228894956176</v>
      </c>
      <c r="L79" s="144">
        <f t="shared" si="102"/>
        <v>4.9864147215017924</v>
      </c>
      <c r="M79" s="144">
        <f t="shared" si="102"/>
        <v>6.2435667441108098</v>
      </c>
      <c r="N79" s="144">
        <f t="shared" si="102"/>
        <v>4.8692907426281185</v>
      </c>
      <c r="O79" s="144">
        <f t="shared" si="102"/>
        <v>2.2557840089886905</v>
      </c>
      <c r="P79" s="144">
        <f t="shared" si="102"/>
        <v>-2.5970171998251543</v>
      </c>
      <c r="Q79" s="144">
        <f t="shared" si="95"/>
        <v>4.2245982699773972</v>
      </c>
      <c r="R79" s="144">
        <f t="shared" si="96"/>
        <v>4.002401757074912</v>
      </c>
      <c r="S79" s="144">
        <f t="shared" si="97"/>
        <v>1.9807809176542086</v>
      </c>
      <c r="T79" s="144">
        <f t="shared" si="98"/>
        <v>1.7929570383061137</v>
      </c>
      <c r="U79" s="144">
        <f t="shared" si="99"/>
        <v>0.78336242128872446</v>
      </c>
      <c r="V79" s="144">
        <f t="shared" si="100"/>
        <v>1.6231620983844619</v>
      </c>
      <c r="W79" s="144">
        <f t="shared" si="101"/>
        <v>-0.69198095176853469</v>
      </c>
    </row>
    <row r="80" spans="1:23" ht="13.5" thickBot="1">
      <c r="A80" s="96" t="s">
        <v>426</v>
      </c>
      <c r="B80" s="146"/>
      <c r="C80" s="146">
        <f t="shared" si="93"/>
        <v>3.7302560064507087</v>
      </c>
      <c r="D80" s="146">
        <f t="shared" si="93"/>
        <v>2.4303836141404656</v>
      </c>
      <c r="E80" s="146">
        <f t="shared" si="93"/>
        <v>0.39849235975972569</v>
      </c>
      <c r="F80" s="146">
        <f t="shared" si="93"/>
        <v>2.0602248809938359</v>
      </c>
      <c r="G80" s="146">
        <f t="shared" si="93"/>
        <v>3.6702378180330535</v>
      </c>
      <c r="H80" s="146">
        <f t="shared" si="102"/>
        <v>2.3988636039188589</v>
      </c>
      <c r="I80" s="146">
        <f t="shared" si="102"/>
        <v>3.3929606402040693</v>
      </c>
      <c r="J80" s="146">
        <f t="shared" si="102"/>
        <v>3.0368577971480009</v>
      </c>
      <c r="K80" s="146">
        <f t="shared" si="102"/>
        <v>4.3899940470438787</v>
      </c>
      <c r="L80" s="146">
        <f t="shared" si="102"/>
        <v>5.109124885241596</v>
      </c>
      <c r="M80" s="146">
        <f t="shared" si="102"/>
        <v>5.2608275890481737</v>
      </c>
      <c r="N80" s="146">
        <f t="shared" si="102"/>
        <v>5.3604740546296705</v>
      </c>
      <c r="O80" s="146">
        <f t="shared" si="102"/>
        <v>3.1910438852388827</v>
      </c>
      <c r="P80" s="146">
        <f t="shared" si="102"/>
        <v>-1.5380891344565648</v>
      </c>
      <c r="Q80" s="146">
        <f t="shared" si="95"/>
        <v>3.0397346263431579</v>
      </c>
      <c r="R80" s="146">
        <f t="shared" si="96"/>
        <v>3.2841971347972789</v>
      </c>
      <c r="S80" s="146">
        <f t="shared" si="97"/>
        <v>2.2132589778660008</v>
      </c>
      <c r="T80" s="146">
        <f t="shared" si="98"/>
        <v>2.4892832866150352</v>
      </c>
      <c r="U80" s="146">
        <f t="shared" si="99"/>
        <v>1.6995976177247307</v>
      </c>
      <c r="V80" s="146">
        <f t="shared" si="100"/>
        <v>1.2988511905116233</v>
      </c>
      <c r="W80" s="146">
        <f t="shared" si="101"/>
        <v>0.27935742242910044</v>
      </c>
    </row>
    <row r="81" spans="1:23">
      <c r="Q81" s="82"/>
      <c r="R81" s="82"/>
      <c r="S81" s="82"/>
      <c r="T81" s="82"/>
      <c r="U81" s="82"/>
      <c r="V81" s="82"/>
      <c r="W81" s="82"/>
    </row>
    <row r="82" spans="1:23" ht="18">
      <c r="A82" s="440" t="s">
        <v>168</v>
      </c>
      <c r="B82" s="440"/>
      <c r="C82" s="440"/>
      <c r="D82" s="440"/>
      <c r="E82" s="440"/>
      <c r="F82" s="440"/>
      <c r="G82" s="441"/>
      <c r="H82" s="441"/>
      <c r="I82" s="441"/>
      <c r="J82" s="441"/>
      <c r="K82" s="441"/>
      <c r="L82" s="441"/>
      <c r="M82" s="441"/>
      <c r="N82" s="441"/>
      <c r="O82" s="442"/>
      <c r="P82" s="442"/>
      <c r="W82"/>
    </row>
    <row r="83" spans="1:23">
      <c r="A83" s="1" t="s">
        <v>171</v>
      </c>
      <c r="B83" s="1"/>
      <c r="C83" s="1"/>
      <c r="D83" s="1"/>
      <c r="E83" s="1"/>
      <c r="F83" s="1"/>
      <c r="W83"/>
    </row>
    <row r="84" spans="1:23" ht="13.5" thickBot="1">
      <c r="A84" s="99" t="s">
        <v>167</v>
      </c>
      <c r="B84" s="93"/>
      <c r="C84" s="93" t="s">
        <v>277</v>
      </c>
      <c r="D84" s="93" t="s">
        <v>278</v>
      </c>
      <c r="E84" s="93" t="s">
        <v>279</v>
      </c>
      <c r="F84" s="93" t="s">
        <v>280</v>
      </c>
      <c r="G84" s="93" t="s">
        <v>16</v>
      </c>
      <c r="H84" s="93" t="s">
        <v>17</v>
      </c>
      <c r="I84" s="93" t="s">
        <v>18</v>
      </c>
      <c r="J84" s="100">
        <v>2003</v>
      </c>
      <c r="K84" s="100">
        <v>2004</v>
      </c>
      <c r="L84" s="100">
        <v>2005</v>
      </c>
      <c r="M84" s="100">
        <v>2006</v>
      </c>
      <c r="N84" s="100">
        <v>2007</v>
      </c>
      <c r="O84" s="100">
        <v>2008</v>
      </c>
      <c r="P84" s="100">
        <v>2009</v>
      </c>
      <c r="Q84" s="100">
        <v>2010</v>
      </c>
      <c r="R84" s="100">
        <v>2011</v>
      </c>
      <c r="S84" s="100">
        <v>2012</v>
      </c>
      <c r="T84" s="100">
        <v>2013</v>
      </c>
      <c r="U84" s="100">
        <v>2014</v>
      </c>
      <c r="V84" s="100">
        <v>2015</v>
      </c>
      <c r="W84" s="100">
        <v>2016</v>
      </c>
    </row>
    <row r="85" spans="1:23" ht="13.5" thickTop="1">
      <c r="A85" s="5" t="s">
        <v>0</v>
      </c>
      <c r="B85" s="142"/>
      <c r="C85" s="142">
        <f t="shared" ref="C85:G100" si="103">(C26-B26)/B26*100</f>
        <v>26.771263258532407</v>
      </c>
      <c r="D85" s="142">
        <f t="shared" si="103"/>
        <v>0.37282431276279587</v>
      </c>
      <c r="E85" s="142">
        <f t="shared" si="103"/>
        <v>-0.22944381182200993</v>
      </c>
      <c r="F85" s="142">
        <f t="shared" si="103"/>
        <v>-15.025920410519996</v>
      </c>
      <c r="G85" s="142">
        <f t="shared" si="103"/>
        <v>1.0669681874265615</v>
      </c>
      <c r="H85" s="142">
        <f>(H26-G26)/G26*100</f>
        <v>-2.2999320741259064</v>
      </c>
      <c r="I85" s="142">
        <f t="shared" ref="I85:P85" si="104">(I26-H26)/H26*100</f>
        <v>-1.4306240394878382</v>
      </c>
      <c r="J85" s="142">
        <f t="shared" si="104"/>
        <v>5.4310500519386187</v>
      </c>
      <c r="K85" s="142">
        <f t="shared" si="104"/>
        <v>0.9156229437233453</v>
      </c>
      <c r="L85" s="142">
        <f t="shared" si="104"/>
        <v>-5.9902914274365529</v>
      </c>
      <c r="M85" s="142">
        <f t="shared" si="104"/>
        <v>-0.88144585506374062</v>
      </c>
      <c r="N85" s="142">
        <f t="shared" si="104"/>
        <v>3.0539332600616844</v>
      </c>
      <c r="O85" s="142">
        <f t="shared" si="104"/>
        <v>8.5791696499741619</v>
      </c>
      <c r="P85" s="142">
        <f t="shared" si="104"/>
        <v>-3.5818949364614805</v>
      </c>
      <c r="Q85" s="142">
        <f t="shared" ref="Q85:Q100" si="105">(Q26-P26)/P26*100</f>
        <v>4.622329338420978</v>
      </c>
      <c r="R85" s="142">
        <f t="shared" ref="R85:R100" si="106">(R26-Q26)/Q26*100</f>
        <v>6.5664433712416255</v>
      </c>
      <c r="S85" s="142">
        <f t="shared" ref="S85:S100" si="107">(S26-R26)/R26*100</f>
        <v>2.2512974197792559</v>
      </c>
      <c r="T85" s="142">
        <f t="shared" ref="T85:T100" si="108">(T26-S26)/S26*100</f>
        <v>4.8002001572664241</v>
      </c>
      <c r="U85" s="142">
        <f t="shared" ref="U85:U100" si="109">(U26-T26)/T26*100</f>
        <v>8.3285017564203123</v>
      </c>
      <c r="V85" s="142">
        <f t="shared" ref="V85:V100" si="110">(V26-U26)/U26*100</f>
        <v>-6.2966344488870698</v>
      </c>
      <c r="W85" s="142">
        <f t="shared" ref="W85:W100" si="111">(W26-V26)/V26*100</f>
        <v>-10.007255596216451</v>
      </c>
    </row>
    <row r="86" spans="1:23">
      <c r="A86" s="6" t="s">
        <v>1</v>
      </c>
      <c r="B86" s="144"/>
      <c r="C86" s="144">
        <f t="shared" si="103"/>
        <v>16.333389661194079</v>
      </c>
      <c r="D86" s="144">
        <f t="shared" si="103"/>
        <v>-0.35775829316268776</v>
      </c>
      <c r="E86" s="144">
        <f t="shared" si="103"/>
        <v>0.90679689008446029</v>
      </c>
      <c r="F86" s="144">
        <f t="shared" si="103"/>
        <v>-2.6298178119234463</v>
      </c>
      <c r="G86" s="144">
        <f t="shared" si="103"/>
        <v>3.7541218973935253</v>
      </c>
      <c r="H86" s="144">
        <f t="shared" ref="H86:P86" si="112">(H27-G27)/G27*100</f>
        <v>-0.35508425423581214</v>
      </c>
      <c r="I86" s="144">
        <f t="shared" si="112"/>
        <v>4.6528398765396384</v>
      </c>
      <c r="J86" s="144">
        <f t="shared" si="112"/>
        <v>5.1830893505802891</v>
      </c>
      <c r="K86" s="144">
        <f t="shared" si="112"/>
        <v>0.30008395747613814</v>
      </c>
      <c r="L86" s="144">
        <f t="shared" si="112"/>
        <v>-5.8364675942755504</v>
      </c>
      <c r="M86" s="144">
        <f t="shared" si="112"/>
        <v>0.52889824161921739</v>
      </c>
      <c r="N86" s="144">
        <f t="shared" si="112"/>
        <v>4.5229465630600698</v>
      </c>
      <c r="O86" s="144">
        <f t="shared" si="112"/>
        <v>16.591705901727682</v>
      </c>
      <c r="P86" s="144">
        <f t="shared" si="112"/>
        <v>-3.1857084681788486</v>
      </c>
      <c r="Q86" s="144">
        <f t="shared" si="105"/>
        <v>2.3749886651665633</v>
      </c>
      <c r="R86" s="144">
        <f t="shared" si="106"/>
        <v>9.9130631139211918</v>
      </c>
      <c r="S86" s="144">
        <f t="shared" si="107"/>
        <v>2.3112480739599381</v>
      </c>
      <c r="T86" s="144">
        <f t="shared" si="108"/>
        <v>5.0050200803212856</v>
      </c>
      <c r="U86" s="144">
        <f t="shared" si="109"/>
        <v>8.3377157336138072</v>
      </c>
      <c r="V86" s="144">
        <f t="shared" si="110"/>
        <v>-7.2635806010326114</v>
      </c>
      <c r="W86" s="144">
        <f t="shared" si="111"/>
        <v>-8.9831939173559654</v>
      </c>
    </row>
    <row r="87" spans="1:23">
      <c r="A87" s="102" t="s">
        <v>2</v>
      </c>
      <c r="B87" s="145"/>
      <c r="C87" s="145">
        <f t="shared" si="103"/>
        <v>39.29112934414519</v>
      </c>
      <c r="D87" s="145">
        <f t="shared" si="103"/>
        <v>1.1047009794468865</v>
      </c>
      <c r="E87" s="145">
        <f t="shared" si="103"/>
        <v>-1.3512324992773506</v>
      </c>
      <c r="F87" s="145">
        <f t="shared" si="103"/>
        <v>-27.544487833774333</v>
      </c>
      <c r="G87" s="145">
        <f t="shared" si="103"/>
        <v>-2.5798703215106764</v>
      </c>
      <c r="H87" s="145">
        <f t="shared" ref="H87:P87" si="113">(H28-G28)/G28*100</f>
        <v>-5.1109673962744715</v>
      </c>
      <c r="I87" s="145">
        <f t="shared" si="113"/>
        <v>-10.664217301363339</v>
      </c>
      <c r="J87" s="145">
        <f t="shared" si="113"/>
        <v>5.8719380036837165</v>
      </c>
      <c r="K87" s="145">
        <f t="shared" si="113"/>
        <v>2.0029645322294702</v>
      </c>
      <c r="L87" s="145">
        <f t="shared" si="113"/>
        <v>-6.2574828832609493</v>
      </c>
      <c r="M87" s="145">
        <f t="shared" si="113"/>
        <v>-3.3422109236834698</v>
      </c>
      <c r="N87" s="145">
        <f t="shared" si="113"/>
        <v>0.38814983871027375</v>
      </c>
      <c r="O87" s="145">
        <f t="shared" si="113"/>
        <v>-6.5598703174823427</v>
      </c>
      <c r="P87" s="145">
        <f t="shared" si="113"/>
        <v>-4.5159278719749167</v>
      </c>
      <c r="Q87" s="145">
        <f t="shared" si="105"/>
        <v>9.994378813035075</v>
      </c>
      <c r="R87" s="145">
        <f t="shared" si="106"/>
        <v>-0.87917608641044975</v>
      </c>
      <c r="S87" s="145">
        <f t="shared" si="107"/>
        <v>2.1033958438925495</v>
      </c>
      <c r="T87" s="145">
        <f t="shared" si="108"/>
        <v>4.2938694465127822</v>
      </c>
      <c r="U87" s="145">
        <f t="shared" si="109"/>
        <v>8.3055687767729651</v>
      </c>
      <c r="V87" s="145">
        <f t="shared" si="110"/>
        <v>-3.889255108767304</v>
      </c>
      <c r="W87" s="145">
        <f t="shared" si="111"/>
        <v>-12.467321460557224</v>
      </c>
    </row>
    <row r="88" spans="1:23">
      <c r="A88" s="5" t="s">
        <v>3</v>
      </c>
      <c r="B88" s="143"/>
      <c r="C88" s="143">
        <f t="shared" si="103"/>
        <v>2.3920519068898556</v>
      </c>
      <c r="D88" s="143">
        <f t="shared" si="103"/>
        <v>3.1624293612181802</v>
      </c>
      <c r="E88" s="143">
        <f t="shared" si="103"/>
        <v>-2.6643897305446607</v>
      </c>
      <c r="F88" s="143">
        <f t="shared" si="103"/>
        <v>0.50150588020233633</v>
      </c>
      <c r="G88" s="143">
        <f t="shared" si="103"/>
        <v>7.7051950162120413</v>
      </c>
      <c r="H88" s="143">
        <f t="shared" ref="H88:P88" si="114">(H29-G29)/G29*100</f>
        <v>6.087471367884385</v>
      </c>
      <c r="I88" s="143">
        <f t="shared" si="114"/>
        <v>0.1003190204606514</v>
      </c>
      <c r="J88" s="143">
        <f t="shared" si="114"/>
        <v>-1.6350007643607252</v>
      </c>
      <c r="K88" s="143">
        <f t="shared" si="114"/>
        <v>5.5628566230359686</v>
      </c>
      <c r="L88" s="143">
        <f t="shared" si="114"/>
        <v>7.1223043865702715</v>
      </c>
      <c r="M88" s="143">
        <f t="shared" si="114"/>
        <v>5.9229206854225378</v>
      </c>
      <c r="N88" s="143">
        <f t="shared" si="114"/>
        <v>6.4384714357652877</v>
      </c>
      <c r="O88" s="143">
        <f t="shared" si="114"/>
        <v>2.6373847672997623</v>
      </c>
      <c r="P88" s="143">
        <f t="shared" si="114"/>
        <v>-6.7203795518122718</v>
      </c>
      <c r="Q88" s="143">
        <f t="shared" si="105"/>
        <v>5.0244694672990526</v>
      </c>
      <c r="R88" s="143">
        <f t="shared" si="106"/>
        <v>2.3303965733732359</v>
      </c>
      <c r="S88" s="143">
        <f t="shared" si="107"/>
        <v>2.0148691887822321</v>
      </c>
      <c r="T88" s="143">
        <f t="shared" si="108"/>
        <v>1.8016438962740196</v>
      </c>
      <c r="U88" s="143">
        <f t="shared" si="109"/>
        <v>0.79290283995142907</v>
      </c>
      <c r="V88" s="143">
        <f t="shared" si="110"/>
        <v>0.2526319574930998</v>
      </c>
      <c r="W88" s="143">
        <f t="shared" si="111"/>
        <v>0.55102453574700949</v>
      </c>
    </row>
    <row r="89" spans="1:23">
      <c r="A89" s="6" t="s">
        <v>4</v>
      </c>
      <c r="B89" s="144"/>
      <c r="C89" s="144">
        <f t="shared" si="103"/>
        <v>1.7479865100412482</v>
      </c>
      <c r="D89" s="144">
        <f t="shared" si="103"/>
        <v>2.6509811171693269</v>
      </c>
      <c r="E89" s="144">
        <f t="shared" si="103"/>
        <v>-0.45016265487670171</v>
      </c>
      <c r="F89" s="144">
        <f t="shared" si="103"/>
        <v>1.6032162029260715</v>
      </c>
      <c r="G89" s="144">
        <f t="shared" si="103"/>
        <v>8.5899492696371613</v>
      </c>
      <c r="H89" s="144">
        <f t="shared" ref="H89:P89" si="115">(H30-G30)/G30*100</f>
        <v>2.9761256863385874</v>
      </c>
      <c r="I89" s="144">
        <f t="shared" si="115"/>
        <v>2.6356048186201684</v>
      </c>
      <c r="J89" s="144">
        <f t="shared" si="115"/>
        <v>-0.91605471872024324</v>
      </c>
      <c r="K89" s="144">
        <f t="shared" si="115"/>
        <v>4.7001760233958105</v>
      </c>
      <c r="L89" s="144">
        <f t="shared" si="115"/>
        <v>6.1687914449954517</v>
      </c>
      <c r="M89" s="144">
        <f t="shared" si="115"/>
        <v>6.0361685767292279</v>
      </c>
      <c r="N89" s="144">
        <f t="shared" si="115"/>
        <v>5.4240110809860758</v>
      </c>
      <c r="O89" s="144">
        <f t="shared" si="115"/>
        <v>2.2375371061634368</v>
      </c>
      <c r="P89" s="144">
        <f t="shared" si="115"/>
        <v>-10.406212526829247</v>
      </c>
      <c r="Q89" s="144">
        <f t="shared" si="105"/>
        <v>6.3144360703912934</v>
      </c>
      <c r="R89" s="144">
        <f t="shared" si="106"/>
        <v>2.9395695915783859</v>
      </c>
      <c r="S89" s="144">
        <f t="shared" si="107"/>
        <v>2.11906641985217</v>
      </c>
      <c r="T89" s="144">
        <f t="shared" si="108"/>
        <v>1.2422675185072507</v>
      </c>
      <c r="U89" s="144">
        <f t="shared" si="109"/>
        <v>0.33805779536234787</v>
      </c>
      <c r="V89" s="144">
        <f t="shared" si="110"/>
        <v>6.6135915545683696E-2</v>
      </c>
      <c r="W89" s="144">
        <f t="shared" si="111"/>
        <v>0.98297632833214621</v>
      </c>
    </row>
    <row r="90" spans="1:23">
      <c r="A90" s="6" t="s">
        <v>5</v>
      </c>
      <c r="B90" s="144"/>
      <c r="C90" s="144">
        <f t="shared" si="103"/>
        <v>11.073169805990766</v>
      </c>
      <c r="D90" s="144">
        <f t="shared" si="103"/>
        <v>3.4439857926758322</v>
      </c>
      <c r="E90" s="144">
        <f t="shared" si="103"/>
        <v>-6.1115588922262294</v>
      </c>
      <c r="F90" s="144">
        <f t="shared" si="103"/>
        <v>5.8738189568449339E-2</v>
      </c>
      <c r="G90" s="144">
        <f t="shared" si="103"/>
        <v>5.8672146332657471</v>
      </c>
      <c r="H90" s="144">
        <f t="shared" ref="H90:P90" si="116">(H31-G31)/G31*100</f>
        <v>-0.15507276695416317</v>
      </c>
      <c r="I90" s="144">
        <f t="shared" si="116"/>
        <v>9.7037840654843261</v>
      </c>
      <c r="J90" s="144">
        <f t="shared" si="116"/>
        <v>-11.509926472880789</v>
      </c>
      <c r="K90" s="144">
        <f t="shared" si="116"/>
        <v>7.3184307014032095</v>
      </c>
      <c r="L90" s="144">
        <f t="shared" si="116"/>
        <v>6.5109752045458382</v>
      </c>
      <c r="M90" s="144">
        <f t="shared" si="116"/>
        <v>3.3018254086246013</v>
      </c>
      <c r="N90" s="144">
        <f t="shared" si="116"/>
        <v>2.956047466040602</v>
      </c>
      <c r="O90" s="144">
        <f t="shared" si="116"/>
        <v>-4.5042326984169891</v>
      </c>
      <c r="P90" s="144">
        <f t="shared" si="116"/>
        <v>-4.4571419913045602</v>
      </c>
      <c r="Q90" s="144">
        <f t="shared" si="105"/>
        <v>2.0473619949107471</v>
      </c>
      <c r="R90" s="144">
        <f t="shared" si="106"/>
        <v>1.1001517450682852</v>
      </c>
      <c r="S90" s="144">
        <f t="shared" si="107"/>
        <v>-2.8142589118198873E-2</v>
      </c>
      <c r="T90" s="144">
        <f t="shared" si="108"/>
        <v>-0.20643708360701887</v>
      </c>
      <c r="U90" s="144">
        <f t="shared" si="109"/>
        <v>-1.5608838740009403</v>
      </c>
      <c r="V90" s="144">
        <f t="shared" si="110"/>
        <v>-2.0059222466329163</v>
      </c>
      <c r="W90" s="144">
        <f t="shared" si="111"/>
        <v>-3.9611656904405073</v>
      </c>
    </row>
    <row r="91" spans="1:23">
      <c r="A91" s="102" t="s">
        <v>6</v>
      </c>
      <c r="B91" s="145"/>
      <c r="C91" s="145">
        <f t="shared" si="103"/>
        <v>-1.7304948398349371</v>
      </c>
      <c r="D91" s="145">
        <f t="shared" si="103"/>
        <v>5.7192336596254361</v>
      </c>
      <c r="E91" s="145">
        <f t="shared" si="103"/>
        <v>-11.25451488338434</v>
      </c>
      <c r="F91" s="145">
        <f t="shared" si="103"/>
        <v>-5.6966588435618615</v>
      </c>
      <c r="G91" s="145">
        <f t="shared" si="103"/>
        <v>3.9411200834071902</v>
      </c>
      <c r="H91" s="145">
        <f t="shared" ref="H91:P91" si="117">(H32-G32)/G32*100</f>
        <v>34.109198053292296</v>
      </c>
      <c r="I91" s="145">
        <f t="shared" si="117"/>
        <v>-21.009252567231339</v>
      </c>
      <c r="J91" s="145">
        <f t="shared" si="117"/>
        <v>4.7496882948838959</v>
      </c>
      <c r="K91" s="145">
        <f t="shared" si="117"/>
        <v>9.4034163584121551</v>
      </c>
      <c r="L91" s="145">
        <f t="shared" si="117"/>
        <v>13.550773621110979</v>
      </c>
      <c r="M91" s="145">
        <f t="shared" si="117"/>
        <v>7.595929871405767</v>
      </c>
      <c r="N91" s="145">
        <f t="shared" si="117"/>
        <v>15.137184227831026</v>
      </c>
      <c r="O91" s="145">
        <f t="shared" si="117"/>
        <v>10.140727956964314</v>
      </c>
      <c r="P91" s="145">
        <f t="shared" si="117"/>
        <v>9.4994045992603038</v>
      </c>
      <c r="Q91" s="145">
        <f t="shared" si="105"/>
        <v>1.665168534388775</v>
      </c>
      <c r="R91" s="145">
        <f t="shared" si="106"/>
        <v>0.53695687907511913</v>
      </c>
      <c r="S91" s="145">
        <f t="shared" si="107"/>
        <v>2.7630933565861899</v>
      </c>
      <c r="T91" s="145">
        <f t="shared" si="108"/>
        <v>5.2768349596945274</v>
      </c>
      <c r="U91" s="145">
        <f t="shared" si="109"/>
        <v>3.8839353181199936</v>
      </c>
      <c r="V91" s="145">
        <f t="shared" si="110"/>
        <v>2.1239453011347105</v>
      </c>
      <c r="W91" s="145">
        <f t="shared" si="111"/>
        <v>1.104296773698703</v>
      </c>
    </row>
    <row r="92" spans="1:23">
      <c r="A92" s="5" t="s">
        <v>7</v>
      </c>
      <c r="B92" s="143"/>
      <c r="C92" s="143">
        <f t="shared" si="103"/>
        <v>4.1163389078874753</v>
      </c>
      <c r="D92" s="143">
        <f t="shared" si="103"/>
        <v>1.1938308280826553</v>
      </c>
      <c r="E92" s="143">
        <f t="shared" si="103"/>
        <v>2.4852056296848857</v>
      </c>
      <c r="F92" s="143">
        <f t="shared" si="103"/>
        <v>2.8327011937556934</v>
      </c>
      <c r="G92" s="143">
        <f t="shared" si="103"/>
        <v>3.4982911453955357</v>
      </c>
      <c r="H92" s="143">
        <f t="shared" ref="H92:P92" si="118">(H33-G33)/G33*100</f>
        <v>5.2812738485903852</v>
      </c>
      <c r="I92" s="143">
        <f t="shared" si="118"/>
        <v>3.7264604829588559</v>
      </c>
      <c r="J92" s="143">
        <f t="shared" si="118"/>
        <v>4.5144200806876311</v>
      </c>
      <c r="K92" s="143">
        <f t="shared" si="118"/>
        <v>4.3365568283597122</v>
      </c>
      <c r="L92" s="143">
        <f t="shared" si="118"/>
        <v>6.620082792585456</v>
      </c>
      <c r="M92" s="143">
        <f t="shared" si="118"/>
        <v>5.6282736950649559</v>
      </c>
      <c r="N92" s="143">
        <f t="shared" si="118"/>
        <v>6.4976878419147317</v>
      </c>
      <c r="O92" s="143">
        <f t="shared" si="118"/>
        <v>4.1300927877534725</v>
      </c>
      <c r="P92" s="143">
        <f t="shared" si="118"/>
        <v>1.2299726420958772</v>
      </c>
      <c r="Q92" s="143">
        <f t="shared" si="105"/>
        <v>2.5828573710521443</v>
      </c>
      <c r="R92" s="143">
        <f t="shared" si="106"/>
        <v>4.0894549270893581</v>
      </c>
      <c r="S92" s="143">
        <f t="shared" si="107"/>
        <v>2.9165004894673872</v>
      </c>
      <c r="T92" s="143">
        <f t="shared" si="108"/>
        <v>2.5988712507133949</v>
      </c>
      <c r="U92" s="143">
        <f t="shared" si="109"/>
        <v>2.4465115320827797</v>
      </c>
      <c r="V92" s="143">
        <f t="shared" si="110"/>
        <v>1.5964150209816459</v>
      </c>
      <c r="W92" s="143">
        <f t="shared" si="111"/>
        <v>1.337466824207026</v>
      </c>
    </row>
    <row r="93" spans="1:23">
      <c r="A93" s="3" t="s">
        <v>8</v>
      </c>
      <c r="B93" s="144"/>
      <c r="C93" s="144">
        <f t="shared" si="103"/>
        <v>2.2470428595665091</v>
      </c>
      <c r="D93" s="144">
        <f t="shared" si="103"/>
        <v>0.55422229038710868</v>
      </c>
      <c r="E93" s="144">
        <f t="shared" si="103"/>
        <v>0.88092425559598542</v>
      </c>
      <c r="F93" s="144">
        <f t="shared" si="103"/>
        <v>7.1534381106401677</v>
      </c>
      <c r="G93" s="144">
        <f t="shared" si="103"/>
        <v>8.2442439618968031</v>
      </c>
      <c r="H93" s="144">
        <f t="shared" ref="H93:P93" si="119">(H34-G34)/G34*100</f>
        <v>7.8116277054566989</v>
      </c>
      <c r="I93" s="144">
        <f t="shared" si="119"/>
        <v>2.4493202145091266</v>
      </c>
      <c r="J93" s="144">
        <f t="shared" si="119"/>
        <v>3.4689504979469024</v>
      </c>
      <c r="K93" s="144">
        <f t="shared" si="119"/>
        <v>5.4369423095552181</v>
      </c>
      <c r="L93" s="144">
        <f t="shared" si="119"/>
        <v>6.4682940967713156</v>
      </c>
      <c r="M93" s="144">
        <f t="shared" si="119"/>
        <v>6.4007705568377409</v>
      </c>
      <c r="N93" s="144">
        <f t="shared" si="119"/>
        <v>6.0905147401841093</v>
      </c>
      <c r="O93" s="144">
        <f t="shared" si="119"/>
        <v>1.4628219308251393</v>
      </c>
      <c r="P93" s="144">
        <f t="shared" si="119"/>
        <v>0.20823570802779007</v>
      </c>
      <c r="Q93" s="144">
        <f t="shared" si="105"/>
        <v>4.5055403552252251</v>
      </c>
      <c r="R93" s="144">
        <f t="shared" si="106"/>
        <v>4.9206401259264121</v>
      </c>
      <c r="S93" s="144">
        <f t="shared" si="107"/>
        <v>3.6990732782196938</v>
      </c>
      <c r="T93" s="144">
        <f t="shared" si="108"/>
        <v>1.5401772258725661</v>
      </c>
      <c r="U93" s="144">
        <f t="shared" si="109"/>
        <v>1.5123630858737274</v>
      </c>
      <c r="V93" s="144">
        <f t="shared" si="110"/>
        <v>2.0395631387341551</v>
      </c>
      <c r="W93" s="144">
        <f t="shared" si="111"/>
        <v>1.8225664963122261</v>
      </c>
    </row>
    <row r="94" spans="1:23">
      <c r="A94" s="3" t="s">
        <v>9</v>
      </c>
      <c r="B94" s="144"/>
      <c r="C94" s="144">
        <f t="shared" si="103"/>
        <v>4.4671965229658808</v>
      </c>
      <c r="D94" s="144">
        <f t="shared" si="103"/>
        <v>5.5598837816904148</v>
      </c>
      <c r="E94" s="144">
        <f t="shared" si="103"/>
        <v>4.5286472045194204</v>
      </c>
      <c r="F94" s="144">
        <f t="shared" si="103"/>
        <v>3.5515228165262807</v>
      </c>
      <c r="G94" s="144">
        <f t="shared" si="103"/>
        <v>6.4544516753365313</v>
      </c>
      <c r="H94" s="144">
        <f t="shared" ref="H94:P94" si="120">(H35-G35)/G35*100</f>
        <v>4.3137983896882339</v>
      </c>
      <c r="I94" s="144">
        <f t="shared" si="120"/>
        <v>9.3551417802024268</v>
      </c>
      <c r="J94" s="144">
        <f t="shared" si="120"/>
        <v>6.9910452895022788</v>
      </c>
      <c r="K94" s="144">
        <f t="shared" si="120"/>
        <v>4.4789047295174553</v>
      </c>
      <c r="L94" s="144">
        <f t="shared" si="120"/>
        <v>5.9155791352759364</v>
      </c>
      <c r="M94" s="144">
        <f t="shared" si="120"/>
        <v>5.2002254287004011</v>
      </c>
      <c r="N94" s="144">
        <f t="shared" si="120"/>
        <v>8.3030478108659942</v>
      </c>
      <c r="O94" s="144">
        <f t="shared" si="120"/>
        <v>3.7230550733730325</v>
      </c>
      <c r="P94" s="144">
        <f t="shared" si="120"/>
        <v>0.10669352588191473</v>
      </c>
      <c r="Q94" s="144">
        <f t="shared" si="105"/>
        <v>2.2026870479588871</v>
      </c>
      <c r="R94" s="144">
        <f t="shared" si="106"/>
        <v>3.3079934544400023</v>
      </c>
      <c r="S94" s="144">
        <f t="shared" si="107"/>
        <v>2.6887757148012992</v>
      </c>
      <c r="T94" s="144">
        <f t="shared" si="108"/>
        <v>2.9561651859806695</v>
      </c>
      <c r="U94" s="144">
        <f t="shared" si="109"/>
        <v>2.8655957822071345</v>
      </c>
      <c r="V94" s="144">
        <f t="shared" si="110"/>
        <v>1.2297197640117994</v>
      </c>
      <c r="W94" s="144">
        <f t="shared" si="111"/>
        <v>0.49235964426430512</v>
      </c>
    </row>
    <row r="95" spans="1:23">
      <c r="A95" s="3" t="s">
        <v>10</v>
      </c>
      <c r="B95" s="144"/>
      <c r="C95" s="144">
        <f t="shared" si="103"/>
        <v>6.9824312388733922</v>
      </c>
      <c r="D95" s="144">
        <f t="shared" si="103"/>
        <v>4.3001346799132572</v>
      </c>
      <c r="E95" s="144">
        <f t="shared" si="103"/>
        <v>1.6200402930790325</v>
      </c>
      <c r="F95" s="144">
        <f t="shared" si="103"/>
        <v>6.0034505368172715</v>
      </c>
      <c r="G95" s="144">
        <f t="shared" si="103"/>
        <v>0.77151661259740578</v>
      </c>
      <c r="H95" s="144">
        <f t="shared" ref="H95:P95" si="121">(H36-G36)/G36*100</f>
        <v>9.885557683619222</v>
      </c>
      <c r="I95" s="144">
        <f t="shared" si="121"/>
        <v>5.0548048529589069</v>
      </c>
      <c r="J95" s="144">
        <f t="shared" si="121"/>
        <v>5.5895925346991975</v>
      </c>
      <c r="K95" s="144">
        <f t="shared" si="121"/>
        <v>7.2250771810823622</v>
      </c>
      <c r="L95" s="144">
        <f t="shared" si="121"/>
        <v>10.575790858750493</v>
      </c>
      <c r="M95" s="144">
        <f t="shared" si="121"/>
        <v>7.694775315901305</v>
      </c>
      <c r="N95" s="144">
        <f t="shared" si="121"/>
        <v>7.3197348529151025</v>
      </c>
      <c r="O95" s="144">
        <f t="shared" si="121"/>
        <v>5.8370082384276341</v>
      </c>
      <c r="P95" s="144">
        <f t="shared" si="121"/>
        <v>1.6457497196465969</v>
      </c>
      <c r="Q95" s="144">
        <f t="shared" si="105"/>
        <v>1.2355433442814228</v>
      </c>
      <c r="R95" s="144">
        <f t="shared" si="106"/>
        <v>4.3174522365053098</v>
      </c>
      <c r="S95" s="144">
        <f t="shared" si="107"/>
        <v>2.0646368245533173</v>
      </c>
      <c r="T95" s="144">
        <f t="shared" si="108"/>
        <v>2.5236090265510236</v>
      </c>
      <c r="U95" s="144">
        <f t="shared" si="109"/>
        <v>1.9601238518441748</v>
      </c>
      <c r="V95" s="144">
        <f t="shared" si="110"/>
        <v>2.2261187771594115</v>
      </c>
      <c r="W95" s="144">
        <f t="shared" si="111"/>
        <v>1.3912286953163564</v>
      </c>
    </row>
    <row r="96" spans="1:23">
      <c r="A96" s="3" t="s">
        <v>11</v>
      </c>
      <c r="B96" s="144"/>
      <c r="C96" s="144">
        <f t="shared" si="103"/>
        <v>2.6011995441770108</v>
      </c>
      <c r="D96" s="144">
        <f t="shared" si="103"/>
        <v>-9.9714303798492734E-2</v>
      </c>
      <c r="E96" s="144">
        <f t="shared" si="103"/>
        <v>6.2148252639172741</v>
      </c>
      <c r="F96" s="144">
        <f t="shared" si="103"/>
        <v>3.6986112042289658</v>
      </c>
      <c r="G96" s="144">
        <f t="shared" si="103"/>
        <v>4.706776281585098</v>
      </c>
      <c r="H96" s="144">
        <f t="shared" ref="H96:P96" si="122">(H37-G37)/G37*100</f>
        <v>2.3318724565071309</v>
      </c>
      <c r="I96" s="144">
        <f t="shared" si="122"/>
        <v>2.4102374792390875</v>
      </c>
      <c r="J96" s="144">
        <f t="shared" si="122"/>
        <v>5.5714173598928447</v>
      </c>
      <c r="K96" s="144">
        <f t="shared" si="122"/>
        <v>1.7682853612015059</v>
      </c>
      <c r="L96" s="144">
        <f t="shared" si="122"/>
        <v>3.3769873624156235</v>
      </c>
      <c r="M96" s="144">
        <f t="shared" si="122"/>
        <v>5.3055692510047239</v>
      </c>
      <c r="N96" s="144">
        <f t="shared" si="122"/>
        <v>5.4061137189531188</v>
      </c>
      <c r="O96" s="144">
        <f t="shared" si="122"/>
        <v>3.5673171423408698</v>
      </c>
      <c r="P96" s="144">
        <f t="shared" si="122"/>
        <v>-8.1588461160574055E-2</v>
      </c>
      <c r="Q96" s="144">
        <f t="shared" si="105"/>
        <v>0.60388999468966975</v>
      </c>
      <c r="R96" s="144">
        <f t="shared" si="106"/>
        <v>2.9114748758042186</v>
      </c>
      <c r="S96" s="144">
        <f t="shared" si="107"/>
        <v>2.3780318917421757</v>
      </c>
      <c r="T96" s="144">
        <f t="shared" si="108"/>
        <v>2.7827162402411685</v>
      </c>
      <c r="U96" s="144">
        <f t="shared" si="109"/>
        <v>2.4328795969015564</v>
      </c>
      <c r="V96" s="144">
        <f t="shared" si="110"/>
        <v>1.4867295620571932</v>
      </c>
      <c r="W96" s="144">
        <f t="shared" si="111"/>
        <v>1.5550704953520063</v>
      </c>
    </row>
    <row r="97" spans="1:23">
      <c r="A97" s="102" t="s">
        <v>12</v>
      </c>
      <c r="B97" s="145"/>
      <c r="C97" s="145">
        <f t="shared" si="103"/>
        <v>3.7835874142478412</v>
      </c>
      <c r="D97" s="145">
        <f t="shared" si="103"/>
        <v>-2.4183490954926667</v>
      </c>
      <c r="E97" s="145">
        <f t="shared" si="103"/>
        <v>1.9181718163334978</v>
      </c>
      <c r="F97" s="145">
        <f t="shared" si="103"/>
        <v>-3.4829440898752653</v>
      </c>
      <c r="G97" s="145">
        <f t="shared" si="103"/>
        <v>-0.28778285525022929</v>
      </c>
      <c r="H97" s="145">
        <f t="shared" ref="H97:P97" si="123">(H38-G38)/G38*100</f>
        <v>0.93060454787830038</v>
      </c>
      <c r="I97" s="145">
        <f t="shared" si="123"/>
        <v>0.41578640336436928</v>
      </c>
      <c r="J97" s="145">
        <f t="shared" si="123"/>
        <v>2.1974951064812638</v>
      </c>
      <c r="K97" s="145">
        <f t="shared" si="123"/>
        <v>1.3494582078885198</v>
      </c>
      <c r="L97" s="145">
        <f t="shared" si="123"/>
        <v>4.503928387641893</v>
      </c>
      <c r="M97" s="145">
        <f t="shared" si="123"/>
        <v>2.9800543201634779</v>
      </c>
      <c r="N97" s="145">
        <f t="shared" si="123"/>
        <v>4.9497055019613443</v>
      </c>
      <c r="O97" s="145">
        <f t="shared" si="123"/>
        <v>5.5108909854493886</v>
      </c>
      <c r="P97" s="145">
        <f t="shared" si="123"/>
        <v>3.2793632563885629</v>
      </c>
      <c r="Q97" s="145">
        <f t="shared" si="105"/>
        <v>3.4087319027220691</v>
      </c>
      <c r="R97" s="145">
        <f t="shared" si="106"/>
        <v>4.085110607389268</v>
      </c>
      <c r="S97" s="145">
        <f t="shared" si="107"/>
        <v>3.516245946461499</v>
      </c>
      <c r="T97" s="145">
        <f t="shared" si="108"/>
        <v>3.4106265356265353</v>
      </c>
      <c r="U97" s="145">
        <f t="shared" si="109"/>
        <v>3.6159249194398653</v>
      </c>
      <c r="V97" s="145">
        <f t="shared" si="110"/>
        <v>0.77963769777573944</v>
      </c>
      <c r="W97" s="145">
        <f t="shared" si="111"/>
        <v>1.3688234075808179</v>
      </c>
    </row>
    <row r="98" spans="1:23">
      <c r="A98" s="5" t="s">
        <v>13</v>
      </c>
      <c r="B98" s="143"/>
      <c r="C98" s="143">
        <f t="shared" si="103"/>
        <v>5.6732174891170803</v>
      </c>
      <c r="D98" s="143">
        <f t="shared" si="103"/>
        <v>1.6563531563593235</v>
      </c>
      <c r="E98" s="143">
        <f t="shared" si="103"/>
        <v>0.72834067133383384</v>
      </c>
      <c r="F98" s="143">
        <f t="shared" si="103"/>
        <v>0.29051429114159683</v>
      </c>
      <c r="G98" s="143">
        <f t="shared" si="103"/>
        <v>4.4379751325115224</v>
      </c>
      <c r="H98" s="143">
        <f t="shared" ref="H98:P98" si="124">(H39-G39)/G39*100</f>
        <v>4.8485447029619406</v>
      </c>
      <c r="I98" s="143">
        <f t="shared" si="124"/>
        <v>2.2645503218917908</v>
      </c>
      <c r="J98" s="143">
        <f t="shared" si="124"/>
        <v>2.8558906847810057</v>
      </c>
      <c r="K98" s="143">
        <f t="shared" si="124"/>
        <v>4.3916373814235161</v>
      </c>
      <c r="L98" s="143">
        <f t="shared" si="124"/>
        <v>5.7770618876060622</v>
      </c>
      <c r="M98" s="143">
        <f t="shared" si="124"/>
        <v>5.2600015415690775</v>
      </c>
      <c r="N98" s="143">
        <f t="shared" si="124"/>
        <v>6.2573604119329076</v>
      </c>
      <c r="O98" s="143">
        <f t="shared" si="124"/>
        <v>3.9959763152626624</v>
      </c>
      <c r="P98" s="143">
        <f t="shared" si="124"/>
        <v>-1.2665307696050745</v>
      </c>
      <c r="Q98" s="143">
        <f t="shared" si="105"/>
        <v>3.3464079616043967</v>
      </c>
      <c r="R98" s="143">
        <f t="shared" si="106"/>
        <v>3.7876434048757637</v>
      </c>
      <c r="S98" s="143">
        <f t="shared" si="107"/>
        <v>2.6380449012290197</v>
      </c>
      <c r="T98" s="143">
        <f t="shared" si="108"/>
        <v>2.539781502166655</v>
      </c>
      <c r="U98" s="143">
        <f t="shared" si="109"/>
        <v>2.4232663272268198</v>
      </c>
      <c r="V98" s="143">
        <f t="shared" si="110"/>
        <v>0.68970517596091974</v>
      </c>
      <c r="W98" s="143">
        <f t="shared" si="111"/>
        <v>0.38031828646278715</v>
      </c>
    </row>
    <row r="99" spans="1:23">
      <c r="A99" s="6" t="s">
        <v>14</v>
      </c>
      <c r="B99" s="144"/>
      <c r="C99" s="144">
        <f t="shared" si="103"/>
        <v>5.2529069260921952</v>
      </c>
      <c r="D99" s="144">
        <f t="shared" si="103"/>
        <v>2.7592550256842636</v>
      </c>
      <c r="E99" s="144">
        <f t="shared" si="103"/>
        <v>-0.56017125576326932</v>
      </c>
      <c r="F99" s="144">
        <f t="shared" si="103"/>
        <v>-1.9620211950230286</v>
      </c>
      <c r="G99" s="144">
        <f t="shared" si="103"/>
        <v>2.5481394302657345</v>
      </c>
      <c r="H99" s="144">
        <f t="shared" ref="H99:P99" si="125">(H40-G40)/G40*100</f>
        <v>6.2281326850870844</v>
      </c>
      <c r="I99" s="144">
        <f t="shared" si="125"/>
        <v>-0.46990193077816433</v>
      </c>
      <c r="J99" s="144">
        <f t="shared" si="125"/>
        <v>1.6516372925562688</v>
      </c>
      <c r="K99" s="144">
        <f t="shared" si="125"/>
        <v>4.7738238900957262</v>
      </c>
      <c r="L99" s="144">
        <f t="shared" si="125"/>
        <v>4.515029375876332</v>
      </c>
      <c r="M99" s="144">
        <f t="shared" si="125"/>
        <v>6.4075351445515638</v>
      </c>
      <c r="N99" s="144">
        <f t="shared" si="125"/>
        <v>4.5576559905649399</v>
      </c>
      <c r="O99" s="144">
        <f t="shared" si="125"/>
        <v>2.3550691520853824</v>
      </c>
      <c r="P99" s="144">
        <f t="shared" si="125"/>
        <v>-2.2725646681096308</v>
      </c>
      <c r="Q99" s="144">
        <f t="shared" si="105"/>
        <v>5.9014032894699735</v>
      </c>
      <c r="R99" s="144">
        <f t="shared" si="106"/>
        <v>2.6349222481959549</v>
      </c>
      <c r="S99" s="144">
        <f t="shared" si="107"/>
        <v>2.418735919590028</v>
      </c>
      <c r="T99" s="144">
        <f t="shared" si="108"/>
        <v>2.330190959632584</v>
      </c>
      <c r="U99" s="144">
        <f t="shared" si="109"/>
        <v>0.92596966976897999</v>
      </c>
      <c r="V99" s="144">
        <f t="shared" si="110"/>
        <v>1.7413284651032159</v>
      </c>
      <c r="W99" s="144">
        <f t="shared" si="111"/>
        <v>-0.57664072598219773</v>
      </c>
    </row>
    <row r="100" spans="1:23" ht="13.5" thickBot="1">
      <c r="A100" s="161" t="s">
        <v>427</v>
      </c>
      <c r="B100" s="146"/>
      <c r="C100" s="146">
        <f t="shared" si="103"/>
        <v>5.6319187846471559</v>
      </c>
      <c r="D100" s="146">
        <f t="shared" si="103"/>
        <v>1.7643328091994155</v>
      </c>
      <c r="E100" s="146">
        <f t="shared" si="103"/>
        <v>0.60095550617782745</v>
      </c>
      <c r="F100" s="146">
        <f t="shared" si="103"/>
        <v>7.0393880114659232E-2</v>
      </c>
      <c r="G100" s="146">
        <f>G98</f>
        <v>4.4379751325115224</v>
      </c>
      <c r="H100" s="146">
        <f t="shared" ref="H100:N100" si="126">(H41-G41)/G41*100</f>
        <v>4.978456674415451</v>
      </c>
      <c r="I100" s="146">
        <f t="shared" si="126"/>
        <v>2.0039892819588307</v>
      </c>
      <c r="J100" s="146">
        <f t="shared" si="126"/>
        <v>2.7439225901448956</v>
      </c>
      <c r="K100" s="146">
        <f t="shared" si="126"/>
        <v>4.4267942347886153</v>
      </c>
      <c r="L100" s="146">
        <f t="shared" si="126"/>
        <v>5.6605833157839349</v>
      </c>
      <c r="M100" s="146">
        <f t="shared" si="126"/>
        <v>5.3647642333426155</v>
      </c>
      <c r="N100" s="146">
        <f t="shared" si="126"/>
        <v>6.1006522471787097</v>
      </c>
      <c r="O100" s="146">
        <f>(O41-N41)/N41*100</f>
        <v>3.8468892327612689</v>
      </c>
      <c r="P100" s="146">
        <f>(P41-O41)/O41*100</f>
        <v>-1.3566224078332532</v>
      </c>
      <c r="Q100" s="146">
        <f t="shared" si="105"/>
        <v>3.5730865749814393</v>
      </c>
      <c r="R100" s="146">
        <f t="shared" si="106"/>
        <v>3.6830752373815954</v>
      </c>
      <c r="S100" s="146">
        <f t="shared" si="107"/>
        <v>2.618351581170455</v>
      </c>
      <c r="T100" s="146">
        <f t="shared" si="108"/>
        <v>2.5209974805189739</v>
      </c>
      <c r="U100" s="146">
        <f t="shared" si="109"/>
        <v>2.2893246555658862</v>
      </c>
      <c r="V100" s="146">
        <f t="shared" si="110"/>
        <v>0.78252498584927099</v>
      </c>
      <c r="W100" s="146">
        <f t="shared" si="111"/>
        <v>0.29505030438796898</v>
      </c>
    </row>
    <row r="101" spans="1:23">
      <c r="W101"/>
    </row>
    <row r="102" spans="1:23">
      <c r="A102" s="314" t="s">
        <v>412</v>
      </c>
      <c r="B102" s="314"/>
      <c r="C102" s="314">
        <v>5</v>
      </c>
      <c r="D102" s="314">
        <v>5</v>
      </c>
      <c r="E102" s="314">
        <v>5</v>
      </c>
      <c r="F102" s="314">
        <v>5</v>
      </c>
      <c r="G102" s="314">
        <v>5</v>
      </c>
      <c r="H102" s="314">
        <v>5</v>
      </c>
      <c r="I102" s="314">
        <v>5</v>
      </c>
      <c r="J102" s="314">
        <v>5</v>
      </c>
      <c r="K102" s="314">
        <v>5</v>
      </c>
      <c r="L102" s="314">
        <v>5</v>
      </c>
      <c r="M102" s="314">
        <v>5</v>
      </c>
      <c r="N102" s="314">
        <v>5</v>
      </c>
      <c r="O102" s="314">
        <v>5</v>
      </c>
      <c r="P102" s="314">
        <v>5</v>
      </c>
      <c r="Q102" s="314">
        <v>5</v>
      </c>
      <c r="R102" s="314">
        <v>5</v>
      </c>
      <c r="S102" s="314">
        <v>5</v>
      </c>
      <c r="T102" s="314">
        <v>5</v>
      </c>
      <c r="U102" s="314">
        <v>5</v>
      </c>
      <c r="V102" s="314">
        <v>5</v>
      </c>
      <c r="W102" s="314">
        <v>5</v>
      </c>
    </row>
    <row r="103" spans="1:23">
      <c r="A103" s="314" t="s">
        <v>411</v>
      </c>
      <c r="B103" s="314"/>
      <c r="C103" s="314">
        <v>3.5</v>
      </c>
      <c r="D103" s="314">
        <v>3.5</v>
      </c>
      <c r="E103" s="314">
        <v>3.5</v>
      </c>
      <c r="F103" s="314">
        <v>3.5</v>
      </c>
      <c r="G103" s="314">
        <v>3.5</v>
      </c>
      <c r="H103" s="314">
        <v>3.5</v>
      </c>
      <c r="I103" s="314">
        <v>3.5</v>
      </c>
      <c r="J103" s="314">
        <v>3.5</v>
      </c>
      <c r="K103" s="314">
        <v>3.5</v>
      </c>
      <c r="L103" s="314">
        <v>3.5</v>
      </c>
      <c r="M103" s="314">
        <v>3.5</v>
      </c>
      <c r="N103" s="314">
        <v>3.5</v>
      </c>
      <c r="O103" s="314">
        <v>3.5</v>
      </c>
      <c r="P103" s="314">
        <v>3.5</v>
      </c>
      <c r="Q103" s="314">
        <v>3.5</v>
      </c>
      <c r="R103" s="314">
        <v>3.5</v>
      </c>
      <c r="S103" s="314">
        <v>3.5</v>
      </c>
      <c r="T103" s="314">
        <v>3.5</v>
      </c>
      <c r="U103" s="314">
        <v>3.5</v>
      </c>
      <c r="V103" s="314">
        <v>3.5</v>
      </c>
      <c r="W103" s="314">
        <v>3.5</v>
      </c>
    </row>
    <row r="104" spans="1:23">
      <c r="A104" s="314" t="s">
        <v>440</v>
      </c>
      <c r="B104" s="314"/>
      <c r="C104" s="314">
        <v>1.2</v>
      </c>
      <c r="D104" s="314">
        <v>1.2</v>
      </c>
      <c r="E104" s="314">
        <v>1.2</v>
      </c>
      <c r="F104" s="314">
        <v>1.2</v>
      </c>
      <c r="G104" s="314">
        <v>1.2</v>
      </c>
      <c r="H104" s="314">
        <v>1.2</v>
      </c>
      <c r="I104" s="314">
        <v>1.2</v>
      </c>
      <c r="J104" s="314">
        <v>1.2</v>
      </c>
      <c r="K104" s="314">
        <v>1.2</v>
      </c>
      <c r="L104" s="314">
        <v>1.2</v>
      </c>
      <c r="M104" s="314">
        <v>1.2</v>
      </c>
      <c r="N104" s="314">
        <v>1.2</v>
      </c>
      <c r="O104" s="314">
        <v>1.2</v>
      </c>
      <c r="P104" s="314">
        <v>1.2</v>
      </c>
      <c r="Q104" s="314">
        <v>1.2</v>
      </c>
      <c r="R104" s="314">
        <v>1.2</v>
      </c>
      <c r="S104" s="314">
        <v>1.2</v>
      </c>
      <c r="T104" s="314">
        <v>1.2</v>
      </c>
      <c r="U104" s="314">
        <v>1.2</v>
      </c>
      <c r="V104" s="314">
        <v>1.2</v>
      </c>
      <c r="W104" s="314">
        <v>1.2</v>
      </c>
    </row>
    <row r="105" spans="1:23">
      <c r="W105"/>
    </row>
    <row r="106" spans="1:23">
      <c r="W106"/>
    </row>
    <row r="107" spans="1:23">
      <c r="W107"/>
    </row>
    <row r="108" spans="1:23">
      <c r="W108"/>
    </row>
    <row r="109" spans="1:23">
      <c r="W109"/>
    </row>
    <row r="110" spans="1:23">
      <c r="W110"/>
    </row>
    <row r="111" spans="1:23">
      <c r="W111"/>
    </row>
    <row r="112" spans="1:23">
      <c r="W112"/>
    </row>
    <row r="113" spans="23:23">
      <c r="W113"/>
    </row>
    <row r="114" spans="23:23">
      <c r="W114"/>
    </row>
    <row r="115" spans="23:23">
      <c r="W115"/>
    </row>
    <row r="116" spans="23:23">
      <c r="W116"/>
    </row>
    <row r="117" spans="23:23">
      <c r="W117"/>
    </row>
    <row r="118" spans="23:23">
      <c r="W118"/>
    </row>
    <row r="119" spans="23:23">
      <c r="W119"/>
    </row>
    <row r="120" spans="23:23">
      <c r="W120"/>
    </row>
    <row r="121" spans="23:23">
      <c r="W121"/>
    </row>
    <row r="122" spans="23:23">
      <c r="W122"/>
    </row>
    <row r="123" spans="23:23">
      <c r="W123"/>
    </row>
    <row r="124" spans="23:23">
      <c r="W124"/>
    </row>
    <row r="125" spans="23:23">
      <c r="W125"/>
    </row>
    <row r="126" spans="23:23">
      <c r="W126"/>
    </row>
    <row r="127" spans="23:23">
      <c r="W127"/>
    </row>
    <row r="128" spans="23:23">
      <c r="W128"/>
    </row>
    <row r="129" spans="1:23">
      <c r="W129"/>
    </row>
    <row r="130" spans="1:23">
      <c r="W130"/>
    </row>
    <row r="131" spans="1:23">
      <c r="W131"/>
    </row>
    <row r="132" spans="1:23" hidden="1">
      <c r="W132"/>
    </row>
    <row r="133" spans="1:23" ht="12.75" hidden="1" customHeight="1">
      <c r="W133"/>
    </row>
    <row r="134" spans="1:23" ht="12.75" hidden="1" customHeight="1">
      <c r="A134" s="119" t="s">
        <v>0</v>
      </c>
      <c r="B134" s="83">
        <f>B26/B$39*100</f>
        <v>9.0742906067198561</v>
      </c>
      <c r="C134" s="83">
        <f t="shared" ref="C134:P134" si="127">C26/C$39*100</f>
        <v>10.886006035610512</v>
      </c>
      <c r="D134" s="83">
        <f t="shared" si="127"/>
        <v>10.748557639082055</v>
      </c>
      <c r="E134" s="83">
        <f t="shared" si="127"/>
        <v>10.646354012432333</v>
      </c>
      <c r="F134" s="83">
        <f t="shared" si="127"/>
        <v>9.0204356771367316</v>
      </c>
      <c r="G134" s="83">
        <f t="shared" si="127"/>
        <v>8.7292776833443551</v>
      </c>
      <c r="H134" s="83">
        <f t="shared" si="127"/>
        <v>8.1341236067959226</v>
      </c>
      <c r="I134" s="83">
        <f t="shared" si="127"/>
        <v>7.8402093920507694</v>
      </c>
      <c r="J134" s="83">
        <f t="shared" si="127"/>
        <v>8.0365013936269527</v>
      </c>
      <c r="K134" s="83">
        <f t="shared" si="127"/>
        <v>7.7689033793264706</v>
      </c>
      <c r="L134" s="83">
        <f t="shared" si="127"/>
        <v>6.904638204026921</v>
      </c>
      <c r="M134" s="83">
        <f t="shared" si="127"/>
        <v>6.5017836372229647</v>
      </c>
      <c r="N134" s="83">
        <f t="shared" si="127"/>
        <v>6.3057690726005493</v>
      </c>
      <c r="O134" s="83">
        <f t="shared" si="127"/>
        <v>6.5836698126845796</v>
      </c>
      <c r="P134" s="83">
        <f t="shared" si="127"/>
        <v>6.4292784670798468</v>
      </c>
      <c r="W134"/>
    </row>
    <row r="135" spans="1:23" ht="12.75" hidden="1" customHeight="1">
      <c r="A135" s="120" t="s">
        <v>1</v>
      </c>
      <c r="B135" s="83">
        <f t="shared" ref="B135:P135" si="128">B27/B$39*100</f>
        <v>4.9486101326619227</v>
      </c>
      <c r="C135" s="83">
        <f t="shared" si="128"/>
        <v>5.4478192726892312</v>
      </c>
      <c r="D135" s="83">
        <f t="shared" si="128"/>
        <v>5.3398819443141612</v>
      </c>
      <c r="E135" s="83">
        <f t="shared" si="128"/>
        <v>5.3493423914336704</v>
      </c>
      <c r="F135" s="83">
        <f t="shared" si="128"/>
        <v>5.1935763508823127</v>
      </c>
      <c r="G135" s="83">
        <f t="shared" si="128"/>
        <v>5.1595691424423089</v>
      </c>
      <c r="H135" s="83">
        <f t="shared" si="128"/>
        <v>4.9034999383123035</v>
      </c>
      <c r="I135" s="83">
        <f t="shared" si="128"/>
        <v>5.0180164315352798</v>
      </c>
      <c r="J135" s="83">
        <f t="shared" si="128"/>
        <v>5.1315531581795204</v>
      </c>
      <c r="K135" s="83">
        <f t="shared" si="128"/>
        <v>4.9304257075408957</v>
      </c>
      <c r="L135" s="83">
        <f t="shared" si="128"/>
        <v>4.3891018771097317</v>
      </c>
      <c r="M135" s="83">
        <f t="shared" si="128"/>
        <v>4.1918256651536705</v>
      </c>
      <c r="N135" s="83">
        <f t="shared" si="128"/>
        <v>4.1234034828453776</v>
      </c>
      <c r="O135" s="83">
        <f t="shared" si="128"/>
        <v>4.6228196822602587</v>
      </c>
      <c r="P135" s="83">
        <f t="shared" si="128"/>
        <v>4.5329614760422752</v>
      </c>
      <c r="W135"/>
    </row>
    <row r="136" spans="1:23" ht="12.75" hidden="1" customHeight="1">
      <c r="A136" s="121" t="s">
        <v>2</v>
      </c>
      <c r="B136" s="83">
        <f t="shared" ref="B136:P136" si="129">B28/B$39*100</f>
        <v>4.1256804740579351</v>
      </c>
      <c r="C136" s="83">
        <f t="shared" si="129"/>
        <v>5.4381867629212799</v>
      </c>
      <c r="D136" s="83">
        <f t="shared" si="129"/>
        <v>5.4086756947678953</v>
      </c>
      <c r="E136" s="83">
        <f t="shared" si="129"/>
        <v>5.2970116209986626</v>
      </c>
      <c r="F136" s="83">
        <f t="shared" si="129"/>
        <v>3.8268593262544197</v>
      </c>
      <c r="G136" s="83">
        <f t="shared" si="129"/>
        <v>3.5697085409020461</v>
      </c>
      <c r="H136" s="83">
        <f t="shared" si="129"/>
        <v>3.2306236684836196</v>
      </c>
      <c r="I136" s="83">
        <f t="shared" si="129"/>
        <v>2.8221929605154896</v>
      </c>
      <c r="J136" s="83">
        <f t="shared" si="129"/>
        <v>2.9049482354474319</v>
      </c>
      <c r="K136" s="83">
        <f t="shared" si="129"/>
        <v>2.8384776717855749</v>
      </c>
      <c r="L136" s="83">
        <f t="shared" si="129"/>
        <v>2.5155363269171902</v>
      </c>
      <c r="M136" s="83">
        <f t="shared" si="129"/>
        <v>2.3099579720692947</v>
      </c>
      <c r="N136" s="83">
        <f t="shared" si="129"/>
        <v>2.1823655897551708</v>
      </c>
      <c r="O136" s="83">
        <f t="shared" si="129"/>
        <v>1.96085013042432</v>
      </c>
      <c r="P136" s="83">
        <f t="shared" si="129"/>
        <v>1.8963169910375717</v>
      </c>
      <c r="W136"/>
    </row>
    <row r="137" spans="1:23" ht="12.75" hidden="1" customHeight="1">
      <c r="A137" s="119" t="s">
        <v>3</v>
      </c>
      <c r="B137" s="83">
        <f t="shared" ref="B137:P137" si="130">B29/B$39*100</f>
        <v>28.933413682978422</v>
      </c>
      <c r="C137" s="83">
        <f t="shared" si="130"/>
        <v>28.035027853449684</v>
      </c>
      <c r="D137" s="83">
        <f t="shared" si="130"/>
        <v>28.450377086838884</v>
      </c>
      <c r="E137" s="83">
        <f t="shared" si="130"/>
        <v>27.492111928849489</v>
      </c>
      <c r="F137" s="83">
        <f t="shared" si="130"/>
        <v>27.549949944971981</v>
      </c>
      <c r="G137" s="83">
        <f t="shared" si="130"/>
        <v>28.411817901919239</v>
      </c>
      <c r="H137" s="83">
        <f t="shared" si="130"/>
        <v>28.747541768162034</v>
      </c>
      <c r="I137" s="83">
        <f t="shared" si="130"/>
        <v>28.139155679942597</v>
      </c>
      <c r="J137" s="83">
        <f t="shared" si="130"/>
        <v>26.910544534894971</v>
      </c>
      <c r="K137" s="83">
        <f t="shared" si="130"/>
        <v>27.212466684524422</v>
      </c>
      <c r="L137" s="83">
        <f t="shared" si="130"/>
        <v>27.558547073149391</v>
      </c>
      <c r="M137" s="83">
        <f t="shared" si="130"/>
        <v>27.732108617553912</v>
      </c>
      <c r="N137" s="83">
        <f t="shared" si="130"/>
        <v>27.779376783874675</v>
      </c>
      <c r="O137" s="83">
        <f t="shared" si="130"/>
        <v>27.416470180720744</v>
      </c>
      <c r="P137" s="83">
        <f t="shared" si="130"/>
        <v>25.90203658821093</v>
      </c>
      <c r="W137"/>
    </row>
    <row r="138" spans="1:23" ht="12.75" hidden="1" customHeight="1">
      <c r="A138" s="120" t="s">
        <v>4</v>
      </c>
      <c r="B138" s="83">
        <f t="shared" ref="B138:P138" si="131">B30/B$39*100</f>
        <v>21.4360550856426</v>
      </c>
      <c r="C138" s="83">
        <f t="shared" si="131"/>
        <v>20.639812958350451</v>
      </c>
      <c r="D138" s="83">
        <f t="shared" si="131"/>
        <v>20.841757396025567</v>
      </c>
      <c r="E138" s="83">
        <f t="shared" si="131"/>
        <v>20.597912612605253</v>
      </c>
      <c r="F138" s="83">
        <f t="shared" si="131"/>
        <v>20.867518561447461</v>
      </c>
      <c r="G138" s="83">
        <f t="shared" si="131"/>
        <v>21.69711524084677</v>
      </c>
      <c r="H138" s="83">
        <f t="shared" si="131"/>
        <v>21.309641181975238</v>
      </c>
      <c r="I138" s="83">
        <f t="shared" si="131"/>
        <v>21.386960626096897</v>
      </c>
      <c r="J138" s="83">
        <f t="shared" si="131"/>
        <v>20.60265505748638</v>
      </c>
      <c r="K138" s="83">
        <f t="shared" si="131"/>
        <v>20.663548011863888</v>
      </c>
      <c r="L138" s="83">
        <f t="shared" si="131"/>
        <v>20.740072377093309</v>
      </c>
      <c r="M138" s="83">
        <f t="shared" si="131"/>
        <v>20.893005687469309</v>
      </c>
      <c r="N138" s="83">
        <f t="shared" si="131"/>
        <v>20.729147181633838</v>
      </c>
      <c r="O138" s="83">
        <f t="shared" si="131"/>
        <v>20.378643763454722</v>
      </c>
      <c r="P138" s="83">
        <f t="shared" si="131"/>
        <v>18.492208291333387</v>
      </c>
      <c r="W138"/>
    </row>
    <row r="139" spans="1:23" ht="12.75" hidden="1" customHeight="1">
      <c r="A139" s="120" t="s">
        <v>5</v>
      </c>
      <c r="B139" s="83">
        <f t="shared" ref="B139:P139" si="132">B31/B$39*100</f>
        <v>3.4923151970132897</v>
      </c>
      <c r="C139" s="83">
        <f t="shared" si="132"/>
        <v>3.6707741858418195</v>
      </c>
      <c r="D139" s="83">
        <f t="shared" si="132"/>
        <v>3.7353249544992964</v>
      </c>
      <c r="E139" s="83">
        <f t="shared" si="132"/>
        <v>3.4816798794811414</v>
      </c>
      <c r="F139" s="83">
        <f t="shared" si="132"/>
        <v>3.4736335533146492</v>
      </c>
      <c r="G139" s="83">
        <f t="shared" si="132"/>
        <v>3.5211704217692832</v>
      </c>
      <c r="H139" s="83">
        <f t="shared" si="132"/>
        <v>3.3531319441077145</v>
      </c>
      <c r="I139" s="83">
        <f t="shared" si="132"/>
        <v>3.5970554955906788</v>
      </c>
      <c r="J139" s="83">
        <f t="shared" si="132"/>
        <v>3.0946570309856347</v>
      </c>
      <c r="K139" s="83">
        <f t="shared" si="132"/>
        <v>3.1814208920871057</v>
      </c>
      <c r="L139" s="83">
        <f t="shared" si="132"/>
        <v>3.2034945545412032</v>
      </c>
      <c r="M139" s="83">
        <f t="shared" si="132"/>
        <v>3.1438992050556447</v>
      </c>
      <c r="N139" s="83">
        <f t="shared" si="132"/>
        <v>3.0462213114396732</v>
      </c>
      <c r="O139" s="83">
        <f t="shared" si="132"/>
        <v>2.7972355451955386</v>
      </c>
      <c r="P139" s="83">
        <f t="shared" si="132"/>
        <v>2.706841769003888</v>
      </c>
      <c r="W139"/>
    </row>
    <row r="140" spans="1:23" ht="12.75" hidden="1" customHeight="1">
      <c r="A140" s="121" t="s">
        <v>6</v>
      </c>
      <c r="B140" s="83">
        <f t="shared" ref="B140:P140" si="133">B32/B$39*100</f>
        <v>4.0050434003225339</v>
      </c>
      <c r="C140" s="83">
        <f t="shared" si="133"/>
        <v>3.724440709257415</v>
      </c>
      <c r="D140" s="83">
        <f t="shared" si="133"/>
        <v>3.8732947363140209</v>
      </c>
      <c r="E140" s="83">
        <f t="shared" si="133"/>
        <v>3.4125194367630991</v>
      </c>
      <c r="F140" s="83">
        <f t="shared" si="133"/>
        <v>3.2087978302098654</v>
      </c>
      <c r="G140" s="83">
        <f t="shared" si="133"/>
        <v>3.1935322393031864</v>
      </c>
      <c r="H140" s="83">
        <f t="shared" si="133"/>
        <v>4.0847686420790756</v>
      </c>
      <c r="I140" s="83">
        <f t="shared" si="133"/>
        <v>3.1551395582550179</v>
      </c>
      <c r="J140" s="83">
        <f t="shared" si="133"/>
        <v>3.2132324464229534</v>
      </c>
      <c r="K140" s="83">
        <f t="shared" si="133"/>
        <v>3.3674977805734265</v>
      </c>
      <c r="L140" s="83">
        <f t="shared" si="133"/>
        <v>3.6149801415148843</v>
      </c>
      <c r="M140" s="83">
        <f t="shared" si="133"/>
        <v>3.6952037250289589</v>
      </c>
      <c r="N140" s="83">
        <f t="shared" si="133"/>
        <v>4.0040082908011625</v>
      </c>
      <c r="O140" s="83">
        <f t="shared" si="133"/>
        <v>4.240590872070479</v>
      </c>
      <c r="P140" s="83">
        <f t="shared" si="133"/>
        <v>4.702986527873656</v>
      </c>
      <c r="W140"/>
    </row>
    <row r="141" spans="1:23" ht="12.75" hidden="1" customHeight="1">
      <c r="A141" s="119" t="s">
        <v>7</v>
      </c>
      <c r="B141" s="83">
        <f t="shared" ref="B141:P141" si="134">B33/B$39*100</f>
        <v>61.992295710301725</v>
      </c>
      <c r="C141" s="83">
        <f t="shared" si="134"/>
        <v>61.078966110939803</v>
      </c>
      <c r="D141" s="83">
        <f t="shared" si="134"/>
        <v>60.801065274079058</v>
      </c>
      <c r="E141" s="83">
        <f t="shared" si="134"/>
        <v>61.861534058718171</v>
      </c>
      <c r="F141" s="83">
        <f t="shared" si="134"/>
        <v>63.429614377891284</v>
      </c>
      <c r="G141" s="83">
        <f t="shared" si="134"/>
        <v>62.858904414736408</v>
      </c>
      <c r="H141" s="83">
        <f t="shared" si="134"/>
        <v>63.118334625042039</v>
      </c>
      <c r="I141" s="83">
        <f t="shared" si="134"/>
        <v>64.020634928006629</v>
      </c>
      <c r="J141" s="83">
        <f t="shared" si="134"/>
        <v>65.052954071478069</v>
      </c>
      <c r="K141" s="83">
        <f t="shared" si="134"/>
        <v>65.018629936149111</v>
      </c>
      <c r="L141" s="83">
        <f t="shared" si="134"/>
        <v>65.536814722823692</v>
      </c>
      <c r="M141" s="83">
        <f t="shared" si="134"/>
        <v>65.76610774522311</v>
      </c>
      <c r="N141" s="83">
        <f t="shared" si="134"/>
        <v>65.914854143524778</v>
      </c>
      <c r="O141" s="83">
        <f t="shared" si="134"/>
        <v>65.999860006594673</v>
      </c>
      <c r="P141" s="83">
        <f t="shared" si="134"/>
        <v>67.668684944709241</v>
      </c>
      <c r="W141"/>
    </row>
    <row r="142" spans="1:23" ht="12.75" hidden="1" customHeight="1">
      <c r="A142" s="120" t="s">
        <v>8</v>
      </c>
      <c r="B142" s="83">
        <f t="shared" ref="B142:P142" si="135">B34/B$39*100</f>
        <v>13.680766953661905</v>
      </c>
      <c r="C142" s="83">
        <f t="shared" si="135"/>
        <v>13.237204263292821</v>
      </c>
      <c r="D142" s="83">
        <f t="shared" si="135"/>
        <v>13.093690051492263</v>
      </c>
      <c r="E142" s="83">
        <f t="shared" si="135"/>
        <v>13.11352441137508</v>
      </c>
      <c r="F142" s="83">
        <f t="shared" si="135"/>
        <v>14.010888630479013</v>
      </c>
      <c r="G142" s="83">
        <f t="shared" si="135"/>
        <v>14.521519065419142</v>
      </c>
      <c r="H142" s="83">
        <f t="shared" si="135"/>
        <v>14.931905937597936</v>
      </c>
      <c r="I142" s="83">
        <f t="shared" si="135"/>
        <v>14.958884657476702</v>
      </c>
      <c r="J142" s="83">
        <f t="shared" si="135"/>
        <v>15.048045239065441</v>
      </c>
      <c r="K142" s="83">
        <f t="shared" si="135"/>
        <v>15.198725851437395</v>
      </c>
      <c r="L142" s="83">
        <f t="shared" si="135"/>
        <v>15.298046523228686</v>
      </c>
      <c r="M142" s="83">
        <f t="shared" si="135"/>
        <v>15.463841100582421</v>
      </c>
      <c r="N142" s="83">
        <f t="shared" si="135"/>
        <v>15.439559724250079</v>
      </c>
      <c r="O142" s="83">
        <f t="shared" si="135"/>
        <v>15.063479900827822</v>
      </c>
      <c r="P142" s="83">
        <f t="shared" si="135"/>
        <v>15.288480757856338</v>
      </c>
      <c r="W142"/>
    </row>
    <row r="143" spans="1:23" ht="12.75" hidden="1" customHeight="1">
      <c r="A143" s="120" t="s">
        <v>9</v>
      </c>
      <c r="B143" s="83">
        <f t="shared" ref="B143:P143" si="136">B35/B$39*100</f>
        <v>9.6613267083679233</v>
      </c>
      <c r="C143" s="83">
        <f t="shared" si="136"/>
        <v>9.5510644976774213</v>
      </c>
      <c r="D143" s="83">
        <f t="shared" si="136"/>
        <v>9.917818484158234</v>
      </c>
      <c r="E143" s="83">
        <f t="shared" si="136"/>
        <v>10.29200066693911</v>
      </c>
      <c r="F143" s="83">
        <f t="shared" si="136"/>
        <v>10.626651477689991</v>
      </c>
      <c r="G143" s="83">
        <f t="shared" si="136"/>
        <v>10.831829655516113</v>
      </c>
      <c r="H143" s="83">
        <f t="shared" si="136"/>
        <v>10.776585388743449</v>
      </c>
      <c r="I143" s="83">
        <f t="shared" si="136"/>
        <v>11.523788247081564</v>
      </c>
      <c r="J143" s="83">
        <f t="shared" si="136"/>
        <v>11.987083501407751</v>
      </c>
      <c r="K143" s="83">
        <f t="shared" si="136"/>
        <v>11.99710423692631</v>
      </c>
      <c r="L143" s="83">
        <f t="shared" si="136"/>
        <v>12.0128146927591</v>
      </c>
      <c r="M143" s="83">
        <f t="shared" si="136"/>
        <v>12.005992734214274</v>
      </c>
      <c r="N143" s="83">
        <f t="shared" si="136"/>
        <v>12.237134444801189</v>
      </c>
      <c r="O143" s="83">
        <f t="shared" si="136"/>
        <v>12.20501999145233</v>
      </c>
      <c r="P143" s="83">
        <f t="shared" si="136"/>
        <v>12.374772255905397</v>
      </c>
      <c r="W143"/>
    </row>
    <row r="144" spans="1:23" ht="12.75" hidden="1" customHeight="1">
      <c r="A144" s="120" t="s">
        <v>10</v>
      </c>
      <c r="B144" s="83">
        <f t="shared" ref="B144:P144" si="137">B36/B$39*100</f>
        <v>13.326085490130147</v>
      </c>
      <c r="C144" s="83">
        <f t="shared" si="137"/>
        <v>13.491185926822189</v>
      </c>
      <c r="D144" s="83">
        <f t="shared" si="137"/>
        <v>13.842051829214952</v>
      </c>
      <c r="E144" s="83">
        <f t="shared" si="137"/>
        <v>13.964588865941908</v>
      </c>
      <c r="F144" s="83">
        <f t="shared" si="137"/>
        <v>14.760065950211331</v>
      </c>
      <c r="G144" s="83">
        <f t="shared" si="137"/>
        <v>14.241890741538601</v>
      </c>
      <c r="H144" s="83">
        <f t="shared" si="137"/>
        <v>14.92608324738085</v>
      </c>
      <c r="I144" s="83">
        <f t="shared" si="137"/>
        <v>15.333336506511195</v>
      </c>
      <c r="J144" s="83">
        <f t="shared" si="137"/>
        <v>15.740865624135857</v>
      </c>
      <c r="K144" s="83">
        <f t="shared" si="137"/>
        <v>16.168110528606004</v>
      </c>
      <c r="L144" s="83">
        <f t="shared" si="137"/>
        <v>16.901600181445168</v>
      </c>
      <c r="M144" s="83">
        <f t="shared" si="137"/>
        <v>17.292551846496966</v>
      </c>
      <c r="N144" s="83">
        <f t="shared" si="137"/>
        <v>17.46544495272375</v>
      </c>
      <c r="O144" s="83">
        <f t="shared" si="137"/>
        <v>17.77463423917046</v>
      </c>
      <c r="P144" s="83">
        <f t="shared" si="137"/>
        <v>18.298921706245356</v>
      </c>
      <c r="W144"/>
    </row>
    <row r="145" spans="1:23" ht="12.75" hidden="1" customHeight="1">
      <c r="A145" s="120" t="s">
        <v>11</v>
      </c>
      <c r="B145" s="83">
        <f t="shared" ref="B145:P145" si="138">B37/B$39*100</f>
        <v>6.4137162181437253</v>
      </c>
      <c r="C145" s="83">
        <f t="shared" si="138"/>
        <v>6.2272635692696641</v>
      </c>
      <c r="D145" s="83">
        <f t="shared" si="138"/>
        <v>6.1196904114661317</v>
      </c>
      <c r="E145" s="83">
        <f t="shared" si="138"/>
        <v>6.453018518830107</v>
      </c>
      <c r="F145" s="83">
        <f t="shared" si="138"/>
        <v>6.6723065806130659</v>
      </c>
      <c r="G145" s="83">
        <f t="shared" si="138"/>
        <v>6.6894796795128135</v>
      </c>
      <c r="H145" s="83">
        <f t="shared" si="138"/>
        <v>6.528912569112304</v>
      </c>
      <c r="I145" s="83">
        <f t="shared" si="138"/>
        <v>6.5382137268426117</v>
      </c>
      <c r="J145" s="83">
        <f t="shared" si="138"/>
        <v>6.7108309067106635</v>
      </c>
      <c r="K145" s="83">
        <f t="shared" si="138"/>
        <v>6.542188357766217</v>
      </c>
      <c r="L145" s="83">
        <f t="shared" si="138"/>
        <v>6.3937465374294389</v>
      </c>
      <c r="M145" s="83">
        <f t="shared" si="138"/>
        <v>6.3965144300776986</v>
      </c>
      <c r="N145" s="83">
        <f t="shared" si="138"/>
        <v>6.3452708104913267</v>
      </c>
      <c r="O145" s="83">
        <f t="shared" si="138"/>
        <v>6.3191163511173949</v>
      </c>
      <c r="P145" s="83">
        <f t="shared" si="138"/>
        <v>6.3949547509506832</v>
      </c>
      <c r="W145"/>
    </row>
    <row r="146" spans="1:23" ht="12.75" hidden="1" customHeight="1">
      <c r="A146" s="121" t="s">
        <v>12</v>
      </c>
      <c r="B146" s="83">
        <f t="shared" ref="B146:P146" si="139">B38/B$39*100</f>
        <v>18.910400339998027</v>
      </c>
      <c r="C146" s="83">
        <f t="shared" si="139"/>
        <v>18.572247853877709</v>
      </c>
      <c r="D146" s="83">
        <f t="shared" si="139"/>
        <v>17.827814497747475</v>
      </c>
      <c r="E146" s="83">
        <f t="shared" si="139"/>
        <v>18.038401595631967</v>
      </c>
      <c r="F146" s="83">
        <f t="shared" si="139"/>
        <v>17.359701738897883</v>
      </c>
      <c r="G146" s="83">
        <f t="shared" si="139"/>
        <v>16.574185272749737</v>
      </c>
      <c r="H146" s="83">
        <f t="shared" si="139"/>
        <v>15.954847482207496</v>
      </c>
      <c r="I146" s="83">
        <f t="shared" si="139"/>
        <v>15.666411790094559</v>
      </c>
      <c r="J146" s="83">
        <f t="shared" si="139"/>
        <v>15.566128800158355</v>
      </c>
      <c r="K146" s="83">
        <f t="shared" si="139"/>
        <v>15.112500961413181</v>
      </c>
      <c r="L146" s="83">
        <f t="shared" si="139"/>
        <v>14.930606787961286</v>
      </c>
      <c r="M146" s="83">
        <f t="shared" si="139"/>
        <v>14.607207633851752</v>
      </c>
      <c r="N146" s="83">
        <f t="shared" si="139"/>
        <v>14.427444211258436</v>
      </c>
      <c r="O146" s="83">
        <f t="shared" si="139"/>
        <v>14.637609524026679</v>
      </c>
      <c r="P146" s="83">
        <f t="shared" si="139"/>
        <v>15.311555473751456</v>
      </c>
      <c r="W146"/>
    </row>
    <row r="147" spans="1:23" hidden="1">
      <c r="W147"/>
    </row>
    <row r="148" spans="1:23" hidden="1">
      <c r="A148" s="119" t="s">
        <v>0</v>
      </c>
      <c r="B148" s="83">
        <f t="shared" ref="B148:B160" si="140">B26/B6*100</f>
        <v>7.9367581831891183</v>
      </c>
      <c r="C148" s="83">
        <f t="shared" ref="C148:P148" si="141">C26/C6*100</f>
        <v>9.7809368520669402</v>
      </c>
      <c r="D148" s="83">
        <f t="shared" si="141"/>
        <v>9.6668565405405609</v>
      </c>
      <c r="E148" s="83">
        <f t="shared" si="141"/>
        <v>9.744191503354104</v>
      </c>
      <c r="F148" s="83">
        <f t="shared" si="141"/>
        <v>8.2892985182992813</v>
      </c>
      <c r="G148" s="83">
        <f t="shared" si="141"/>
        <v>8.3823296454651288</v>
      </c>
      <c r="H148" s="83">
        <f t="shared" si="141"/>
        <v>8.2476166109305336</v>
      </c>
      <c r="I148" s="83">
        <f t="shared" si="141"/>
        <v>7.9693430664533773</v>
      </c>
      <c r="J148" s="83">
        <f t="shared" si="141"/>
        <v>8.1673365089175807</v>
      </c>
      <c r="K148" s="83">
        <f t="shared" si="141"/>
        <v>8.1293149068231187</v>
      </c>
      <c r="L148" s="83">
        <f t="shared" si="141"/>
        <v>7.5398402108433693</v>
      </c>
      <c r="M148" s="83">
        <f t="shared" si="141"/>
        <v>7.5883739994267545</v>
      </c>
      <c r="N148" s="83">
        <f t="shared" si="141"/>
        <v>7.8184636399937943</v>
      </c>
      <c r="O148" s="83">
        <f t="shared" si="141"/>
        <v>8.5490000695657855</v>
      </c>
      <c r="P148" s="83">
        <f t="shared" si="141"/>
        <v>8.6221992470670301</v>
      </c>
      <c r="W148"/>
    </row>
    <row r="149" spans="1:23" hidden="1">
      <c r="A149" s="120" t="s">
        <v>1</v>
      </c>
      <c r="B149" s="83">
        <f t="shared" si="140"/>
        <v>29.258084941918217</v>
      </c>
      <c r="C149" s="83">
        <f t="shared" ref="C149:P149" si="142">C27/C7*100</f>
        <v>27.449130615229727</v>
      </c>
      <c r="D149" s="83">
        <f t="shared" si="142"/>
        <v>27.106966376662722</v>
      </c>
      <c r="E149" s="83">
        <f t="shared" si="142"/>
        <v>28.883602433751371</v>
      </c>
      <c r="F149" s="83">
        <f t="shared" si="142"/>
        <v>26.482124587780998</v>
      </c>
      <c r="G149" s="83">
        <f t="shared" si="142"/>
        <v>26.242880444914917</v>
      </c>
      <c r="H149" s="83">
        <f t="shared" si="142"/>
        <v>27.042084910648494</v>
      </c>
      <c r="I149" s="83">
        <f t="shared" si="142"/>
        <v>26.573060864618647</v>
      </c>
      <c r="J149" s="83">
        <f t="shared" si="142"/>
        <v>27.761292623832894</v>
      </c>
      <c r="K149" s="83">
        <f t="shared" si="142"/>
        <v>27.607331366809181</v>
      </c>
      <c r="L149" s="83">
        <f t="shared" si="142"/>
        <v>25.285568165634558</v>
      </c>
      <c r="M149" s="83">
        <f t="shared" si="142"/>
        <v>26.888143275316661</v>
      </c>
      <c r="N149" s="83">
        <f t="shared" si="142"/>
        <v>27.291229676122924</v>
      </c>
      <c r="O149" s="83">
        <f t="shared" si="142"/>
        <v>26.646770277341407</v>
      </c>
      <c r="P149" s="83">
        <f t="shared" si="142"/>
        <v>26.295466153319875</v>
      </c>
      <c r="W149"/>
    </row>
    <row r="150" spans="1:23" hidden="1">
      <c r="A150" s="121" t="s">
        <v>2</v>
      </c>
      <c r="B150" s="83">
        <f t="shared" si="140"/>
        <v>4.2349938624118</v>
      </c>
      <c r="C150" s="83">
        <f t="shared" ref="C150:P150" si="143">C28/C8*100</f>
        <v>5.9465431235974098</v>
      </c>
      <c r="D150" s="83">
        <f t="shared" si="143"/>
        <v>5.9117351462409271</v>
      </c>
      <c r="E150" s="83">
        <f t="shared" si="143"/>
        <v>5.8376915512249417</v>
      </c>
      <c r="F150" s="83">
        <f t="shared" si="143"/>
        <v>4.2897863206130982</v>
      </c>
      <c r="G150" s="83">
        <f t="shared" si="143"/>
        <v>4.225596963065092</v>
      </c>
      <c r="H150" s="83">
        <f t="shared" si="143"/>
        <v>4.0136417217065778</v>
      </c>
      <c r="I150" s="83">
        <f t="shared" si="143"/>
        <v>3.5501170760451561</v>
      </c>
      <c r="J150" s="83">
        <f t="shared" si="143"/>
        <v>3.6351154249356683</v>
      </c>
      <c r="K150" s="83">
        <f t="shared" si="143"/>
        <v>3.6527763956077757</v>
      </c>
      <c r="L150" s="83">
        <f t="shared" si="143"/>
        <v>3.3894221932821731</v>
      </c>
      <c r="M150" s="83">
        <f t="shared" si="143"/>
        <v>3.2956562061073358</v>
      </c>
      <c r="N150" s="83">
        <f t="shared" si="143"/>
        <v>3.3296505336649491</v>
      </c>
      <c r="O150" s="83">
        <f t="shared" si="143"/>
        <v>3.286571896371957</v>
      </c>
      <c r="P150" s="83">
        <f t="shared" si="143"/>
        <v>3.3078369979234132</v>
      </c>
      <c r="W150"/>
    </row>
    <row r="151" spans="1:23" hidden="1">
      <c r="A151" s="119" t="s">
        <v>3</v>
      </c>
      <c r="B151" s="83">
        <f t="shared" si="140"/>
        <v>20.283784223943609</v>
      </c>
      <c r="C151" s="83">
        <f t="shared" ref="C151:P151" si="144">C29/C9*100</f>
        <v>20.188353631470033</v>
      </c>
      <c r="D151" s="83">
        <f t="shared" si="144"/>
        <v>20.223889430515925</v>
      </c>
      <c r="E151" s="83">
        <f t="shared" si="144"/>
        <v>20.060035864261444</v>
      </c>
      <c r="F151" s="83">
        <f t="shared" si="144"/>
        <v>20.119312500253329</v>
      </c>
      <c r="G151" s="83">
        <f t="shared" si="144"/>
        <v>20.241491846405616</v>
      </c>
      <c r="H151" s="83">
        <f t="shared" si="144"/>
        <v>20.976350782949513</v>
      </c>
      <c r="I151" s="83">
        <f t="shared" si="144"/>
        <v>20.338249618528799</v>
      </c>
      <c r="J151" s="83">
        <f t="shared" si="144"/>
        <v>19.967249758648034</v>
      </c>
      <c r="K151" s="83">
        <f t="shared" si="144"/>
        <v>19.942190420666911</v>
      </c>
      <c r="L151" s="83">
        <f t="shared" si="144"/>
        <v>19.998292181852349</v>
      </c>
      <c r="M151" s="83">
        <f t="shared" si="144"/>
        <v>19.880508873643677</v>
      </c>
      <c r="N151" s="83">
        <f t="shared" si="144"/>
        <v>19.865940756004733</v>
      </c>
      <c r="O151" s="83">
        <f t="shared" si="144"/>
        <v>19.85730641231282</v>
      </c>
      <c r="P151" s="83">
        <f t="shared" si="144"/>
        <v>19.78285760452135</v>
      </c>
      <c r="W151"/>
    </row>
    <row r="152" spans="1:23" hidden="1">
      <c r="A152" s="120" t="s">
        <v>4</v>
      </c>
      <c r="B152" s="83">
        <f t="shared" si="140"/>
        <v>20.562215071365134</v>
      </c>
      <c r="C152" s="83">
        <f t="shared" ref="C152:P152" si="145">C30/C10*100</f>
        <v>20.632780884593949</v>
      </c>
      <c r="D152" s="83">
        <f t="shared" si="145"/>
        <v>20.622932823555463</v>
      </c>
      <c r="E152" s="83">
        <f t="shared" si="145"/>
        <v>20.571238558761028</v>
      </c>
      <c r="F152" s="83">
        <f t="shared" si="145"/>
        <v>20.776381698287931</v>
      </c>
      <c r="G152" s="83">
        <f t="shared" si="145"/>
        <v>20.870547961366366</v>
      </c>
      <c r="H152" s="83">
        <f t="shared" si="145"/>
        <v>20.825272965236636</v>
      </c>
      <c r="I152" s="83">
        <f t="shared" si="145"/>
        <v>20.791969711088729</v>
      </c>
      <c r="J152" s="83">
        <f t="shared" si="145"/>
        <v>20.916132093319398</v>
      </c>
      <c r="K152" s="83">
        <f t="shared" si="145"/>
        <v>20.877355942705456</v>
      </c>
      <c r="L152" s="83">
        <f t="shared" si="145"/>
        <v>20.870401581980339</v>
      </c>
      <c r="M152" s="83">
        <f t="shared" si="145"/>
        <v>20.791574322577706</v>
      </c>
      <c r="N152" s="83">
        <f t="shared" si="145"/>
        <v>20.805720767731621</v>
      </c>
      <c r="O152" s="83">
        <f t="shared" si="145"/>
        <v>20.789956098592359</v>
      </c>
      <c r="P152" s="83">
        <f t="shared" si="145"/>
        <v>20.841308027542325</v>
      </c>
      <c r="W152"/>
    </row>
    <row r="153" spans="1:23" hidden="1">
      <c r="A153" s="120" t="s">
        <v>5</v>
      </c>
      <c r="B153" s="83">
        <f t="shared" si="140"/>
        <v>16.413325172519425</v>
      </c>
      <c r="C153" s="83">
        <f t="shared" ref="C153:P153" si="146">C31/C11*100</f>
        <v>16.453791100795961</v>
      </c>
      <c r="D153" s="83">
        <f t="shared" si="146"/>
        <v>16.381575869743923</v>
      </c>
      <c r="E153" s="83">
        <f t="shared" si="146"/>
        <v>16.414521038409607</v>
      </c>
      <c r="F153" s="83">
        <f t="shared" si="146"/>
        <v>16.506696111451159</v>
      </c>
      <c r="G153" s="83">
        <f t="shared" si="146"/>
        <v>16.949737537508177</v>
      </c>
      <c r="H153" s="83">
        <f t="shared" si="146"/>
        <v>17.573679242489401</v>
      </c>
      <c r="I153" s="83">
        <f t="shared" si="146"/>
        <v>18.627044568639047</v>
      </c>
      <c r="J153" s="83">
        <f t="shared" si="146"/>
        <v>16.010679666908604</v>
      </c>
      <c r="K153" s="83">
        <f t="shared" si="146"/>
        <v>16.090654023539788</v>
      </c>
      <c r="L153" s="83">
        <f t="shared" si="146"/>
        <v>16.268578279695248</v>
      </c>
      <c r="M153" s="83">
        <f t="shared" si="146"/>
        <v>16.250059563916068</v>
      </c>
      <c r="N153" s="83">
        <f t="shared" si="146"/>
        <v>16.177940132394117</v>
      </c>
      <c r="O153" s="83">
        <f t="shared" si="146"/>
        <v>16.016222333631035</v>
      </c>
      <c r="P153" s="83">
        <f t="shared" si="146"/>
        <v>15.575707671712561</v>
      </c>
      <c r="W153"/>
    </row>
    <row r="154" spans="1:23" hidden="1">
      <c r="A154" s="121" t="s">
        <v>6</v>
      </c>
      <c r="B154" s="83">
        <f t="shared" si="140"/>
        <v>23.399382029670974</v>
      </c>
      <c r="C154" s="83">
        <f t="shared" ref="C154:P154" si="147">C32/C12*100</f>
        <v>22.540055411792267</v>
      </c>
      <c r="D154" s="83">
        <f t="shared" si="147"/>
        <v>23.036104437357409</v>
      </c>
      <c r="E154" s="83">
        <f t="shared" si="147"/>
        <v>21.723996457395256</v>
      </c>
      <c r="F154" s="83">
        <f t="shared" si="147"/>
        <v>20.768354666426198</v>
      </c>
      <c r="G154" s="83">
        <f t="shared" si="147"/>
        <v>20.432575843355661</v>
      </c>
      <c r="H154" s="83">
        <f t="shared" si="147"/>
        <v>26.115602580086783</v>
      </c>
      <c r="I154" s="83">
        <f t="shared" si="147"/>
        <v>19.496304122293797</v>
      </c>
      <c r="J154" s="83">
        <f t="shared" si="147"/>
        <v>18.964458594758906</v>
      </c>
      <c r="K154" s="83">
        <f t="shared" si="147"/>
        <v>19.01572374418269</v>
      </c>
      <c r="L154" s="83">
        <f t="shared" si="147"/>
        <v>19.292579139499512</v>
      </c>
      <c r="M154" s="83">
        <f t="shared" si="147"/>
        <v>18.796395606272803</v>
      </c>
      <c r="N154" s="83">
        <f t="shared" si="147"/>
        <v>18.734172381050701</v>
      </c>
      <c r="O154" s="83">
        <f t="shared" si="147"/>
        <v>18.77961275590043</v>
      </c>
      <c r="P154" s="83">
        <f t="shared" si="147"/>
        <v>18.944957299638492</v>
      </c>
      <c r="W154"/>
    </row>
    <row r="155" spans="1:23" hidden="1">
      <c r="A155" s="119" t="s">
        <v>7</v>
      </c>
      <c r="B155" s="83">
        <f t="shared" si="140"/>
        <v>15.535651398394338</v>
      </c>
      <c r="C155" s="83">
        <f t="shared" ref="C155:P155" si="148">C33/C13*100</f>
        <v>15.541765904507244</v>
      </c>
      <c r="D155" s="83">
        <f t="shared" si="148"/>
        <v>15.359538756213231</v>
      </c>
      <c r="E155" s="83">
        <f t="shared" si="148"/>
        <v>15.45045480131591</v>
      </c>
      <c r="F155" s="83">
        <f t="shared" si="148"/>
        <v>15.314496474769692</v>
      </c>
      <c r="G155" s="83">
        <f t="shared" si="148"/>
        <v>15.25779577262899</v>
      </c>
      <c r="H155" s="83">
        <f t="shared" si="148"/>
        <v>15.542708440358533</v>
      </c>
      <c r="I155" s="83">
        <f t="shared" si="148"/>
        <v>15.518203487393459</v>
      </c>
      <c r="J155" s="83">
        <f t="shared" si="148"/>
        <v>15.582074109405664</v>
      </c>
      <c r="K155" s="83">
        <f t="shared" si="148"/>
        <v>15.546396513456632</v>
      </c>
      <c r="L155" s="83">
        <f t="shared" si="148"/>
        <v>15.722390201688032</v>
      </c>
      <c r="M155" s="83">
        <f t="shared" si="148"/>
        <v>15.642476533297051</v>
      </c>
      <c r="N155" s="83">
        <f t="shared" si="148"/>
        <v>15.694795999569108</v>
      </c>
      <c r="O155" s="83">
        <f t="shared" si="148"/>
        <v>15.676188971232948</v>
      </c>
      <c r="P155" s="83">
        <f t="shared" si="148"/>
        <v>15.753677695003848</v>
      </c>
      <c r="W155"/>
    </row>
    <row r="156" spans="1:23" hidden="1">
      <c r="A156" s="120" t="s">
        <v>8</v>
      </c>
      <c r="B156" s="83">
        <f t="shared" si="140"/>
        <v>15.482600307639165</v>
      </c>
      <c r="C156" s="83">
        <f t="shared" ref="C156:P156" si="149">C34/C14*100</f>
        <v>15.265671140141945</v>
      </c>
      <c r="D156" s="83">
        <f t="shared" si="149"/>
        <v>15.289120410734863</v>
      </c>
      <c r="E156" s="83">
        <f t="shared" si="149"/>
        <v>15.225869675123699</v>
      </c>
      <c r="F156" s="83">
        <f t="shared" si="149"/>
        <v>15.162679218531972</v>
      </c>
      <c r="G156" s="83">
        <f t="shared" si="149"/>
        <v>15.182911641505619</v>
      </c>
      <c r="H156" s="83">
        <f t="shared" si="149"/>
        <v>16.063733242186935</v>
      </c>
      <c r="I156" s="83">
        <f t="shared" si="149"/>
        <v>16.087180359425847</v>
      </c>
      <c r="J156" s="83">
        <f t="shared" si="149"/>
        <v>16.213035949054234</v>
      </c>
      <c r="K156" s="83">
        <f t="shared" si="149"/>
        <v>16.219060497736411</v>
      </c>
      <c r="L156" s="83">
        <f t="shared" si="149"/>
        <v>16.131434377052539</v>
      </c>
      <c r="M156" s="83">
        <f t="shared" si="149"/>
        <v>16.198453531114982</v>
      </c>
      <c r="N156" s="83">
        <f t="shared" si="149"/>
        <v>16.273911088898434</v>
      </c>
      <c r="O156" s="83">
        <f t="shared" si="149"/>
        <v>16.227514163819105</v>
      </c>
      <c r="P156" s="83">
        <f t="shared" si="149"/>
        <v>16.445049977889877</v>
      </c>
      <c r="W156"/>
    </row>
    <row r="157" spans="1:23" hidden="1">
      <c r="A157" s="120" t="s">
        <v>9</v>
      </c>
      <c r="B157" s="83">
        <f t="shared" si="140"/>
        <v>22.388573638005923</v>
      </c>
      <c r="C157" s="83">
        <f t="shared" ref="C157:P157" si="150">C35/C15*100</f>
        <v>22.044029426111766</v>
      </c>
      <c r="D157" s="83">
        <f t="shared" si="150"/>
        <v>21.626070486064329</v>
      </c>
      <c r="E157" s="83">
        <f t="shared" si="150"/>
        <v>21.426956324719313</v>
      </c>
      <c r="F157" s="83">
        <f t="shared" si="150"/>
        <v>21.091197307489391</v>
      </c>
      <c r="G157" s="83">
        <f t="shared" si="150"/>
        <v>20.731780651386131</v>
      </c>
      <c r="H157" s="83">
        <f t="shared" si="150"/>
        <v>20.421253891670744</v>
      </c>
      <c r="I157" s="83">
        <f t="shared" si="150"/>
        <v>20.487790042689586</v>
      </c>
      <c r="J157" s="83">
        <f t="shared" si="150"/>
        <v>20.611702240152155</v>
      </c>
      <c r="K157" s="83">
        <f t="shared" si="150"/>
        <v>20.531451127129515</v>
      </c>
      <c r="L157" s="83">
        <f t="shared" si="150"/>
        <v>20.652591597715258</v>
      </c>
      <c r="M157" s="83">
        <f t="shared" si="150"/>
        <v>20.669164723771917</v>
      </c>
      <c r="N157" s="83">
        <f t="shared" si="150"/>
        <v>20.82145572212022</v>
      </c>
      <c r="O157" s="83">
        <f t="shared" si="150"/>
        <v>20.866296840540976</v>
      </c>
      <c r="P157" s="83">
        <f t="shared" si="150"/>
        <v>20.927811711108959</v>
      </c>
      <c r="W157"/>
    </row>
    <row r="158" spans="1:23" hidden="1">
      <c r="A158" s="120" t="s">
        <v>10</v>
      </c>
      <c r="B158" s="83">
        <f t="shared" si="140"/>
        <v>13.169307869759642</v>
      </c>
      <c r="C158" s="83">
        <f t="shared" ref="C158:P158" si="151">C36/C16*100</f>
        <v>13.193610342328139</v>
      </c>
      <c r="D158" s="83">
        <f t="shared" si="151"/>
        <v>13.142457898934756</v>
      </c>
      <c r="E158" s="83">
        <f t="shared" si="151"/>
        <v>13.054841250438615</v>
      </c>
      <c r="F158" s="83">
        <f t="shared" si="151"/>
        <v>13.165739655576708</v>
      </c>
      <c r="G158" s="83">
        <f t="shared" si="151"/>
        <v>12.85838923545024</v>
      </c>
      <c r="H158" s="83">
        <f t="shared" si="151"/>
        <v>13.062618951895658</v>
      </c>
      <c r="I158" s="83">
        <f t="shared" si="151"/>
        <v>12.912477080830225</v>
      </c>
      <c r="J158" s="83">
        <f t="shared" si="151"/>
        <v>13.009858956430048</v>
      </c>
      <c r="K158" s="83">
        <f t="shared" si="151"/>
        <v>13.030584811068399</v>
      </c>
      <c r="L158" s="83">
        <f t="shared" si="151"/>
        <v>13.630491225361244</v>
      </c>
      <c r="M158" s="83">
        <f t="shared" si="151"/>
        <v>13.388165741192495</v>
      </c>
      <c r="N158" s="83">
        <f t="shared" si="151"/>
        <v>13.396434097363553</v>
      </c>
      <c r="O158" s="83">
        <f t="shared" si="151"/>
        <v>13.429121855977865</v>
      </c>
      <c r="P158" s="83">
        <f t="shared" si="151"/>
        <v>13.507646554326039</v>
      </c>
      <c r="W158"/>
    </row>
    <row r="159" spans="1:23" hidden="1">
      <c r="A159" s="120" t="s">
        <v>11</v>
      </c>
      <c r="B159" s="83">
        <f t="shared" si="140"/>
        <v>16.526606379126363</v>
      </c>
      <c r="C159" s="83">
        <f t="shared" ref="C159:P159" si="152">C37/C17*100</f>
        <v>16.517429994355044</v>
      </c>
      <c r="D159" s="83">
        <f t="shared" si="152"/>
        <v>16.506360266423645</v>
      </c>
      <c r="E159" s="83">
        <f t="shared" si="152"/>
        <v>16.506920460195516</v>
      </c>
      <c r="F159" s="83">
        <f t="shared" si="152"/>
        <v>16.479820613043415</v>
      </c>
      <c r="G159" s="83">
        <f t="shared" si="152"/>
        <v>16.462328410495697</v>
      </c>
      <c r="H159" s="83">
        <f t="shared" si="152"/>
        <v>16.475789197996534</v>
      </c>
      <c r="I159" s="83">
        <f t="shared" si="152"/>
        <v>16.467184168073334</v>
      </c>
      <c r="J159" s="83">
        <f t="shared" si="152"/>
        <v>16.469287258935903</v>
      </c>
      <c r="K159" s="83">
        <f t="shared" si="152"/>
        <v>16.472774623532089</v>
      </c>
      <c r="L159" s="83">
        <f t="shared" si="152"/>
        <v>16.406129981804412</v>
      </c>
      <c r="M159" s="83">
        <f t="shared" si="152"/>
        <v>16.419301944018226</v>
      </c>
      <c r="N159" s="83">
        <f t="shared" si="152"/>
        <v>16.403251644686776</v>
      </c>
      <c r="O159" s="83">
        <f t="shared" si="152"/>
        <v>16.372564296726321</v>
      </c>
      <c r="P159" s="83">
        <f t="shared" si="152"/>
        <v>16.491968319438879</v>
      </c>
      <c r="W159"/>
    </row>
    <row r="160" spans="1:23" hidden="1">
      <c r="A160" s="121" t="s">
        <v>12</v>
      </c>
      <c r="B160" s="83">
        <f t="shared" si="140"/>
        <v>14.829541956499273</v>
      </c>
      <c r="C160" s="83">
        <f t="shared" ref="C160:P160" si="153">C38/C18*100</f>
        <v>15.099043072303225</v>
      </c>
      <c r="D160" s="83">
        <f t="shared" si="153"/>
        <v>14.618569319418768</v>
      </c>
      <c r="E160" s="83">
        <f t="shared" si="153"/>
        <v>15.011302673402415</v>
      </c>
      <c r="F160" s="83">
        <f t="shared" si="153"/>
        <v>14.613190478990127</v>
      </c>
      <c r="G160" s="83">
        <f t="shared" si="153"/>
        <v>14.707373358495515</v>
      </c>
      <c r="H160" s="83">
        <f t="shared" si="153"/>
        <v>14.984227771763967</v>
      </c>
      <c r="I160" s="83">
        <f t="shared" si="153"/>
        <v>14.939507105106339</v>
      </c>
      <c r="J160" s="83">
        <f t="shared" si="153"/>
        <v>14.856677292088873</v>
      </c>
      <c r="K160" s="83">
        <f t="shared" si="153"/>
        <v>14.774464098623296</v>
      </c>
      <c r="L160" s="83">
        <f t="shared" si="153"/>
        <v>14.802210011667688</v>
      </c>
      <c r="M160" s="83">
        <f t="shared" si="153"/>
        <v>14.790435918872454</v>
      </c>
      <c r="N160" s="83">
        <f t="shared" si="153"/>
        <v>14.831243271189104</v>
      </c>
      <c r="O160" s="83">
        <f t="shared" si="153"/>
        <v>14.823371164987526</v>
      </c>
      <c r="P160" s="83">
        <f t="shared" si="153"/>
        <v>14.837164914925594</v>
      </c>
      <c r="W160"/>
    </row>
    <row r="161" spans="1:23" hidden="1">
      <c r="W161"/>
    </row>
    <row r="162" spans="1:23" hidden="1">
      <c r="W162"/>
    </row>
    <row r="163" spans="1:23" ht="18">
      <c r="A163" s="440" t="s">
        <v>168</v>
      </c>
      <c r="B163" s="440"/>
      <c r="C163" s="440"/>
      <c r="D163" s="440"/>
      <c r="E163" s="440"/>
      <c r="F163" s="440"/>
      <c r="G163" s="441"/>
      <c r="H163" s="441"/>
      <c r="I163" s="441"/>
      <c r="J163" s="441"/>
      <c r="K163" s="441"/>
      <c r="L163" s="441"/>
      <c r="M163" s="441"/>
      <c r="N163" s="441"/>
      <c r="O163" s="442"/>
      <c r="P163" s="442"/>
      <c r="W163"/>
    </row>
    <row r="164" spans="1:23">
      <c r="A164" s="1" t="s">
        <v>400</v>
      </c>
      <c r="B164" s="1"/>
      <c r="C164" s="1"/>
      <c r="D164" s="1"/>
      <c r="E164" s="1"/>
      <c r="F164" s="1"/>
      <c r="W164"/>
    </row>
    <row r="165" spans="1:23" ht="13.5" thickBot="1">
      <c r="A165" s="99" t="s">
        <v>167</v>
      </c>
      <c r="B165" s="93"/>
      <c r="C165" s="93" t="s">
        <v>277</v>
      </c>
      <c r="D165" s="93" t="s">
        <v>278</v>
      </c>
      <c r="E165" s="93" t="s">
        <v>279</v>
      </c>
      <c r="F165" s="93" t="s">
        <v>280</v>
      </c>
      <c r="G165" s="93" t="s">
        <v>16</v>
      </c>
      <c r="H165" s="93" t="s">
        <v>17</v>
      </c>
      <c r="I165" s="93" t="s">
        <v>18</v>
      </c>
      <c r="J165" s="100">
        <v>2003</v>
      </c>
      <c r="K165" s="100">
        <v>2004</v>
      </c>
      <c r="L165" s="100">
        <v>2005</v>
      </c>
      <c r="M165" s="100">
        <v>2006</v>
      </c>
      <c r="N165" s="100">
        <v>2007</v>
      </c>
      <c r="O165" s="100">
        <v>2008</v>
      </c>
      <c r="P165" s="100">
        <v>2009</v>
      </c>
      <c r="Q165" s="100">
        <v>2010</v>
      </c>
      <c r="R165" s="100">
        <v>2011</v>
      </c>
      <c r="S165" s="100">
        <v>2012</v>
      </c>
      <c r="T165" s="100">
        <v>2013</v>
      </c>
      <c r="U165" s="100">
        <v>2014</v>
      </c>
      <c r="V165" s="100">
        <v>2015</v>
      </c>
      <c r="W165" s="100">
        <v>2016</v>
      </c>
    </row>
    <row r="166" spans="1:23" ht="13.5" thickTop="1">
      <c r="A166" s="5" t="s">
        <v>0</v>
      </c>
      <c r="B166" s="142"/>
      <c r="C166" s="142">
        <f>C26/C$41*100</f>
        <v>9.8202111673330101</v>
      </c>
      <c r="D166" s="142">
        <f t="shared" ref="D166:P166" si="154">D26/D$41*100</f>
        <v>9.6859312393963108</v>
      </c>
      <c r="E166" s="142">
        <f t="shared" si="154"/>
        <v>9.6059798049897651</v>
      </c>
      <c r="F166" s="142">
        <f t="shared" si="154"/>
        <v>8.1568510009266539</v>
      </c>
      <c r="G166" s="142">
        <f t="shared" si="154"/>
        <v>7.9072658306014638</v>
      </c>
      <c r="H166" s="142">
        <f t="shared" si="154"/>
        <v>7.3590375895284419</v>
      </c>
      <c r="I166" s="142">
        <f t="shared" si="154"/>
        <v>7.1112487656212213</v>
      </c>
      <c r="J166" s="142">
        <f t="shared" si="154"/>
        <v>7.2972337987406446</v>
      </c>
      <c r="K166" s="142">
        <f t="shared" si="154"/>
        <v>7.0518768670634904</v>
      </c>
      <c r="L166" s="142">
        <f t="shared" si="154"/>
        <v>6.2742876137728789</v>
      </c>
      <c r="M166" s="142">
        <f t="shared" si="154"/>
        <v>5.9023367165647835</v>
      </c>
      <c r="N166" s="142">
        <f t="shared" si="154"/>
        <v>5.7328489616655753</v>
      </c>
      <c r="O166" s="142">
        <f t="shared" si="154"/>
        <v>5.9940936563941936</v>
      </c>
      <c r="P166" s="142">
        <f t="shared" si="154"/>
        <v>5.8588743211161001</v>
      </c>
      <c r="Q166" s="142">
        <f t="shared" ref="Q166:R175" si="155">Q26/Q$41*100</f>
        <v>5.9182273990885559</v>
      </c>
      <c r="R166" s="142">
        <f t="shared" si="155"/>
        <v>6.0828099816595342</v>
      </c>
      <c r="S166" s="142">
        <f t="shared" ref="S166:T166" si="156">S26/S$41*100</f>
        <v>6.0610524628306139</v>
      </c>
      <c r="T166" s="142">
        <f t="shared" si="156"/>
        <v>6.1957991716676526</v>
      </c>
      <c r="U166" s="142">
        <f t="shared" ref="U166:W166" si="157">U26/U$41*100</f>
        <v>6.5616000859372745</v>
      </c>
      <c r="V166" s="142">
        <f t="shared" si="157"/>
        <v>6.1007006079588084</v>
      </c>
      <c r="W166" s="142">
        <f t="shared" si="157"/>
        <v>5.4740367428882379</v>
      </c>
    </row>
    <row r="167" spans="1:23">
      <c r="A167" s="6" t="s">
        <v>1</v>
      </c>
      <c r="B167" s="144"/>
      <c r="C167" s="144">
        <f t="shared" ref="C167:P181" si="158">C27/C$41*100</f>
        <v>4.9144503029181408</v>
      </c>
      <c r="D167" s="144">
        <f t="shared" si="158"/>
        <v>4.8119692963322995</v>
      </c>
      <c r="E167" s="144">
        <f t="shared" si="158"/>
        <v>4.8265983755642168</v>
      </c>
      <c r="F167" s="144">
        <f t="shared" si="158"/>
        <v>4.6963616805624557</v>
      </c>
      <c r="G167" s="144">
        <f t="shared" si="158"/>
        <v>4.6737068358477547</v>
      </c>
      <c r="H167" s="144">
        <f t="shared" si="158"/>
        <v>4.4362542433142016</v>
      </c>
      <c r="I167" s="144">
        <f t="shared" si="158"/>
        <v>4.5514553719448916</v>
      </c>
      <c r="J167" s="144">
        <f t="shared" si="158"/>
        <v>4.6595080759392591</v>
      </c>
      <c r="K167" s="144">
        <f t="shared" si="158"/>
        <v>4.4753748752114202</v>
      </c>
      <c r="L167" s="144">
        <f t="shared" si="158"/>
        <v>3.9884041320334336</v>
      </c>
      <c r="M167" s="144">
        <f t="shared" si="158"/>
        <v>3.8053506412038489</v>
      </c>
      <c r="N167" s="144">
        <f t="shared" si="158"/>
        <v>3.7487654722201071</v>
      </c>
      <c r="O167" s="144">
        <f t="shared" si="158"/>
        <v>4.2088401940667</v>
      </c>
      <c r="P167" s="144">
        <f>P27/P$41*100</f>
        <v>4.130798148902576</v>
      </c>
      <c r="Q167" s="144">
        <f t="shared" si="155"/>
        <v>4.0830144939809427</v>
      </c>
      <c r="R167" s="144">
        <f t="shared" si="155"/>
        <v>4.328349913855388</v>
      </c>
      <c r="S167" s="144">
        <f t="shared" ref="S167:T167" si="159">S27/S$41*100</f>
        <v>4.3153965637138407</v>
      </c>
      <c r="T167" s="144">
        <f t="shared" si="159"/>
        <v>4.4199560476713717</v>
      </c>
      <c r="U167" s="144">
        <f t="shared" ref="U167:W167" si="160">U27/U$41*100</f>
        <v>4.6813090560534132</v>
      </c>
      <c r="V167" s="144">
        <f t="shared" si="160"/>
        <v>4.307570583484674</v>
      </c>
      <c r="W167" s="144">
        <f t="shared" si="160"/>
        <v>3.9090794141330965</v>
      </c>
    </row>
    <row r="168" spans="1:23">
      <c r="A168" s="102" t="s">
        <v>2</v>
      </c>
      <c r="B168" s="145"/>
      <c r="C168" s="286">
        <f t="shared" si="158"/>
        <v>4.9057608644148694</v>
      </c>
      <c r="D168" s="286">
        <f t="shared" si="158"/>
        <v>4.8739619430640113</v>
      </c>
      <c r="E168" s="286">
        <f t="shared" si="158"/>
        <v>4.7793814294255474</v>
      </c>
      <c r="F168" s="286">
        <f t="shared" si="158"/>
        <v>3.4604893203641995</v>
      </c>
      <c r="G168" s="286">
        <f t="shared" si="158"/>
        <v>3.2335589947537082</v>
      </c>
      <c r="H168" s="286">
        <f t="shared" si="158"/>
        <v>2.9227833462142394</v>
      </c>
      <c r="I168" s="286">
        <f t="shared" si="158"/>
        <v>2.5597933936763302</v>
      </c>
      <c r="J168" s="286">
        <f t="shared" si="158"/>
        <v>2.637725722801386</v>
      </c>
      <c r="K168" s="286">
        <f t="shared" si="158"/>
        <v>2.5765019918520697</v>
      </c>
      <c r="L168" s="286">
        <f t="shared" si="158"/>
        <v>2.2858834817394453</v>
      </c>
      <c r="M168" s="286">
        <f t="shared" si="158"/>
        <v>2.0969860753609346</v>
      </c>
      <c r="N168" s="286">
        <f t="shared" si="158"/>
        <v>1.9840834894454686</v>
      </c>
      <c r="O168" s="286">
        <f t="shared" si="158"/>
        <v>1.7852534623274932</v>
      </c>
      <c r="P168" s="286">
        <f t="shared" si="158"/>
        <v>1.7280761722135245</v>
      </c>
      <c r="Q168" s="286">
        <f t="shared" si="155"/>
        <v>1.8352129051076134</v>
      </c>
      <c r="R168" s="286">
        <f t="shared" si="155"/>
        <v>1.754460067804146</v>
      </c>
      <c r="S168" s="286">
        <f t="shared" ref="S168:T168" si="161">S28/S$41*100</f>
        <v>1.7456558991167734</v>
      </c>
      <c r="T168" s="286">
        <f t="shared" si="161"/>
        <v>1.7758431239962809</v>
      </c>
      <c r="U168" s="286">
        <f t="shared" ref="U168:W168" si="162">U28/U$41*100</f>
        <v>1.8802910298838607</v>
      </c>
      <c r="V168" s="286">
        <f t="shared" si="162"/>
        <v>1.7931300244741342</v>
      </c>
      <c r="W168" s="286">
        <f t="shared" si="162"/>
        <v>1.5649573287551413</v>
      </c>
    </row>
    <row r="169" spans="1:23">
      <c r="A169" s="5" t="s">
        <v>3</v>
      </c>
      <c r="B169" s="143"/>
      <c r="C169" s="143">
        <f t="shared" si="158"/>
        <v>25.29025729935659</v>
      </c>
      <c r="D169" s="143">
        <f t="shared" si="158"/>
        <v>25.637709304925099</v>
      </c>
      <c r="E169" s="143">
        <f t="shared" si="158"/>
        <v>24.805550489553092</v>
      </c>
      <c r="F169" s="143">
        <f t="shared" si="158"/>
        <v>24.912414968348273</v>
      </c>
      <c r="G169" s="143">
        <f t="shared" si="158"/>
        <v>25.73635586249851</v>
      </c>
      <c r="H169" s="143">
        <f t="shared" si="158"/>
        <v>26.008240187264093</v>
      </c>
      <c r="I169" s="143">
        <f t="shared" si="158"/>
        <v>25.522856098397352</v>
      </c>
      <c r="J169" s="143">
        <f t="shared" si="158"/>
        <v>24.435077592131922</v>
      </c>
      <c r="K169" s="143">
        <f t="shared" si="158"/>
        <v>24.700907571973239</v>
      </c>
      <c r="L169" s="143">
        <f t="shared" si="158"/>
        <v>25.042622863829905</v>
      </c>
      <c r="M169" s="143">
        <f t="shared" si="158"/>
        <v>25.175282976820768</v>
      </c>
      <c r="N169" s="143">
        <f t="shared" si="158"/>
        <v>25.255439823056303</v>
      </c>
      <c r="O169" s="143">
        <f t="shared" si="158"/>
        <v>24.961289777071642</v>
      </c>
      <c r="P169" s="143">
        <f t="shared" si="158"/>
        <v>23.604013702054818</v>
      </c>
      <c r="Q169" s="143">
        <f t="shared" si="155"/>
        <v>23.934779761173772</v>
      </c>
      <c r="R169" s="143">
        <f t="shared" si="155"/>
        <v>23.622519868837884</v>
      </c>
      <c r="S169" s="143">
        <f t="shared" ref="S169:T169" si="163">S29/S$41*100</f>
        <v>23.483599543330524</v>
      </c>
      <c r="T169" s="143">
        <f t="shared" si="163"/>
        <v>23.318823429972106</v>
      </c>
      <c r="U169" s="143">
        <f t="shared" ref="U169:W169" si="164">U29/U$41*100</f>
        <v>22.977685229944182</v>
      </c>
      <c r="V169" s="143">
        <f t="shared" si="164"/>
        <v>22.856873460117821</v>
      </c>
      <c r="W169" s="143">
        <f t="shared" si="164"/>
        <v>22.91520904694357</v>
      </c>
    </row>
    <row r="170" spans="1:23">
      <c r="A170" s="6" t="s">
        <v>4</v>
      </c>
      <c r="B170" s="144"/>
      <c r="C170" s="144">
        <f t="shared" si="158"/>
        <v>18.619071222468829</v>
      </c>
      <c r="D170" s="144">
        <f t="shared" si="158"/>
        <v>18.7812947396841</v>
      </c>
      <c r="E170" s="144">
        <f t="shared" si="158"/>
        <v>18.585060420738809</v>
      </c>
      <c r="F170" s="144">
        <f t="shared" si="158"/>
        <v>18.869735981402993</v>
      </c>
      <c r="G170" s="144">
        <f t="shared" si="158"/>
        <v>19.653958115448571</v>
      </c>
      <c r="H170" s="144">
        <f t="shared" si="158"/>
        <v>19.279083778183537</v>
      </c>
      <c r="I170" s="144">
        <f t="shared" si="158"/>
        <v>19.398461156780336</v>
      </c>
      <c r="J170" s="144">
        <f t="shared" si="158"/>
        <v>18.707442886590915</v>
      </c>
      <c r="K170" s="144">
        <f t="shared" si="158"/>
        <v>18.756417617971678</v>
      </c>
      <c r="L170" s="144">
        <f t="shared" si="158"/>
        <v>18.846632564825143</v>
      </c>
      <c r="M170" s="144">
        <f t="shared" si="158"/>
        <v>18.966726896685575</v>
      </c>
      <c r="N170" s="144">
        <f t="shared" si="158"/>
        <v>18.84576941023834</v>
      </c>
      <c r="O170" s="144">
        <f t="shared" si="158"/>
        <v>18.553709828080237</v>
      </c>
      <c r="P170" s="144">
        <f t="shared" si="158"/>
        <v>16.851583712477247</v>
      </c>
      <c r="Q170" s="144">
        <f t="shared" si="155"/>
        <v>17.297607694524096</v>
      </c>
      <c r="R170" s="144">
        <f t="shared" si="155"/>
        <v>17.173567498471627</v>
      </c>
      <c r="S170" s="144">
        <f t="shared" ref="S170:T170" si="165">S30/S$41*100</f>
        <v>17.090010246900476</v>
      </c>
      <c r="T170" s="144">
        <f t="shared" si="165"/>
        <v>16.876848956132196</v>
      </c>
      <c r="U170" s="144">
        <f t="shared" ref="U170:W170" si="166">U30/U$41*100</f>
        <v>16.554906894400442</v>
      </c>
      <c r="V170" s="144">
        <f t="shared" si="166"/>
        <v>16.437230200343539</v>
      </c>
      <c r="W170" s="144">
        <f t="shared" si="166"/>
        <v>16.549973534955363</v>
      </c>
    </row>
    <row r="171" spans="1:23">
      <c r="A171" s="6" t="s">
        <v>5</v>
      </c>
      <c r="B171" s="144"/>
      <c r="C171" s="144">
        <f t="shared" si="158"/>
        <v>3.3113868883262962</v>
      </c>
      <c r="D171" s="144">
        <f t="shared" si="158"/>
        <v>3.366042392007043</v>
      </c>
      <c r="E171" s="144">
        <f t="shared" si="158"/>
        <v>3.1414460359555521</v>
      </c>
      <c r="F171" s="144">
        <f t="shared" si="158"/>
        <v>3.1410801362978913</v>
      </c>
      <c r="G171" s="144">
        <f t="shared" si="158"/>
        <v>3.1895915755899824</v>
      </c>
      <c r="H171" s="144">
        <f t="shared" si="158"/>
        <v>3.0336180284648018</v>
      </c>
      <c r="I171" s="144">
        <f t="shared" si="158"/>
        <v>3.2626113887755976</v>
      </c>
      <c r="J171" s="144">
        <f t="shared" si="158"/>
        <v>2.8099834462701532</v>
      </c>
      <c r="K171" s="144">
        <f t="shared" si="158"/>
        <v>2.8877934629747664</v>
      </c>
      <c r="L171" s="144">
        <f t="shared" si="158"/>
        <v>2.9110353953990269</v>
      </c>
      <c r="M171" s="144">
        <f t="shared" si="158"/>
        <v>2.8540401752132958</v>
      </c>
      <c r="N171" s="144">
        <f t="shared" si="158"/>
        <v>2.7694523033156973</v>
      </c>
      <c r="O171" s="144">
        <f t="shared" si="158"/>
        <v>2.5467394802504542</v>
      </c>
      <c r="P171" s="144">
        <f t="shared" si="158"/>
        <v>2.4666913733703111</v>
      </c>
      <c r="Q171" s="144">
        <f t="shared" si="155"/>
        <v>2.4303547942043049</v>
      </c>
      <c r="R171" s="144">
        <f t="shared" si="155"/>
        <v>2.3698104818540542</v>
      </c>
      <c r="S171" s="144">
        <f t="shared" ref="S171:T171" si="167">S31/S$41*100</f>
        <v>2.3086938343121686</v>
      </c>
      <c r="T171" s="144">
        <f t="shared" si="167"/>
        <v>2.2472741103879637</v>
      </c>
      <c r="U171" s="144">
        <f t="shared" ref="U171:W171" si="168">U31/U$41*100</f>
        <v>2.1626858703421381</v>
      </c>
      <c r="V171" s="144">
        <f t="shared" si="168"/>
        <v>2.1028487564106242</v>
      </c>
      <c r="W171" s="144">
        <f t="shared" si="168"/>
        <v>2.0136102697198361</v>
      </c>
    </row>
    <row r="172" spans="1:23">
      <c r="A172" s="102" t="s">
        <v>6</v>
      </c>
      <c r="B172" s="145"/>
      <c r="C172" s="286">
        <f t="shared" si="158"/>
        <v>3.3597991885614591</v>
      </c>
      <c r="D172" s="286">
        <f t="shared" si="158"/>
        <v>3.490372173233955</v>
      </c>
      <c r="E172" s="286">
        <f t="shared" si="158"/>
        <v>3.0790440328587296</v>
      </c>
      <c r="F172" s="286">
        <f t="shared" si="158"/>
        <v>2.9015988506473862</v>
      </c>
      <c r="G172" s="286">
        <f t="shared" si="158"/>
        <v>2.8928061714599611</v>
      </c>
      <c r="H172" s="286">
        <f t="shared" si="158"/>
        <v>3.6955383806157518</v>
      </c>
      <c r="I172" s="286">
        <f t="shared" si="158"/>
        <v>2.8617835528414148</v>
      </c>
      <c r="J172" s="286">
        <f t="shared" si="158"/>
        <v>2.9176512592708557</v>
      </c>
      <c r="K172" s="286">
        <f t="shared" si="158"/>
        <v>3.05669649102679</v>
      </c>
      <c r="L172" s="286">
        <f t="shared" si="158"/>
        <v>3.2849549036057399</v>
      </c>
      <c r="M172" s="286">
        <f t="shared" si="158"/>
        <v>3.354515904921898</v>
      </c>
      <c r="N172" s="286">
        <f t="shared" si="158"/>
        <v>3.6402181095022628</v>
      </c>
      <c r="O172" s="286">
        <f t="shared" si="158"/>
        <v>3.860840468740951</v>
      </c>
      <c r="P172" s="286">
        <f t="shared" si="158"/>
        <v>4.2857386162072624</v>
      </c>
      <c r="Q172" s="286">
        <f t="shared" si="155"/>
        <v>4.2067910991106574</v>
      </c>
      <c r="R172" s="286">
        <f t="shared" si="155"/>
        <v>4.0791418885121988</v>
      </c>
      <c r="S172" s="286">
        <f t="shared" ref="S172:T172" si="169">S32/S$41*100</f>
        <v>4.0848954621178803</v>
      </c>
      <c r="T172" s="286">
        <f t="shared" si="169"/>
        <v>4.1947003634519486</v>
      </c>
      <c r="U172" s="286">
        <f t="shared" ref="U172:W172" si="170">U32/U$41*100</f>
        <v>4.2600924652016019</v>
      </c>
      <c r="V172" s="286">
        <f t="shared" si="170"/>
        <v>4.3167945033636554</v>
      </c>
      <c r="W172" s="286">
        <f t="shared" si="170"/>
        <v>4.3516252422683674</v>
      </c>
    </row>
    <row r="173" spans="1:23">
      <c r="A173" s="5" t="s">
        <v>7</v>
      </c>
      <c r="B173" s="143"/>
      <c r="C173" s="143">
        <f t="shared" si="158"/>
        <v>55.099027423804557</v>
      </c>
      <c r="D173" s="143">
        <f t="shared" si="158"/>
        <v>54.790136249115449</v>
      </c>
      <c r="E173" s="143">
        <f t="shared" si="158"/>
        <v>55.816352356854345</v>
      </c>
      <c r="F173" s="143">
        <f t="shared" si="158"/>
        <v>57.357086957347839</v>
      </c>
      <c r="G173" s="143">
        <f t="shared" si="158"/>
        <v>56.939655840718103</v>
      </c>
      <c r="H173" s="143">
        <f t="shared" si="158"/>
        <v>57.103901974890711</v>
      </c>
      <c r="I173" s="143">
        <f t="shared" si="158"/>
        <v>58.068176287188365</v>
      </c>
      <c r="J173" s="143">
        <f t="shared" si="158"/>
        <v>59.068815135745631</v>
      </c>
      <c r="K173" s="143">
        <f t="shared" si="158"/>
        <v>59.017772520507506</v>
      </c>
      <c r="L173" s="143">
        <f t="shared" si="158"/>
        <v>59.553710521968064</v>
      </c>
      <c r="M173" s="143">
        <f t="shared" si="158"/>
        <v>59.70264993560788</v>
      </c>
      <c r="N173" s="143">
        <f t="shared" si="158"/>
        <v>59.926061164685699</v>
      </c>
      <c r="O173" s="143">
        <f t="shared" si="158"/>
        <v>60.089487086096597</v>
      </c>
      <c r="P173" s="143">
        <f t="shared" si="158"/>
        <v>61.665134368697551</v>
      </c>
      <c r="Q173" s="143">
        <f t="shared" si="155"/>
        <v>61.075573712204978</v>
      </c>
      <c r="R173" s="143">
        <f t="shared" si="155"/>
        <v>61.314955816150729</v>
      </c>
      <c r="S173" s="143">
        <f t="shared" ref="S173:T173" si="171">S33/S$41*100</f>
        <v>61.493101214680145</v>
      </c>
      <c r="T173" s="143">
        <f t="shared" si="171"/>
        <v>61.539810666892059</v>
      </c>
      <c r="U173" s="143">
        <f t="shared" ref="U173:W173" si="172">U33/U$41*100</f>
        <v>61.634378214901034</v>
      </c>
      <c r="V173" s="143">
        <f t="shared" si="172"/>
        <v>62.132119328826597</v>
      </c>
      <c r="W173" s="143">
        <f t="shared" si="172"/>
        <v>62.777889458091927</v>
      </c>
    </row>
    <row r="174" spans="1:23">
      <c r="A174" s="3" t="s">
        <v>8</v>
      </c>
      <c r="B174" s="144"/>
      <c r="C174" s="144">
        <f t="shared" si="158"/>
        <v>11.941215235911452</v>
      </c>
      <c r="D174" s="144">
        <f t="shared" si="158"/>
        <v>11.799218627026184</v>
      </c>
      <c r="E174" s="144">
        <f t="shared" si="158"/>
        <v>11.832055417357834</v>
      </c>
      <c r="F174" s="144">
        <f t="shared" si="158"/>
        <v>12.669535601153015</v>
      </c>
      <c r="G174" s="144">
        <f t="shared" si="158"/>
        <v>13.154067917154928</v>
      </c>
      <c r="H174" s="144">
        <f t="shared" si="158"/>
        <v>13.509071461156493</v>
      </c>
      <c r="I174" s="144">
        <f t="shared" si="158"/>
        <v>13.568049619109276</v>
      </c>
      <c r="J174" s="144">
        <f t="shared" si="158"/>
        <v>13.663794597306559</v>
      </c>
      <c r="K174" s="144">
        <f t="shared" si="158"/>
        <v>13.795968106103954</v>
      </c>
      <c r="L174" s="144">
        <f t="shared" si="158"/>
        <v>13.901429876461165</v>
      </c>
      <c r="M174" s="144">
        <f t="shared" si="158"/>
        <v>14.038116646107829</v>
      </c>
      <c r="N174" s="144">
        <f t="shared" si="158"/>
        <v>14.036775358352504</v>
      </c>
      <c r="O174" s="144">
        <f t="shared" si="158"/>
        <v>13.714525771449001</v>
      </c>
      <c r="P174" s="144">
        <f t="shared" si="158"/>
        <v>13.932090168395824</v>
      </c>
      <c r="Q174" s="144">
        <f t="shared" si="155"/>
        <v>14.057518796370653</v>
      </c>
      <c r="R174" s="144">
        <f t="shared" si="155"/>
        <v>14.225309842716612</v>
      </c>
      <c r="S174" s="144">
        <f t="shared" ref="S174:T174" si="173">S34/S$41*100</f>
        <v>14.375123211937529</v>
      </c>
      <c r="T174" s="144">
        <f t="shared" si="173"/>
        <v>14.237596145718875</v>
      </c>
      <c r="U174" s="144">
        <f t="shared" ref="U174:W174" si="174">U34/U$41*100</f>
        <v>14.12945128224197</v>
      </c>
      <c r="V174" s="144">
        <f t="shared" si="174"/>
        <v>14.305684804309415</v>
      </c>
      <c r="W174" s="144">
        <f t="shared" si="174"/>
        <v>14.523563603999209</v>
      </c>
    </row>
    <row r="175" spans="1:23">
      <c r="A175" s="3" t="s">
        <v>9</v>
      </c>
      <c r="B175" s="144"/>
      <c r="C175" s="144">
        <f t="shared" si="158"/>
        <v>8.6159671355307594</v>
      </c>
      <c r="D175" s="144">
        <f t="shared" si="158"/>
        <v>8.9373208115925742</v>
      </c>
      <c r="E175" s="144">
        <f t="shared" si="158"/>
        <v>9.2862542842468372</v>
      </c>
      <c r="F175" s="144">
        <f t="shared" si="158"/>
        <v>9.6092933694981237</v>
      </c>
      <c r="G175" s="144">
        <f t="shared" si="158"/>
        <v>9.8118263188465704</v>
      </c>
      <c r="H175" s="144">
        <f t="shared" si="158"/>
        <v>9.7497039381437194</v>
      </c>
      <c r="I175" s="144">
        <f t="shared" si="158"/>
        <v>10.452338815137661</v>
      </c>
      <c r="J175" s="144">
        <f t="shared" si="158"/>
        <v>10.884406856964629</v>
      </c>
      <c r="K175" s="144">
        <f t="shared" si="158"/>
        <v>10.889838334875089</v>
      </c>
      <c r="L175" s="144">
        <f t="shared" si="158"/>
        <v>10.916119310837882</v>
      </c>
      <c r="M175" s="144">
        <f t="shared" si="158"/>
        <v>10.89907257575708</v>
      </c>
      <c r="N175" s="144">
        <f t="shared" si="158"/>
        <v>11.125311232926045</v>
      </c>
      <c r="O175" s="144">
        <f t="shared" si="158"/>
        <v>11.112044648104483</v>
      </c>
      <c r="P175" s="144">
        <f t="shared" si="158"/>
        <v>11.276885232304195</v>
      </c>
      <c r="Q175" s="144">
        <f t="shared" si="155"/>
        <v>11.127678148691317</v>
      </c>
      <c r="R175" s="144">
        <f t="shared" si="155"/>
        <v>11.087422886678153</v>
      </c>
      <c r="S175" s="144">
        <f t="shared" ref="S175:T175" si="175">S35/S$41*100</f>
        <v>11.095031878042388</v>
      </c>
      <c r="T175" s="144">
        <f t="shared" si="175"/>
        <v>11.142126616515933</v>
      </c>
      <c r="U175" s="144">
        <f t="shared" ref="U175:W175" si="176">U35/U$41*100</f>
        <v>11.20489842462103</v>
      </c>
      <c r="V175" s="144">
        <f t="shared" si="176"/>
        <v>11.254617084339424</v>
      </c>
      <c r="W175" s="144">
        <f t="shared" si="176"/>
        <v>11.276758167680351</v>
      </c>
    </row>
    <row r="176" spans="1:23">
      <c r="A176" s="3" t="s">
        <v>10</v>
      </c>
      <c r="B176" s="144"/>
      <c r="C176" s="144">
        <f t="shared" si="158"/>
        <v>12.170330814235589</v>
      </c>
      <c r="D176" s="144">
        <f t="shared" si="158"/>
        <v>12.473595689010605</v>
      </c>
      <c r="E176" s="144">
        <f t="shared" si="158"/>
        <v>12.599952854712143</v>
      </c>
      <c r="F176" s="144">
        <f t="shared" si="158"/>
        <v>13.346989328340372</v>
      </c>
      <c r="G176" s="144">
        <f t="shared" si="158"/>
        <v>12.900771416471052</v>
      </c>
      <c r="H176" s="144">
        <f t="shared" si="158"/>
        <v>13.50380360462381</v>
      </c>
      <c r="I176" s="144">
        <f t="shared" si="158"/>
        <v>13.907685987996436</v>
      </c>
      <c r="J176" s="144">
        <f t="shared" si="158"/>
        <v>14.292883311756551</v>
      </c>
      <c r="K176" s="144">
        <f t="shared" si="158"/>
        <v>14.675883976650381</v>
      </c>
      <c r="L176" s="144">
        <f t="shared" si="158"/>
        <v>15.358589043743818</v>
      </c>
      <c r="M176" s="144">
        <f t="shared" si="158"/>
        <v>15.698225191983431</v>
      </c>
      <c r="N176" s="144">
        <f t="shared" si="158"/>
        <v>15.878595744540414</v>
      </c>
      <c r="O176" s="144">
        <f t="shared" si="158"/>
        <v>16.182892728378555</v>
      </c>
      <c r="P176" s="144">
        <f t="shared" si="158"/>
        <v>16.675445469937745</v>
      </c>
      <c r="Q176" s="144">
        <f t="shared" ref="Q176:R181" si="177">Q36/Q$41*100</f>
        <v>16.29909698051679</v>
      </c>
      <c r="R176" s="144">
        <f t="shared" si="177"/>
        <v>16.398821764019342</v>
      </c>
      <c r="S176" s="144">
        <f t="shared" ref="S176:T176" si="178">S36/S$41*100</f>
        <v>16.310335938024668</v>
      </c>
      <c r="T176" s="144">
        <f t="shared" si="178"/>
        <v>16.310751415772124</v>
      </c>
      <c r="U176" s="144">
        <f t="shared" ref="U176:W176" si="179">U36/U$41*100</f>
        <v>16.258258034928545</v>
      </c>
      <c r="V176" s="144">
        <f t="shared" si="179"/>
        <v>16.491138887636257</v>
      </c>
      <c r="W176" s="144">
        <f t="shared" si="179"/>
        <v>16.671379388394396</v>
      </c>
    </row>
    <row r="177" spans="1:30">
      <c r="A177" s="3" t="s">
        <v>11</v>
      </c>
      <c r="B177" s="144"/>
      <c r="C177" s="144">
        <f t="shared" si="158"/>
        <v>5.6175830736105574</v>
      </c>
      <c r="D177" s="144">
        <f t="shared" si="158"/>
        <v>5.5146841578379471</v>
      </c>
      <c r="E177" s="144">
        <f t="shared" si="158"/>
        <v>5.8224219766429597</v>
      </c>
      <c r="F177" s="144">
        <f t="shared" si="158"/>
        <v>6.033523496931446</v>
      </c>
      <c r="G177" s="144">
        <f t="shared" si="158"/>
        <v>6.0595499436614562</v>
      </c>
      <c r="H177" s="144">
        <f t="shared" si="158"/>
        <v>5.9067842262318333</v>
      </c>
      <c r="I177" s="144">
        <f t="shared" si="158"/>
        <v>5.9303089967875913</v>
      </c>
      <c r="J177" s="144">
        <f t="shared" si="158"/>
        <v>6.0935100625897496</v>
      </c>
      <c r="K177" s="144">
        <f t="shared" si="158"/>
        <v>5.938380809686854</v>
      </c>
      <c r="L177" s="144">
        <f t="shared" si="158"/>
        <v>5.8100371837006897</v>
      </c>
      <c r="M177" s="144">
        <f t="shared" si="158"/>
        <v>5.8067730464820082</v>
      </c>
      <c r="N177" s="144">
        <f t="shared" si="158"/>
        <v>5.7687617098876949</v>
      </c>
      <c r="O177" s="144">
        <f t="shared" si="158"/>
        <v>5.7532312998553294</v>
      </c>
      <c r="P177" s="144">
        <f t="shared" si="158"/>
        <v>5.8275957973961949</v>
      </c>
      <c r="Q177" s="144">
        <f t="shared" si="177"/>
        <v>5.6605323440885176</v>
      </c>
      <c r="R177" s="144">
        <f t="shared" si="177"/>
        <v>5.6184071583393544</v>
      </c>
      <c r="S177" s="144">
        <f t="shared" ref="S177:T177" si="180">S37/S$41*100</f>
        <v>5.605249532607024</v>
      </c>
      <c r="T177" s="144">
        <f t="shared" si="180"/>
        <v>5.6195587862395406</v>
      </c>
      <c r="U177" s="144">
        <f t="shared" ref="U177:W177" si="181">U37/U$41*100</f>
        <v>5.6274453905807791</v>
      </c>
      <c r="V177" s="144">
        <f t="shared" si="181"/>
        <v>5.6667664216520244</v>
      </c>
      <c r="W177" s="144">
        <f t="shared" si="181"/>
        <v>5.7379587695005823</v>
      </c>
    </row>
    <row r="178" spans="1:30">
      <c r="A178" s="102" t="s">
        <v>12</v>
      </c>
      <c r="B178" s="145"/>
      <c r="C178" s="286">
        <f t="shared" si="158"/>
        <v>16.753931164516203</v>
      </c>
      <c r="D178" s="286">
        <f t="shared" si="158"/>
        <v>16.065316963648137</v>
      </c>
      <c r="E178" s="286">
        <f t="shared" si="158"/>
        <v>16.275667823894572</v>
      </c>
      <c r="F178" s="286">
        <f t="shared" si="158"/>
        <v>15.697745161424869</v>
      </c>
      <c r="G178" s="286">
        <f t="shared" si="158"/>
        <v>15.0134402445841</v>
      </c>
      <c r="H178" s="286">
        <f t="shared" si="158"/>
        <v>14.434538744734853</v>
      </c>
      <c r="I178" s="286">
        <f t="shared" si="158"/>
        <v>14.209792868157397</v>
      </c>
      <c r="J178" s="286">
        <f t="shared" si="158"/>
        <v>14.134220307128146</v>
      </c>
      <c r="K178" s="286">
        <f t="shared" si="158"/>
        <v>13.717701293191217</v>
      </c>
      <c r="L178" s="286">
        <f t="shared" si="158"/>
        <v>13.567535107224499</v>
      </c>
      <c r="M178" s="286">
        <f t="shared" si="158"/>
        <v>13.260462475277532</v>
      </c>
      <c r="N178" s="286">
        <f t="shared" si="158"/>
        <v>13.11661711897904</v>
      </c>
      <c r="O178" s="286">
        <f t="shared" si="158"/>
        <v>13.326792638309229</v>
      </c>
      <c r="P178" s="286">
        <f t="shared" si="158"/>
        <v>13.953117700663586</v>
      </c>
      <c r="Q178" s="286">
        <f t="shared" si="177"/>
        <v>13.930976233584408</v>
      </c>
      <c r="R178" s="286">
        <f t="shared" si="177"/>
        <v>13.984994164397266</v>
      </c>
      <c r="S178" s="286">
        <f t="shared" ref="S178:T178" si="182">S38/S$41*100</f>
        <v>14.10736065406854</v>
      </c>
      <c r="T178" s="286">
        <f t="shared" si="182"/>
        <v>14.22977770264559</v>
      </c>
      <c r="U178" s="286">
        <f t="shared" ref="U178:W178" si="183">U38/U$41*100</f>
        <v>14.414325082528704</v>
      </c>
      <c r="V178" s="286">
        <f t="shared" si="183"/>
        <v>14.413912130889472</v>
      </c>
      <c r="W178" s="286">
        <f t="shared" si="183"/>
        <v>14.56822952851739</v>
      </c>
    </row>
    <row r="179" spans="1:30">
      <c r="A179" s="5" t="s">
        <v>13</v>
      </c>
      <c r="B179" s="143"/>
      <c r="C179" s="143">
        <f t="shared" si="158"/>
        <v>90.209495890494154</v>
      </c>
      <c r="D179" s="143">
        <f t="shared" si="158"/>
        <v>90.113776793436855</v>
      </c>
      <c r="E179" s="143">
        <f t="shared" si="158"/>
        <v>90.227882651397209</v>
      </c>
      <c r="F179" s="143">
        <f t="shared" si="158"/>
        <v>90.426352926622755</v>
      </c>
      <c r="G179" s="143">
        <f t="shared" si="158"/>
        <v>90.583277533818077</v>
      </c>
      <c r="H179" s="143">
        <f t="shared" si="158"/>
        <v>90.471179751683252</v>
      </c>
      <c r="I179" s="143">
        <f t="shared" si="158"/>
        <v>90.702281151206947</v>
      </c>
      <c r="J179" s="143">
        <f t="shared" si="158"/>
        <v>90.801126526618219</v>
      </c>
      <c r="K179" s="143">
        <f t="shared" si="158"/>
        <v>90.770556959544223</v>
      </c>
      <c r="L179" s="143">
        <f t="shared" si="158"/>
        <v>90.870620999570846</v>
      </c>
      <c r="M179" s="143">
        <f t="shared" si="158"/>
        <v>90.780269628993437</v>
      </c>
      <c r="N179" s="143">
        <f t="shared" si="158"/>
        <v>90.91434994940758</v>
      </c>
      <c r="O179" s="143">
        <f t="shared" si="158"/>
        <v>91.044870519562423</v>
      </c>
      <c r="P179" s="143">
        <f t="shared" si="158"/>
        <v>91.128022391868456</v>
      </c>
      <c r="Q179" s="143">
        <f t="shared" si="177"/>
        <v>90.928580872467307</v>
      </c>
      <c r="R179" s="143">
        <f t="shared" si="177"/>
        <v>91.020285666648135</v>
      </c>
      <c r="S179" s="143">
        <f t="shared" ref="S179:T179" si="184">S39/S$41*100</f>
        <v>91.037753220841296</v>
      </c>
      <c r="T179" s="143">
        <f t="shared" si="184"/>
        <v>91.054433268531824</v>
      </c>
      <c r="U179" s="143">
        <f t="shared" ref="U179:W179" si="185">U39/U$41*100</f>
        <v>91.173663530782477</v>
      </c>
      <c r="V179" s="143">
        <f t="shared" si="185"/>
        <v>91.089693396903229</v>
      </c>
      <c r="W179" s="143">
        <f t="shared" si="185"/>
        <v>91.167135247923738</v>
      </c>
    </row>
    <row r="180" spans="1:30">
      <c r="A180" s="6" t="s">
        <v>14</v>
      </c>
      <c r="B180" s="144"/>
      <c r="C180" s="144">
        <f t="shared" si="158"/>
        <v>9.7905041095058536</v>
      </c>
      <c r="D180" s="144">
        <f t="shared" si="158"/>
        <v>9.8862232065631375</v>
      </c>
      <c r="E180" s="144">
        <f t="shared" si="158"/>
        <v>9.7721173486027872</v>
      </c>
      <c r="F180" s="144">
        <f t="shared" si="158"/>
        <v>9.5736470733772432</v>
      </c>
      <c r="G180" s="144">
        <f t="shared" si="158"/>
        <v>9.416722466181918</v>
      </c>
      <c r="H180" s="144">
        <f t="shared" si="158"/>
        <v>9.528820248316757</v>
      </c>
      <c r="I180" s="144">
        <f t="shared" si="158"/>
        <v>9.2977188487930551</v>
      </c>
      <c r="J180" s="144">
        <f t="shared" si="158"/>
        <v>9.1988734733817861</v>
      </c>
      <c r="K180" s="144">
        <f t="shared" si="158"/>
        <v>9.2294430404557684</v>
      </c>
      <c r="L180" s="144">
        <f t="shared" si="158"/>
        <v>9.1293790004291466</v>
      </c>
      <c r="M180" s="144">
        <f t="shared" si="158"/>
        <v>9.2197303710065679</v>
      </c>
      <c r="N180" s="144">
        <f t="shared" si="158"/>
        <v>9.0856500505924238</v>
      </c>
      <c r="O180" s="144">
        <f t="shared" si="158"/>
        <v>8.9551294804375718</v>
      </c>
      <c r="P180" s="144">
        <f t="shared" si="158"/>
        <v>8.8719776081315391</v>
      </c>
      <c r="Q180" s="144">
        <f t="shared" si="177"/>
        <v>9.0714191275326836</v>
      </c>
      <c r="R180" s="144">
        <f t="shared" si="177"/>
        <v>8.9797143333518576</v>
      </c>
      <c r="S180" s="144">
        <f t="shared" ref="S180:T180" si="186">S40/S$41*100</f>
        <v>8.9622467791587148</v>
      </c>
      <c r="T180" s="144">
        <f t="shared" si="186"/>
        <v>8.9455667314681762</v>
      </c>
      <c r="U180" s="144">
        <f t="shared" ref="U180:W180" si="187">U40/U$41*100</f>
        <v>8.8263364692175159</v>
      </c>
      <c r="V180" s="144">
        <f t="shared" si="187"/>
        <v>8.9103066030967781</v>
      </c>
      <c r="W180" s="144">
        <f t="shared" si="187"/>
        <v>8.8328647520762615</v>
      </c>
    </row>
    <row r="181" spans="1:30" ht="13.5" thickBot="1">
      <c r="A181" s="161" t="s">
        <v>427</v>
      </c>
      <c r="B181" s="146"/>
      <c r="C181" s="146">
        <f t="shared" si="158"/>
        <v>100</v>
      </c>
      <c r="D181" s="146">
        <f t="shared" si="158"/>
        <v>100</v>
      </c>
      <c r="E181" s="146">
        <f t="shared" si="158"/>
        <v>100</v>
      </c>
      <c r="F181" s="146">
        <f t="shared" si="158"/>
        <v>100</v>
      </c>
      <c r="G181" s="146">
        <f t="shared" si="158"/>
        <v>100</v>
      </c>
      <c r="H181" s="146">
        <f t="shared" si="158"/>
        <v>100</v>
      </c>
      <c r="I181" s="146">
        <f t="shared" si="158"/>
        <v>100</v>
      </c>
      <c r="J181" s="146">
        <f t="shared" si="158"/>
        <v>100</v>
      </c>
      <c r="K181" s="146">
        <f t="shared" si="158"/>
        <v>100</v>
      </c>
      <c r="L181" s="146">
        <f t="shared" si="158"/>
        <v>100</v>
      </c>
      <c r="M181" s="146">
        <f t="shared" si="158"/>
        <v>100</v>
      </c>
      <c r="N181" s="146">
        <f t="shared" si="158"/>
        <v>100</v>
      </c>
      <c r="O181" s="146">
        <f t="shared" si="158"/>
        <v>100</v>
      </c>
      <c r="P181" s="146">
        <f t="shared" si="158"/>
        <v>100</v>
      </c>
      <c r="Q181" s="146">
        <f t="shared" si="177"/>
        <v>100</v>
      </c>
      <c r="R181" s="146">
        <f t="shared" si="177"/>
        <v>100</v>
      </c>
      <c r="S181" s="146">
        <f t="shared" ref="S181:T181" si="188">S41/S$41*100</f>
        <v>100</v>
      </c>
      <c r="T181" s="146">
        <f t="shared" si="188"/>
        <v>100</v>
      </c>
      <c r="U181" s="146">
        <f t="shared" ref="U181:W181" si="189">U41/U$41*100</f>
        <v>100</v>
      </c>
      <c r="V181" s="146">
        <f t="shared" si="189"/>
        <v>100</v>
      </c>
      <c r="W181" s="146">
        <f t="shared" si="189"/>
        <v>100</v>
      </c>
    </row>
    <row r="184" spans="1:30">
      <c r="U184" s="250"/>
      <c r="V184" s="250"/>
      <c r="W184" s="273"/>
      <c r="AD184" s="274"/>
    </row>
    <row r="185" spans="1:30">
      <c r="A185" t="str">
        <f>A100</f>
        <v>KZN - GDPR at constant 2010 prices</v>
      </c>
      <c r="B185" s="222" t="str">
        <f>C84</f>
        <v>1996</v>
      </c>
      <c r="C185" s="222" t="str">
        <f t="shared" ref="C185:T185" si="190">D84</f>
        <v>1997</v>
      </c>
      <c r="D185" s="222" t="str">
        <f t="shared" si="190"/>
        <v>1998</v>
      </c>
      <c r="E185" s="222" t="str">
        <f t="shared" si="190"/>
        <v>1999</v>
      </c>
      <c r="F185" s="222" t="str">
        <f t="shared" si="190"/>
        <v>2000</v>
      </c>
      <c r="G185" s="222" t="str">
        <f t="shared" si="190"/>
        <v>2001</v>
      </c>
      <c r="H185" s="222" t="str">
        <f t="shared" si="190"/>
        <v>2002</v>
      </c>
      <c r="I185" s="222">
        <f t="shared" si="190"/>
        <v>2003</v>
      </c>
      <c r="J185" s="222">
        <f t="shared" si="190"/>
        <v>2004</v>
      </c>
      <c r="K185" s="222">
        <f t="shared" si="190"/>
        <v>2005</v>
      </c>
      <c r="L185" s="222">
        <f t="shared" si="190"/>
        <v>2006</v>
      </c>
      <c r="M185" s="222">
        <f t="shared" si="190"/>
        <v>2007</v>
      </c>
      <c r="N185" s="222">
        <f t="shared" si="190"/>
        <v>2008</v>
      </c>
      <c r="O185" s="222">
        <f t="shared" si="190"/>
        <v>2009</v>
      </c>
      <c r="P185" s="222">
        <f t="shared" si="190"/>
        <v>2010</v>
      </c>
      <c r="Q185" s="222">
        <f t="shared" si="190"/>
        <v>2011</v>
      </c>
      <c r="R185" s="222">
        <f t="shared" si="190"/>
        <v>2012</v>
      </c>
      <c r="S185" s="222">
        <f t="shared" si="190"/>
        <v>2013</v>
      </c>
      <c r="T185" s="222">
        <f t="shared" si="190"/>
        <v>2014</v>
      </c>
      <c r="U185" s="222">
        <f t="shared" ref="U185" si="191">V84</f>
        <v>2015</v>
      </c>
      <c r="V185" s="222">
        <f t="shared" ref="V185" si="192">W84</f>
        <v>2016</v>
      </c>
      <c r="W185" s="222">
        <f>V185</f>
        <v>2016</v>
      </c>
      <c r="AD185" s="274"/>
    </row>
    <row r="186" spans="1:30">
      <c r="A186" s="271" t="s">
        <v>437</v>
      </c>
      <c r="B186" s="82">
        <f>C100</f>
        <v>5.6319187846471559</v>
      </c>
      <c r="C186" s="82">
        <f t="shared" ref="C186:T186" si="193">D100</f>
        <v>1.7643328091994155</v>
      </c>
      <c r="D186" s="82">
        <f t="shared" si="193"/>
        <v>0.60095550617782745</v>
      </c>
      <c r="E186" s="82">
        <f t="shared" si="193"/>
        <v>7.0393880114659232E-2</v>
      </c>
      <c r="F186" s="82">
        <f t="shared" si="193"/>
        <v>4.4379751325115224</v>
      </c>
      <c r="G186" s="82">
        <f t="shared" si="193"/>
        <v>4.978456674415451</v>
      </c>
      <c r="H186" s="82">
        <f t="shared" si="193"/>
        <v>2.0039892819588307</v>
      </c>
      <c r="I186" s="82">
        <f t="shared" si="193"/>
        <v>2.7439225901448956</v>
      </c>
      <c r="J186" s="82">
        <f t="shared" si="193"/>
        <v>4.4267942347886153</v>
      </c>
      <c r="K186" s="82">
        <f t="shared" si="193"/>
        <v>5.6605833157839349</v>
      </c>
      <c r="L186" s="82">
        <f t="shared" si="193"/>
        <v>5.3647642333426155</v>
      </c>
      <c r="M186" s="82">
        <f t="shared" si="193"/>
        <v>6.1006522471787097</v>
      </c>
      <c r="N186" s="82">
        <f t="shared" si="193"/>
        <v>3.8468892327612689</v>
      </c>
      <c r="O186" s="82">
        <f t="shared" si="193"/>
        <v>-1.3566224078332532</v>
      </c>
      <c r="P186" s="82">
        <f t="shared" si="193"/>
        <v>3.5730865749814393</v>
      </c>
      <c r="Q186" s="82">
        <f t="shared" si="193"/>
        <v>3.6830752373815954</v>
      </c>
      <c r="R186" s="82">
        <f t="shared" si="193"/>
        <v>2.618351581170455</v>
      </c>
      <c r="S186" s="82">
        <f t="shared" si="193"/>
        <v>2.5209974805189739</v>
      </c>
      <c r="T186" s="82">
        <f t="shared" si="193"/>
        <v>2.2893246555658862</v>
      </c>
      <c r="U186" s="82">
        <f t="shared" ref="U186" si="194">V100</f>
        <v>0.78252498584927099</v>
      </c>
      <c r="V186" s="82">
        <f t="shared" ref="V186" si="195">W100</f>
        <v>0.29505030438796898</v>
      </c>
      <c r="W186" s="82">
        <v>1.2</v>
      </c>
      <c r="AD186" s="274"/>
    </row>
    <row r="187" spans="1:30">
      <c r="A187" s="271" t="s">
        <v>438</v>
      </c>
      <c r="B187" s="82">
        <f>B186</f>
        <v>5.6319187846471559</v>
      </c>
      <c r="C187" s="82">
        <f t="shared" ref="C187:T188" si="196">C186</f>
        <v>1.7643328091994155</v>
      </c>
      <c r="D187" s="82">
        <f t="shared" si="196"/>
        <v>0.60095550617782745</v>
      </c>
      <c r="E187" s="82">
        <f t="shared" si="196"/>
        <v>7.0393880114659232E-2</v>
      </c>
      <c r="F187" s="82">
        <f t="shared" si="196"/>
        <v>4.4379751325115224</v>
      </c>
      <c r="G187" s="82">
        <f t="shared" si="196"/>
        <v>4.978456674415451</v>
      </c>
      <c r="H187" s="82">
        <f t="shared" si="196"/>
        <v>2.0039892819588307</v>
      </c>
      <c r="I187" s="82">
        <f t="shared" si="196"/>
        <v>2.7439225901448956</v>
      </c>
      <c r="J187" s="82">
        <f t="shared" si="196"/>
        <v>4.4267942347886153</v>
      </c>
      <c r="K187" s="82">
        <f t="shared" si="196"/>
        <v>5.6605833157839349</v>
      </c>
      <c r="L187" s="82">
        <f t="shared" si="196"/>
        <v>5.3647642333426155</v>
      </c>
      <c r="M187" s="82">
        <f t="shared" si="196"/>
        <v>6.1006522471787097</v>
      </c>
      <c r="N187" s="82">
        <f t="shared" si="196"/>
        <v>3.8468892327612689</v>
      </c>
      <c r="O187" s="82">
        <f t="shared" si="196"/>
        <v>-1.3566224078332532</v>
      </c>
      <c r="P187" s="82">
        <f t="shared" si="196"/>
        <v>3.5730865749814393</v>
      </c>
      <c r="Q187" s="82">
        <f t="shared" si="196"/>
        <v>3.6830752373815954</v>
      </c>
      <c r="R187" s="82">
        <f t="shared" si="196"/>
        <v>2.618351581170455</v>
      </c>
      <c r="S187" s="82">
        <f t="shared" si="196"/>
        <v>2.5209974805189739</v>
      </c>
      <c r="T187" s="82">
        <f t="shared" si="196"/>
        <v>2.2893246555658862</v>
      </c>
      <c r="U187" s="82">
        <f t="shared" ref="U187:V187" si="197">U186</f>
        <v>0.78252498584927099</v>
      </c>
      <c r="V187" s="82">
        <f t="shared" si="197"/>
        <v>0.29505030438796898</v>
      </c>
      <c r="W187" s="82">
        <v>0.8</v>
      </c>
      <c r="AD187" s="274"/>
    </row>
    <row r="188" spans="1:30">
      <c r="A188" s="271" t="s">
        <v>439</v>
      </c>
      <c r="B188" s="82">
        <f>B187</f>
        <v>5.6319187846471559</v>
      </c>
      <c r="C188" s="82">
        <f t="shared" si="196"/>
        <v>1.7643328091994155</v>
      </c>
      <c r="D188" s="82">
        <f t="shared" si="196"/>
        <v>0.60095550617782745</v>
      </c>
      <c r="E188" s="82">
        <f t="shared" si="196"/>
        <v>7.0393880114659232E-2</v>
      </c>
      <c r="F188" s="82">
        <f t="shared" si="196"/>
        <v>4.4379751325115224</v>
      </c>
      <c r="G188" s="82">
        <f t="shared" si="196"/>
        <v>4.978456674415451</v>
      </c>
      <c r="H188" s="82">
        <f t="shared" si="196"/>
        <v>2.0039892819588307</v>
      </c>
      <c r="I188" s="82">
        <f t="shared" si="196"/>
        <v>2.7439225901448956</v>
      </c>
      <c r="J188" s="82">
        <f t="shared" si="196"/>
        <v>4.4267942347886153</v>
      </c>
      <c r="K188" s="82">
        <f t="shared" si="196"/>
        <v>5.6605833157839349</v>
      </c>
      <c r="L188" s="82">
        <f t="shared" si="196"/>
        <v>5.3647642333426155</v>
      </c>
      <c r="M188" s="82">
        <f t="shared" si="196"/>
        <v>6.1006522471787097</v>
      </c>
      <c r="N188" s="82">
        <f t="shared" si="196"/>
        <v>3.8468892327612689</v>
      </c>
      <c r="O188" s="82">
        <f t="shared" si="196"/>
        <v>-1.3566224078332532</v>
      </c>
      <c r="P188" s="82">
        <f t="shared" si="196"/>
        <v>3.5730865749814393</v>
      </c>
      <c r="Q188" s="82">
        <f t="shared" si="196"/>
        <v>3.6830752373815954</v>
      </c>
      <c r="R188" s="82">
        <f t="shared" si="196"/>
        <v>2.618351581170455</v>
      </c>
      <c r="S188" s="82">
        <f t="shared" si="196"/>
        <v>2.5209974805189739</v>
      </c>
      <c r="T188" s="82">
        <f t="shared" si="196"/>
        <v>2.2893246555658862</v>
      </c>
      <c r="U188" s="82">
        <f t="shared" ref="U188:V188" si="198">U187</f>
        <v>0.78252498584927099</v>
      </c>
      <c r="V188" s="82">
        <f t="shared" si="198"/>
        <v>0.29505030438796898</v>
      </c>
      <c r="W188" s="82">
        <v>0.2</v>
      </c>
      <c r="AD188" s="274"/>
    </row>
    <row r="189" spans="1:30">
      <c r="U189" s="250"/>
      <c r="V189" s="250"/>
      <c r="W189" s="273"/>
      <c r="AD189" s="274"/>
    </row>
    <row r="190" spans="1:30">
      <c r="U190" s="250"/>
      <c r="V190" s="250"/>
      <c r="W190" s="273"/>
      <c r="AD190" s="274"/>
    </row>
    <row r="191" spans="1:30">
      <c r="U191" s="250"/>
      <c r="V191" s="250"/>
      <c r="W191" s="273"/>
      <c r="AD191" s="274"/>
    </row>
    <row r="192" spans="1:30">
      <c r="U192" s="250"/>
      <c r="V192" s="250"/>
      <c r="W192" s="273"/>
      <c r="AD192" s="274"/>
    </row>
    <row r="193" spans="21:30">
      <c r="U193" s="250"/>
      <c r="V193" s="250"/>
      <c r="W193" s="273"/>
      <c r="AD193" s="274"/>
    </row>
    <row r="194" spans="21:30">
      <c r="U194" s="250"/>
      <c r="V194" s="250"/>
      <c r="W194" s="273"/>
      <c r="AD194" s="274"/>
    </row>
    <row r="195" spans="21:30">
      <c r="U195" s="250"/>
      <c r="V195" s="250"/>
      <c r="W195" s="273"/>
      <c r="AD195" s="274"/>
    </row>
    <row r="196" spans="21:30">
      <c r="U196" s="250"/>
      <c r="V196" s="250"/>
      <c r="W196" s="273"/>
      <c r="AD196" s="274"/>
    </row>
    <row r="197" spans="21:30">
      <c r="U197" s="250"/>
      <c r="V197" s="250"/>
      <c r="W197" s="273"/>
      <c r="AD197" s="274"/>
    </row>
    <row r="198" spans="21:30">
      <c r="U198" s="250"/>
      <c r="V198" s="250"/>
      <c r="W198" s="273"/>
      <c r="AD198" s="274"/>
    </row>
    <row r="199" spans="21:30">
      <c r="U199" s="250"/>
      <c r="V199" s="250"/>
      <c r="W199" s="273"/>
      <c r="AD199" s="274"/>
    </row>
    <row r="200" spans="21:30">
      <c r="U200" s="250"/>
      <c r="V200" s="250"/>
      <c r="W200" s="273"/>
      <c r="AD200" s="274"/>
    </row>
    <row r="201" spans="21:30">
      <c r="U201" s="250"/>
      <c r="V201" s="250"/>
      <c r="W201" s="273"/>
      <c r="AD201" s="274"/>
    </row>
    <row r="202" spans="21:30">
      <c r="U202" s="250"/>
      <c r="V202" s="250"/>
      <c r="W202" s="273"/>
      <c r="AD202" s="274"/>
    </row>
    <row r="203" spans="21:30">
      <c r="U203" s="250"/>
      <c r="V203" s="250"/>
      <c r="W203" s="273"/>
      <c r="AD203" s="274"/>
    </row>
    <row r="204" spans="21:30">
      <c r="U204" s="250"/>
      <c r="V204" s="250"/>
      <c r="W204" s="273"/>
      <c r="AD204" s="274"/>
    </row>
    <row r="205" spans="21:30">
      <c r="U205" s="250"/>
      <c r="V205" s="250"/>
      <c r="W205" s="273"/>
      <c r="AD205" s="274"/>
    </row>
    <row r="206" spans="21:30">
      <c r="U206" s="250"/>
      <c r="V206" s="250"/>
      <c r="W206" s="273"/>
      <c r="AD206" s="274"/>
    </row>
    <row r="207" spans="21:30">
      <c r="U207" s="250"/>
      <c r="V207" s="250"/>
      <c r="W207" s="273"/>
      <c r="AD207" s="274"/>
    </row>
    <row r="208" spans="21:30">
      <c r="U208" s="250"/>
      <c r="V208" s="250"/>
      <c r="W208" s="273"/>
      <c r="AD208" s="274"/>
    </row>
    <row r="209" spans="21:30">
      <c r="U209" s="250"/>
      <c r="V209" s="250"/>
      <c r="W209" s="273"/>
      <c r="AD209" s="274"/>
    </row>
    <row r="210" spans="21:30">
      <c r="U210" s="250"/>
      <c r="V210" s="250"/>
      <c r="W210" s="273"/>
      <c r="AD210" s="274"/>
    </row>
    <row r="211" spans="21:30">
      <c r="U211" s="250"/>
      <c r="V211" s="250"/>
      <c r="W211" s="273"/>
      <c r="AD211" s="274"/>
    </row>
    <row r="212" spans="21:30">
      <c r="U212" s="250"/>
      <c r="V212" s="250"/>
      <c r="W212" s="273"/>
      <c r="AD212" s="274"/>
    </row>
    <row r="213" spans="21:30">
      <c r="U213" s="250"/>
      <c r="V213" s="250"/>
      <c r="W213" s="273"/>
      <c r="AD213" s="274"/>
    </row>
    <row r="214" spans="21:30">
      <c r="U214" s="250"/>
      <c r="V214" s="250"/>
      <c r="W214" s="273"/>
      <c r="AD214" s="274"/>
    </row>
    <row r="215" spans="21:30">
      <c r="U215" s="250"/>
      <c r="V215" s="250"/>
      <c r="W215" s="273"/>
      <c r="AD215" s="274"/>
    </row>
    <row r="216" spans="21:30">
      <c r="U216" s="250"/>
      <c r="V216" s="250"/>
      <c r="W216" s="273"/>
      <c r="AD216" s="274"/>
    </row>
  </sheetData>
  <mergeCells count="7">
    <mergeCell ref="A1:W1"/>
    <mergeCell ref="A163:P163"/>
    <mergeCell ref="A82:P82"/>
    <mergeCell ref="A3:P3"/>
    <mergeCell ref="A23:P23"/>
    <mergeCell ref="A43:P43"/>
    <mergeCell ref="A62:P62"/>
  </mergeCells>
  <phoneticPr fontId="1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CP121"/>
  <sheetViews>
    <sheetView zoomScale="80" zoomScaleNormal="80" workbookViewId="0">
      <selection sqref="A1:CK1"/>
    </sheetView>
  </sheetViews>
  <sheetFormatPr defaultRowHeight="12.75"/>
  <cols>
    <col min="1" max="1" width="43.125" customWidth="1"/>
    <col min="2" max="26" width="9.125" bestFit="1" customWidth="1"/>
    <col min="30" max="30" width="9.125" bestFit="1" customWidth="1"/>
    <col min="34" max="34" width="9.125" bestFit="1" customWidth="1"/>
    <col min="38" max="38" width="9.125" bestFit="1" customWidth="1"/>
    <col min="46" max="46" width="9.125" bestFit="1" customWidth="1"/>
    <col min="50" max="50" width="9.125" bestFit="1" customWidth="1"/>
    <col min="59" max="60" width="9.125" bestFit="1" customWidth="1"/>
    <col min="61" max="61" width="9" customWidth="1"/>
    <col min="77" max="77" width="9.125" bestFit="1" customWidth="1"/>
    <col min="78" max="89" width="9.125" customWidth="1"/>
  </cols>
  <sheetData>
    <row r="1" spans="1:89" ht="42.75" customHeight="1" thickBot="1">
      <c r="A1" s="443" t="s">
        <v>205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4"/>
      <c r="AH1" s="444"/>
      <c r="AI1" s="444"/>
      <c r="AJ1" s="444"/>
      <c r="AK1" s="444"/>
      <c r="AL1" s="444"/>
      <c r="AM1" s="444"/>
      <c r="AN1" s="444"/>
      <c r="AO1" s="444"/>
      <c r="AP1" s="444"/>
      <c r="AQ1" s="444"/>
      <c r="AR1" s="444"/>
      <c r="AS1" s="444"/>
      <c r="AT1" s="444"/>
      <c r="AU1" s="444"/>
      <c r="AV1" s="444"/>
      <c r="AW1" s="444"/>
      <c r="AX1" s="444"/>
      <c r="AY1" s="444"/>
      <c r="AZ1" s="444"/>
      <c r="BA1" s="444"/>
      <c r="BB1" s="444"/>
      <c r="BC1" s="444"/>
      <c r="BD1" s="444"/>
      <c r="BE1" s="444"/>
      <c r="BF1" s="444"/>
      <c r="BG1" s="444"/>
      <c r="BH1" s="444"/>
      <c r="BI1" s="444"/>
      <c r="BJ1" s="444"/>
      <c r="BK1" s="444"/>
      <c r="BL1" s="444"/>
      <c r="BM1" s="444"/>
      <c r="BN1" s="444"/>
      <c r="BO1" s="444"/>
      <c r="BP1" s="444"/>
      <c r="BQ1" s="444"/>
      <c r="BR1" s="444"/>
      <c r="BS1" s="444"/>
      <c r="BT1" s="444"/>
      <c r="BU1" s="444"/>
      <c r="BV1" s="444"/>
      <c r="BW1" s="444"/>
      <c r="BX1" s="444"/>
      <c r="BY1" s="444"/>
      <c r="BZ1" s="444"/>
      <c r="CA1" s="444"/>
      <c r="CB1" s="444"/>
      <c r="CC1" s="444"/>
      <c r="CD1" s="444"/>
      <c r="CE1" s="444"/>
      <c r="CF1" s="444"/>
      <c r="CG1" s="444"/>
      <c r="CH1" s="444"/>
      <c r="CI1" s="444"/>
      <c r="CJ1" s="444"/>
      <c r="CK1" s="445"/>
    </row>
    <row r="3" spans="1:89" ht="18">
      <c r="A3" s="446" t="s">
        <v>211</v>
      </c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  <c r="Q3" s="446"/>
      <c r="R3" s="446"/>
      <c r="S3" s="446"/>
      <c r="T3" s="446"/>
      <c r="U3" s="446"/>
      <c r="V3" s="446"/>
      <c r="W3" s="446"/>
      <c r="X3" s="446"/>
      <c r="Y3" s="446"/>
      <c r="Z3" s="447"/>
      <c r="AA3" s="447"/>
      <c r="AB3" s="447"/>
      <c r="AC3" s="447"/>
      <c r="AD3" s="447"/>
      <c r="AE3" s="447"/>
      <c r="AF3" s="447"/>
      <c r="AG3" s="447"/>
      <c r="AH3" s="447"/>
      <c r="AI3" s="447"/>
      <c r="AJ3" s="447"/>
      <c r="AK3" s="447"/>
      <c r="AL3" s="447"/>
      <c r="AM3" s="447"/>
      <c r="AN3" s="447"/>
      <c r="AO3" s="447"/>
      <c r="AP3" s="447"/>
      <c r="AQ3" s="447"/>
      <c r="AR3" s="447"/>
      <c r="AS3" s="447"/>
      <c r="AT3" s="447"/>
      <c r="AU3" s="447"/>
      <c r="AV3" s="447"/>
      <c r="AW3" s="447"/>
      <c r="AX3" s="447"/>
      <c r="AY3" s="447"/>
      <c r="AZ3" s="447"/>
      <c r="BA3" s="447"/>
      <c r="BB3" s="447"/>
      <c r="BC3" s="447"/>
      <c r="BD3" s="447"/>
      <c r="BE3" s="447"/>
      <c r="BF3" s="447"/>
      <c r="BG3" s="447"/>
      <c r="BH3" s="447"/>
    </row>
    <row r="4" spans="1:89" ht="13.5" thickBot="1">
      <c r="A4" s="1" t="s">
        <v>423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89" ht="13.5" thickBot="1">
      <c r="A5" s="99" t="s">
        <v>166</v>
      </c>
      <c r="B5" s="234" t="s">
        <v>282</v>
      </c>
      <c r="C5" s="233" t="s">
        <v>283</v>
      </c>
      <c r="D5" s="233" t="s">
        <v>284</v>
      </c>
      <c r="E5" s="233" t="s">
        <v>285</v>
      </c>
      <c r="F5" s="233" t="s">
        <v>281</v>
      </c>
      <c r="G5" s="233" t="s">
        <v>286</v>
      </c>
      <c r="H5" s="233" t="s">
        <v>287</v>
      </c>
      <c r="I5" s="233" t="s">
        <v>288</v>
      </c>
      <c r="J5" s="233" t="s">
        <v>289</v>
      </c>
      <c r="K5" s="233" t="s">
        <v>290</v>
      </c>
      <c r="L5" s="233" t="s">
        <v>291</v>
      </c>
      <c r="M5" s="233" t="s">
        <v>292</v>
      </c>
      <c r="N5" s="233" t="s">
        <v>293</v>
      </c>
      <c r="O5" s="233" t="s">
        <v>294</v>
      </c>
      <c r="P5" s="233" t="s">
        <v>295</v>
      </c>
      <c r="Q5" s="233" t="s">
        <v>296</v>
      </c>
      <c r="R5" s="233" t="s">
        <v>297</v>
      </c>
      <c r="S5" s="233" t="s">
        <v>298</v>
      </c>
      <c r="T5" s="233" t="s">
        <v>299</v>
      </c>
      <c r="U5" s="233" t="s">
        <v>300</v>
      </c>
      <c r="V5" s="233" t="s">
        <v>329</v>
      </c>
      <c r="W5" s="233" t="s">
        <v>330</v>
      </c>
      <c r="X5" s="233" t="s">
        <v>331</v>
      </c>
      <c r="Y5" s="233" t="s">
        <v>332</v>
      </c>
      <c r="Z5" s="233" t="s">
        <v>301</v>
      </c>
      <c r="AA5" s="233" t="s">
        <v>302</v>
      </c>
      <c r="AB5" s="233" t="s">
        <v>303</v>
      </c>
      <c r="AC5" s="233" t="s">
        <v>304</v>
      </c>
      <c r="AD5" s="233" t="s">
        <v>305</v>
      </c>
      <c r="AE5" s="233" t="s">
        <v>306</v>
      </c>
      <c r="AF5" s="233" t="s">
        <v>307</v>
      </c>
      <c r="AG5" s="233" t="s">
        <v>308</v>
      </c>
      <c r="AH5" s="233" t="s">
        <v>309</v>
      </c>
      <c r="AI5" s="233" t="s">
        <v>310</v>
      </c>
      <c r="AJ5" s="233" t="s">
        <v>311</v>
      </c>
      <c r="AK5" s="233" t="s">
        <v>312</v>
      </c>
      <c r="AL5" s="233" t="s">
        <v>313</v>
      </c>
      <c r="AM5" s="233" t="s">
        <v>314</v>
      </c>
      <c r="AN5" s="233" t="s">
        <v>315</v>
      </c>
      <c r="AO5" s="233" t="s">
        <v>316</v>
      </c>
      <c r="AP5" s="233" t="s">
        <v>317</v>
      </c>
      <c r="AQ5" s="233" t="s">
        <v>318</v>
      </c>
      <c r="AR5" s="233" t="s">
        <v>319</v>
      </c>
      <c r="AS5" s="233" t="s">
        <v>320</v>
      </c>
      <c r="AT5" s="233" t="s">
        <v>321</v>
      </c>
      <c r="AU5" s="233" t="s">
        <v>322</v>
      </c>
      <c r="AV5" s="233" t="s">
        <v>323</v>
      </c>
      <c r="AW5" s="233" t="s">
        <v>324</v>
      </c>
      <c r="AX5" s="233" t="s">
        <v>325</v>
      </c>
      <c r="AY5" s="233" t="s">
        <v>326</v>
      </c>
      <c r="AZ5" s="233" t="s">
        <v>327</v>
      </c>
      <c r="BA5" s="233" t="s">
        <v>328</v>
      </c>
      <c r="BB5" s="233" t="s">
        <v>227</v>
      </c>
      <c r="BC5" s="233" t="s">
        <v>228</v>
      </c>
      <c r="BD5" s="233" t="s">
        <v>229</v>
      </c>
      <c r="BE5" s="233" t="s">
        <v>230</v>
      </c>
      <c r="BF5" s="233" t="s">
        <v>224</v>
      </c>
      <c r="BG5" s="233" t="s">
        <v>225</v>
      </c>
      <c r="BH5" s="233" t="s">
        <v>226</v>
      </c>
      <c r="BI5" s="233" t="s">
        <v>343</v>
      </c>
      <c r="BJ5" s="233" t="s">
        <v>345</v>
      </c>
      <c r="BK5" s="233" t="s">
        <v>346</v>
      </c>
      <c r="BL5" s="233" t="s">
        <v>347</v>
      </c>
      <c r="BM5" s="233" t="s">
        <v>390</v>
      </c>
      <c r="BN5" s="233" t="s">
        <v>398</v>
      </c>
      <c r="BO5" s="233" t="s">
        <v>399</v>
      </c>
      <c r="BP5" s="233" t="s">
        <v>401</v>
      </c>
      <c r="BQ5" s="233" t="s">
        <v>402</v>
      </c>
      <c r="BR5" s="233" t="s">
        <v>403</v>
      </c>
      <c r="BS5" s="233" t="s">
        <v>404</v>
      </c>
      <c r="BT5" s="233" t="s">
        <v>406</v>
      </c>
      <c r="BU5" s="233" t="s">
        <v>407</v>
      </c>
      <c r="BV5" s="233" t="s">
        <v>408</v>
      </c>
      <c r="BW5" s="233" t="s">
        <v>409</v>
      </c>
      <c r="BX5" s="233" t="s">
        <v>410</v>
      </c>
      <c r="BY5" s="233" t="s">
        <v>413</v>
      </c>
      <c r="BZ5" s="233" t="s">
        <v>418</v>
      </c>
      <c r="CA5" s="233" t="s">
        <v>420</v>
      </c>
      <c r="CB5" s="233" t="s">
        <v>425</v>
      </c>
      <c r="CC5" s="233" t="s">
        <v>429</v>
      </c>
      <c r="CD5" s="233" t="s">
        <v>430</v>
      </c>
      <c r="CE5" s="233" t="s">
        <v>431</v>
      </c>
      <c r="CF5" s="233" t="s">
        <v>433</v>
      </c>
      <c r="CG5" s="233" t="s">
        <v>435</v>
      </c>
      <c r="CH5" s="233" t="s">
        <v>436</v>
      </c>
      <c r="CI5" s="233" t="s">
        <v>441</v>
      </c>
      <c r="CJ5" s="233" t="s">
        <v>442</v>
      </c>
      <c r="CK5" s="233" t="s">
        <v>445</v>
      </c>
    </row>
    <row r="6" spans="1:89" ht="13.5" thickTop="1">
      <c r="A6" s="2" t="s">
        <v>0</v>
      </c>
      <c r="B6" s="95">
        <f t="shared" ref="B6:Y6" si="0">SUM(B7:B8)</f>
        <v>66451.388459035894</v>
      </c>
      <c r="C6" s="89">
        <f t="shared" si="0"/>
        <v>69582.845498371913</v>
      </c>
      <c r="D6" s="89">
        <f t="shared" si="0"/>
        <v>71297.389530475557</v>
      </c>
      <c r="E6" s="89">
        <f t="shared" si="0"/>
        <v>68005.396015035425</v>
      </c>
      <c r="F6" s="89">
        <f t="shared" si="0"/>
        <v>66542.204620629374</v>
      </c>
      <c r="G6" s="89">
        <f t="shared" si="0"/>
        <v>76676.16779089834</v>
      </c>
      <c r="H6" s="89">
        <f t="shared" si="0"/>
        <v>72285.84614691211</v>
      </c>
      <c r="I6" s="89">
        <f t="shared" si="0"/>
        <v>67731.54051819726</v>
      </c>
      <c r="J6" s="89">
        <f t="shared" si="0"/>
        <v>67206.968899542378</v>
      </c>
      <c r="K6" s="89">
        <f t="shared" si="0"/>
        <v>77622.34355891266</v>
      </c>
      <c r="L6" s="89">
        <f t="shared" si="0"/>
        <v>73717.610353818542</v>
      </c>
      <c r="M6" s="89">
        <f t="shared" si="0"/>
        <v>69099.786739476651</v>
      </c>
      <c r="N6" s="89">
        <f t="shared" si="0"/>
        <v>68258.051183203745</v>
      </c>
      <c r="O6" s="89">
        <f t="shared" si="0"/>
        <v>77180.377475786401</v>
      </c>
      <c r="P6" s="89">
        <f t="shared" si="0"/>
        <v>72389.862423698098</v>
      </c>
      <c r="Q6" s="89">
        <f t="shared" si="0"/>
        <v>66880.761110169813</v>
      </c>
      <c r="R6" s="89">
        <f t="shared" si="0"/>
        <v>67817.848718481633</v>
      </c>
      <c r="S6" s="89">
        <f t="shared" si="0"/>
        <v>78040.818230232428</v>
      </c>
      <c r="T6" s="89">
        <f t="shared" si="0"/>
        <v>72604.687755329185</v>
      </c>
      <c r="U6" s="89">
        <f t="shared" si="0"/>
        <v>65927.58934377502</v>
      </c>
      <c r="V6" s="89">
        <f t="shared" si="0"/>
        <v>65667.417814438537</v>
      </c>
      <c r="W6" s="89">
        <f t="shared" si="0"/>
        <v>74946.059617043444</v>
      </c>
      <c r="X6" s="89">
        <f t="shared" si="0"/>
        <v>76880.245315361855</v>
      </c>
      <c r="Y6" s="89">
        <f t="shared" si="0"/>
        <v>66741.591358584265</v>
      </c>
      <c r="Z6" s="89">
        <f t="shared" ref="Z6:AZ6" si="1">SUM(Z7:Z8)</f>
        <v>66266.005413925785</v>
      </c>
      <c r="AA6" s="89">
        <f t="shared" si="1"/>
        <v>77860.643524951854</v>
      </c>
      <c r="AB6" s="89">
        <f t="shared" si="1"/>
        <v>73274.033000793279</v>
      </c>
      <c r="AC6" s="89">
        <f t="shared" si="1"/>
        <v>64833.218394870411</v>
      </c>
      <c r="AD6" s="89">
        <f t="shared" si="1"/>
        <v>66872.312926628685</v>
      </c>
      <c r="AE6" s="89">
        <f t="shared" si="1"/>
        <v>79785.905098799281</v>
      </c>
      <c r="AF6" s="89">
        <f t="shared" si="1"/>
        <v>73178.65091807046</v>
      </c>
      <c r="AG6" s="89">
        <f t="shared" si="1"/>
        <v>68073.374651385704</v>
      </c>
      <c r="AH6" s="89">
        <f t="shared" si="1"/>
        <v>67665.240034517046</v>
      </c>
      <c r="AI6" s="89">
        <f t="shared" si="1"/>
        <v>84139.686637589548</v>
      </c>
      <c r="AJ6" s="89">
        <f t="shared" si="1"/>
        <v>76318.248511683312</v>
      </c>
      <c r="AK6" s="89">
        <f t="shared" si="1"/>
        <v>68065.007372225242</v>
      </c>
      <c r="AL6" s="89">
        <f t="shared" si="1"/>
        <v>70610.026580689548</v>
      </c>
      <c r="AM6" s="89">
        <f t="shared" si="1"/>
        <v>82676.393744222092</v>
      </c>
      <c r="AN6" s="89">
        <f t="shared" si="1"/>
        <v>79198.632395884459</v>
      </c>
      <c r="AO6" s="89">
        <f t="shared" si="1"/>
        <v>67813.082855386776</v>
      </c>
      <c r="AP6" s="89">
        <f t="shared" si="1"/>
        <v>74621.659924476684</v>
      </c>
      <c r="AQ6" s="89">
        <f t="shared" si="1"/>
        <v>82575.246820492815</v>
      </c>
      <c r="AR6" s="89">
        <f t="shared" si="1"/>
        <v>79598.908026536665</v>
      </c>
      <c r="AS6" s="89">
        <f t="shared" si="1"/>
        <v>67584.908194205927</v>
      </c>
      <c r="AT6" s="89">
        <f t="shared" si="1"/>
        <v>71429.472000000009</v>
      </c>
      <c r="AU6" s="89">
        <f t="shared" si="1"/>
        <v>79121.998999999996</v>
      </c>
      <c r="AV6" s="89">
        <f t="shared" si="1"/>
        <v>77130.490999999995</v>
      </c>
      <c r="AW6" s="89">
        <f t="shared" si="1"/>
        <v>72086.207999999999</v>
      </c>
      <c r="AX6" s="89">
        <f t="shared" si="1"/>
        <v>73002.156000000003</v>
      </c>
      <c r="AY6" s="89">
        <f t="shared" si="1"/>
        <v>79645.573000000004</v>
      </c>
      <c r="AZ6" s="89">
        <f t="shared" si="1"/>
        <v>77337.16</v>
      </c>
      <c r="BA6" s="89">
        <f t="shared" ref="BA6:BH6" si="2">SUM(BA7:BA8)</f>
        <v>69846.731999999902</v>
      </c>
      <c r="BB6" s="89">
        <f t="shared" si="2"/>
        <v>70462.28899999999</v>
      </c>
      <c r="BC6" s="89">
        <f t="shared" si="2"/>
        <v>81335.032999999996</v>
      </c>
      <c r="BD6" s="89">
        <f t="shared" si="2"/>
        <v>77083.308000000005</v>
      </c>
      <c r="BE6" s="89">
        <f t="shared" si="2"/>
        <v>68854.481</v>
      </c>
      <c r="BF6" s="89">
        <f t="shared" si="2"/>
        <v>66609.504000000001</v>
      </c>
      <c r="BG6" s="89">
        <f t="shared" si="2"/>
        <v>76637.248000000007</v>
      </c>
      <c r="BH6" s="89">
        <f t="shared" si="2"/>
        <v>74096.635000000009</v>
      </c>
      <c r="BI6" s="89">
        <f t="shared" ref="BI6:BN6" si="3">SUM(BI7:BI8)</f>
        <v>67290.053</v>
      </c>
      <c r="BJ6" s="89">
        <f t="shared" si="3"/>
        <v>71547</v>
      </c>
      <c r="BK6" s="89">
        <f t="shared" si="3"/>
        <v>76826</v>
      </c>
      <c r="BL6" s="89">
        <f t="shared" si="3"/>
        <v>76980</v>
      </c>
      <c r="BM6" s="89">
        <f t="shared" si="3"/>
        <v>70602</v>
      </c>
      <c r="BN6" s="89">
        <f t="shared" si="3"/>
        <v>71723</v>
      </c>
      <c r="BO6" s="89">
        <f t="shared" ref="BO6:BX6" si="4">SUM(BO7:BO8)</f>
        <v>80516</v>
      </c>
      <c r="BP6" s="89">
        <f t="shared" si="4"/>
        <v>75208</v>
      </c>
      <c r="BQ6" s="89">
        <f t="shared" si="4"/>
        <v>68110</v>
      </c>
      <c r="BR6" s="89">
        <f t="shared" si="4"/>
        <v>67343</v>
      </c>
      <c r="BS6" s="89">
        <f t="shared" si="4"/>
        <v>81742</v>
      </c>
      <c r="BT6" s="89">
        <f>SUM(BT7:BT8)</f>
        <v>74366</v>
      </c>
      <c r="BU6" s="89">
        <f>SUM(BU7:BU8)</f>
        <v>66632</v>
      </c>
      <c r="BV6" s="89">
        <f>SUM(BV7:BV8)</f>
        <v>70532</v>
      </c>
      <c r="BW6" s="89">
        <f>SUM(BW7:BW8)</f>
        <v>82958</v>
      </c>
      <c r="BX6" s="89">
        <f t="shared" si="4"/>
        <v>76105</v>
      </c>
      <c r="BY6" s="89">
        <f t="shared" ref="BY6:CF6" si="5">SUM(BY7:BY8)</f>
        <v>72320</v>
      </c>
      <c r="BZ6" s="89">
        <f t="shared" si="5"/>
        <v>69853</v>
      </c>
      <c r="CA6" s="89">
        <f t="shared" si="5"/>
        <v>84571</v>
      </c>
      <c r="CB6" s="89">
        <f t="shared" si="5"/>
        <v>77075</v>
      </c>
      <c r="CC6" s="89">
        <f t="shared" si="5"/>
        <v>72065</v>
      </c>
      <c r="CD6" s="89">
        <f t="shared" si="5"/>
        <v>75851</v>
      </c>
      <c r="CE6" s="89">
        <f t="shared" si="5"/>
        <v>86138</v>
      </c>
      <c r="CF6" s="89">
        <f t="shared" si="5"/>
        <v>74532</v>
      </c>
      <c r="CG6" s="89">
        <f t="shared" ref="CG6" si="6">SUM(CG7:CG8)</f>
        <v>71354</v>
      </c>
      <c r="CH6" s="89">
        <f t="shared" ref="CH6" si="7">SUM(CH7:CH8)</f>
        <v>68436</v>
      </c>
      <c r="CI6" s="89">
        <f t="shared" ref="CI6:CK6" si="8">SUM(CI7:CI8)</f>
        <v>79340</v>
      </c>
      <c r="CJ6" s="89">
        <f t="shared" si="8"/>
        <v>73589</v>
      </c>
      <c r="CK6" s="89">
        <f t="shared" si="8"/>
        <v>69779</v>
      </c>
    </row>
    <row r="7" spans="1:89">
      <c r="A7" s="3" t="s">
        <v>1</v>
      </c>
      <c r="B7" s="109">
        <v>7808.6147881249708</v>
      </c>
      <c r="C7" s="110">
        <v>11347.133907616018</v>
      </c>
      <c r="D7" s="110">
        <v>12167.747268669083</v>
      </c>
      <c r="E7" s="110">
        <v>9408.0997200320398</v>
      </c>
      <c r="F7" s="110">
        <v>8573.7263711182986</v>
      </c>
      <c r="G7" s="110">
        <v>19103.300809106269</v>
      </c>
      <c r="H7" s="110">
        <v>13679.614046475266</v>
      </c>
      <c r="I7" s="110">
        <v>9150.5374220083995</v>
      </c>
      <c r="J7" s="110">
        <v>9466.7634232775818</v>
      </c>
      <c r="K7" s="110">
        <v>18725.188111377422</v>
      </c>
      <c r="L7" s="110">
        <v>13582.278714941775</v>
      </c>
      <c r="M7" s="110">
        <v>9187.5130069498246</v>
      </c>
      <c r="N7" s="110">
        <v>9162.8312195127328</v>
      </c>
      <c r="O7" s="110">
        <v>18080.502714157257</v>
      </c>
      <c r="P7" s="110">
        <v>13113.33808031612</v>
      </c>
      <c r="Q7" s="110">
        <v>7904.0988499635096</v>
      </c>
      <c r="R7" s="110">
        <v>10054.370504500364</v>
      </c>
      <c r="S7" s="110">
        <v>19983.855026876816</v>
      </c>
      <c r="T7" s="110">
        <v>13977.511844624511</v>
      </c>
      <c r="U7" s="110">
        <v>7237.2012815128073</v>
      </c>
      <c r="V7" s="110">
        <v>8541.3627762324322</v>
      </c>
      <c r="W7" s="110">
        <v>17124.158825388262</v>
      </c>
      <c r="X7" s="110">
        <v>19090.928109726752</v>
      </c>
      <c r="Y7" s="110">
        <v>8905.3770630702347</v>
      </c>
      <c r="Z7" s="110">
        <v>9491.5500667348315</v>
      </c>
      <c r="AA7" s="110">
        <v>19794.365351180604</v>
      </c>
      <c r="AB7" s="110">
        <v>15172.843841707725</v>
      </c>
      <c r="AC7" s="110">
        <v>7432.2272312387404</v>
      </c>
      <c r="AD7" s="110">
        <v>10381.456236362643</v>
      </c>
      <c r="AE7" s="110">
        <v>21742.440661445984</v>
      </c>
      <c r="AF7" s="110">
        <v>14285.685914554895</v>
      </c>
      <c r="AG7" s="110">
        <v>8854.3178004043948</v>
      </c>
      <c r="AH7" s="110">
        <v>9534.5885582403425</v>
      </c>
      <c r="AI7" s="110">
        <v>24048.573956150613</v>
      </c>
      <c r="AJ7" s="110">
        <v>15012.233594692609</v>
      </c>
      <c r="AK7" s="110">
        <v>7044.8901384053779</v>
      </c>
      <c r="AL7" s="110">
        <v>9590.1208650024601</v>
      </c>
      <c r="AM7" s="110">
        <v>21819.568865282257</v>
      </c>
      <c r="AN7" s="110">
        <v>16496.180236502543</v>
      </c>
      <c r="AO7" s="110">
        <v>8212.6111444865837</v>
      </c>
      <c r="AP7" s="110">
        <v>11050.620532846167</v>
      </c>
      <c r="AQ7" s="110">
        <v>20247.387558283626</v>
      </c>
      <c r="AR7" s="110">
        <v>18072.372210100664</v>
      </c>
      <c r="AS7" s="110">
        <v>8324.9098092722015</v>
      </c>
      <c r="AT7" s="110">
        <v>11298.216</v>
      </c>
      <c r="AU7" s="110">
        <v>18265.598000000002</v>
      </c>
      <c r="AV7" s="110">
        <v>15860.191999999999</v>
      </c>
      <c r="AW7" s="110">
        <v>9119.5130000000008</v>
      </c>
      <c r="AX7" s="110">
        <v>11700.973</v>
      </c>
      <c r="AY7" s="110">
        <v>18877.074000000001</v>
      </c>
      <c r="AZ7" s="110">
        <v>16246.528999999999</v>
      </c>
      <c r="BA7" s="110">
        <v>9343.884</v>
      </c>
      <c r="BB7" s="110">
        <v>14448.317999999999</v>
      </c>
      <c r="BC7" s="110">
        <v>22623.534</v>
      </c>
      <c r="BD7" s="110">
        <v>19281.361000000001</v>
      </c>
      <c r="BE7" s="110">
        <v>10718.397000000001</v>
      </c>
      <c r="BF7" s="110">
        <v>14121.695</v>
      </c>
      <c r="BG7" s="110">
        <v>21764.437000000002</v>
      </c>
      <c r="BH7" s="110">
        <v>18713.038</v>
      </c>
      <c r="BI7" s="110">
        <v>11203.26</v>
      </c>
      <c r="BJ7" s="110">
        <v>14236</v>
      </c>
      <c r="BK7" s="110">
        <v>22159</v>
      </c>
      <c r="BL7" s="110">
        <v>18301</v>
      </c>
      <c r="BM7" s="110">
        <v>10908</v>
      </c>
      <c r="BN7" s="110">
        <v>14186</v>
      </c>
      <c r="BO7" s="110">
        <v>22233</v>
      </c>
      <c r="BP7" s="110">
        <v>19004</v>
      </c>
      <c r="BQ7" s="110">
        <v>11489</v>
      </c>
      <c r="BR7" s="110">
        <v>14871</v>
      </c>
      <c r="BS7" s="110">
        <v>23588</v>
      </c>
      <c r="BT7" s="110">
        <v>18372</v>
      </c>
      <c r="BU7" s="110">
        <v>11262</v>
      </c>
      <c r="BV7" s="110">
        <v>15894</v>
      </c>
      <c r="BW7" s="110">
        <v>25651</v>
      </c>
      <c r="BX7" s="110">
        <v>18224</v>
      </c>
      <c r="BY7" s="110">
        <v>11374</v>
      </c>
      <c r="BZ7" s="110">
        <v>15806</v>
      </c>
      <c r="CA7" s="110">
        <v>27664</v>
      </c>
      <c r="CB7" s="110">
        <v>20595</v>
      </c>
      <c r="CC7" s="110">
        <v>11977</v>
      </c>
      <c r="CD7" s="110">
        <v>17620</v>
      </c>
      <c r="CE7" s="110">
        <v>25745</v>
      </c>
      <c r="CF7" s="110">
        <v>16708</v>
      </c>
      <c r="CG7" s="110">
        <v>11345</v>
      </c>
      <c r="CH7" s="110">
        <v>16772</v>
      </c>
      <c r="CI7" s="110">
        <v>21623</v>
      </c>
      <c r="CJ7" s="110">
        <v>15835</v>
      </c>
      <c r="CK7" s="110">
        <v>11614</v>
      </c>
    </row>
    <row r="8" spans="1:89">
      <c r="A8" s="158" t="s">
        <v>2</v>
      </c>
      <c r="B8" s="111">
        <v>58642.773670910923</v>
      </c>
      <c r="C8" s="112">
        <v>58235.711590755891</v>
      </c>
      <c r="D8" s="112">
        <v>59129.642261806475</v>
      </c>
      <c r="E8" s="112">
        <v>58597.296295003383</v>
      </c>
      <c r="F8" s="112">
        <v>57968.478249511078</v>
      </c>
      <c r="G8" s="112">
        <v>57572.866981792075</v>
      </c>
      <c r="H8" s="112">
        <v>58606.232100436842</v>
      </c>
      <c r="I8" s="112">
        <v>58581.003096188855</v>
      </c>
      <c r="J8" s="112">
        <v>57740.205476264804</v>
      </c>
      <c r="K8" s="112">
        <v>58897.155447535246</v>
      </c>
      <c r="L8" s="112">
        <v>60135.331638876771</v>
      </c>
      <c r="M8" s="112">
        <v>59912.273732526824</v>
      </c>
      <c r="N8" s="112">
        <v>59095.219963691008</v>
      </c>
      <c r="O8" s="112">
        <v>59099.874761629151</v>
      </c>
      <c r="P8" s="112">
        <v>59276.524343381985</v>
      </c>
      <c r="Q8" s="112">
        <v>58976.662260206307</v>
      </c>
      <c r="R8" s="112">
        <v>57763.478213981267</v>
      </c>
      <c r="S8" s="112">
        <v>58056.963203355612</v>
      </c>
      <c r="T8" s="112">
        <v>58627.175910704667</v>
      </c>
      <c r="U8" s="112">
        <v>58690.388062262216</v>
      </c>
      <c r="V8" s="112">
        <v>57126.055038206105</v>
      </c>
      <c r="W8" s="112">
        <v>57821.900791655185</v>
      </c>
      <c r="X8" s="112">
        <v>57789.317205635103</v>
      </c>
      <c r="Y8" s="112">
        <v>57836.214295514023</v>
      </c>
      <c r="Z8" s="112">
        <v>56774.455347190953</v>
      </c>
      <c r="AA8" s="112">
        <v>58066.27817377125</v>
      </c>
      <c r="AB8" s="112">
        <v>58101.189159085552</v>
      </c>
      <c r="AC8" s="112">
        <v>57400.991163631668</v>
      </c>
      <c r="AD8" s="112">
        <v>56490.856690266046</v>
      </c>
      <c r="AE8" s="112">
        <v>58043.464437353301</v>
      </c>
      <c r="AF8" s="112">
        <v>58892.965003515565</v>
      </c>
      <c r="AG8" s="112">
        <v>59219.056850981309</v>
      </c>
      <c r="AH8" s="112">
        <v>58130.651476276711</v>
      </c>
      <c r="AI8" s="112">
        <v>60091.112681438935</v>
      </c>
      <c r="AJ8" s="112">
        <v>61306.014916990702</v>
      </c>
      <c r="AK8" s="112">
        <v>61020.117233819859</v>
      </c>
      <c r="AL8" s="112">
        <v>61019.905715687091</v>
      </c>
      <c r="AM8" s="112">
        <v>60856.824878939835</v>
      </c>
      <c r="AN8" s="112">
        <v>62702.452159381908</v>
      </c>
      <c r="AO8" s="112">
        <v>59600.471710900187</v>
      </c>
      <c r="AP8" s="112">
        <v>63571.039391630511</v>
      </c>
      <c r="AQ8" s="112">
        <v>62327.859262209196</v>
      </c>
      <c r="AR8" s="112">
        <v>61526.535816436</v>
      </c>
      <c r="AS8" s="112">
        <v>59259.99838493373</v>
      </c>
      <c r="AT8" s="112">
        <v>60131.256000000001</v>
      </c>
      <c r="AU8" s="112">
        <v>60856.400999999998</v>
      </c>
      <c r="AV8" s="112">
        <v>61270.298999999999</v>
      </c>
      <c r="AW8" s="112">
        <v>62966.695</v>
      </c>
      <c r="AX8" s="112">
        <v>61301.182999999997</v>
      </c>
      <c r="AY8" s="112">
        <v>60768.499000000003</v>
      </c>
      <c r="AZ8" s="112">
        <v>61090.631000000001</v>
      </c>
      <c r="BA8" s="112">
        <v>60502.847999999904</v>
      </c>
      <c r="BB8" s="112">
        <v>56013.970999999998</v>
      </c>
      <c r="BC8" s="112">
        <v>58711.499000000003</v>
      </c>
      <c r="BD8" s="112">
        <v>57801.947</v>
      </c>
      <c r="BE8" s="112">
        <v>58136.084000000003</v>
      </c>
      <c r="BF8" s="110">
        <v>52487.809000000001</v>
      </c>
      <c r="BG8" s="110">
        <v>54872.811000000002</v>
      </c>
      <c r="BH8" s="110">
        <v>55383.597000000002</v>
      </c>
      <c r="BI8" s="110">
        <v>56086.792999999998</v>
      </c>
      <c r="BJ8" s="110">
        <v>57311</v>
      </c>
      <c r="BK8" s="110">
        <v>54667</v>
      </c>
      <c r="BL8" s="110">
        <v>58679</v>
      </c>
      <c r="BM8" s="110">
        <v>59694</v>
      </c>
      <c r="BN8" s="110">
        <v>57537</v>
      </c>
      <c r="BO8" s="110">
        <v>58283</v>
      </c>
      <c r="BP8" s="110">
        <v>56204</v>
      </c>
      <c r="BQ8" s="110">
        <v>56621</v>
      </c>
      <c r="BR8" s="110">
        <v>52472</v>
      </c>
      <c r="BS8" s="110">
        <v>58154</v>
      </c>
      <c r="BT8" s="110">
        <v>55994</v>
      </c>
      <c r="BU8" s="110">
        <v>55370</v>
      </c>
      <c r="BV8" s="110">
        <v>54638</v>
      </c>
      <c r="BW8" s="110">
        <v>57307</v>
      </c>
      <c r="BX8" s="110">
        <v>57881</v>
      </c>
      <c r="BY8" s="110">
        <v>60946</v>
      </c>
      <c r="BZ8" s="110">
        <v>54047</v>
      </c>
      <c r="CA8" s="110">
        <v>56907</v>
      </c>
      <c r="CB8" s="110">
        <v>56480</v>
      </c>
      <c r="CC8" s="110">
        <v>60088</v>
      </c>
      <c r="CD8" s="110">
        <v>58231</v>
      </c>
      <c r="CE8" s="110">
        <v>60393</v>
      </c>
      <c r="CF8" s="110">
        <v>57824</v>
      </c>
      <c r="CG8" s="110">
        <v>60009</v>
      </c>
      <c r="CH8" s="110">
        <v>51664</v>
      </c>
      <c r="CI8" s="110">
        <v>57717</v>
      </c>
      <c r="CJ8" s="110">
        <v>57754</v>
      </c>
      <c r="CK8" s="110">
        <v>58165</v>
      </c>
    </row>
    <row r="9" spans="1:89">
      <c r="A9" s="2" t="s">
        <v>3</v>
      </c>
      <c r="B9" s="106">
        <f t="shared" ref="B9:Z9" si="9">SUM(B10:B12)</f>
        <v>83002.240401896677</v>
      </c>
      <c r="C9" s="107">
        <f t="shared" si="9"/>
        <v>84540.063278832662</v>
      </c>
      <c r="D9" s="107">
        <f t="shared" si="9"/>
        <v>88952.4830136081</v>
      </c>
      <c r="E9" s="107">
        <f t="shared" si="9"/>
        <v>87019.485624724053</v>
      </c>
      <c r="F9" s="107">
        <f t="shared" si="9"/>
        <v>84811.273625486778</v>
      </c>
      <c r="G9" s="107">
        <f t="shared" si="9"/>
        <v>86285.611463492954</v>
      </c>
      <c r="H9" s="107">
        <f t="shared" si="9"/>
        <v>91230.287873076697</v>
      </c>
      <c r="I9" s="107">
        <f t="shared" si="9"/>
        <v>91066.775954999815</v>
      </c>
      <c r="J9" s="107">
        <f t="shared" si="9"/>
        <v>87453.292602158588</v>
      </c>
      <c r="K9" s="107">
        <f t="shared" si="9"/>
        <v>90190.611107737626</v>
      </c>
      <c r="L9" s="107">
        <f t="shared" si="9"/>
        <v>93374.801569309027</v>
      </c>
      <c r="M9" s="107">
        <f t="shared" si="9"/>
        <v>92910.471213059456</v>
      </c>
      <c r="N9" s="107">
        <f t="shared" si="9"/>
        <v>87588.913681649283</v>
      </c>
      <c r="O9" s="107">
        <f t="shared" si="9"/>
        <v>88742.97121954606</v>
      </c>
      <c r="P9" s="107">
        <f t="shared" si="9"/>
        <v>90529.330404714667</v>
      </c>
      <c r="Q9" s="107">
        <f t="shared" si="9"/>
        <v>90264.901350381377</v>
      </c>
      <c r="R9" s="107">
        <f t="shared" si="9"/>
        <v>85287.337596459605</v>
      </c>
      <c r="S9" s="107">
        <f t="shared" si="9"/>
        <v>87594.816742188152</v>
      </c>
      <c r="T9" s="107">
        <f t="shared" si="9"/>
        <v>91479.591742585151</v>
      </c>
      <c r="U9" s="107">
        <f t="shared" si="9"/>
        <v>93497.917456321331</v>
      </c>
      <c r="V9" s="107">
        <f t="shared" si="9"/>
        <v>90381.665751254623</v>
      </c>
      <c r="W9" s="107">
        <f t="shared" si="9"/>
        <v>93660.30803171522</v>
      </c>
      <c r="X9" s="107">
        <f t="shared" si="9"/>
        <v>98478.55273154864</v>
      </c>
      <c r="Y9" s="107">
        <f t="shared" si="9"/>
        <v>100586.41863732997</v>
      </c>
      <c r="Z9" s="107">
        <f t="shared" si="9"/>
        <v>95180.669101799998</v>
      </c>
      <c r="AA9" s="107">
        <f t="shared" ref="AA9:AZ9" si="10">SUM(AA10:AA12)</f>
        <v>97057.662168607436</v>
      </c>
      <c r="AB9" s="107">
        <f t="shared" si="10"/>
        <v>99370.68896405038</v>
      </c>
      <c r="AC9" s="107">
        <f t="shared" si="10"/>
        <v>100581.15118980153</v>
      </c>
      <c r="AD9" s="107">
        <f t="shared" si="10"/>
        <v>96205.700091693419</v>
      </c>
      <c r="AE9" s="107">
        <f t="shared" si="10"/>
        <v>99599.937327322492</v>
      </c>
      <c r="AF9" s="107">
        <f t="shared" si="10"/>
        <v>104250.45151238826</v>
      </c>
      <c r="AG9" s="107">
        <f t="shared" si="10"/>
        <v>104844.60835333129</v>
      </c>
      <c r="AH9" s="107">
        <f t="shared" si="10"/>
        <v>98972.346704870331</v>
      </c>
      <c r="AI9" s="107">
        <f t="shared" si="10"/>
        <v>99765.403482841677</v>
      </c>
      <c r="AJ9" s="107">
        <f t="shared" si="10"/>
        <v>103640.9639590369</v>
      </c>
      <c r="AK9" s="107">
        <f t="shared" si="10"/>
        <v>103302.08219998235</v>
      </c>
      <c r="AL9" s="107">
        <f t="shared" si="10"/>
        <v>101984.3491172433</v>
      </c>
      <c r="AM9" s="107">
        <f t="shared" si="10"/>
        <v>105003.70255891088</v>
      </c>
      <c r="AN9" s="107">
        <f t="shared" si="10"/>
        <v>110831.67803673586</v>
      </c>
      <c r="AO9" s="107">
        <f t="shared" si="10"/>
        <v>110966.64020774052</v>
      </c>
      <c r="AP9" s="107">
        <f t="shared" si="10"/>
        <v>106993.20389866809</v>
      </c>
      <c r="AQ9" s="107">
        <f t="shared" si="10"/>
        <v>112944.54391959068</v>
      </c>
      <c r="AR9" s="107">
        <f t="shared" si="10"/>
        <v>118826.50874379983</v>
      </c>
      <c r="AS9" s="107">
        <f t="shared" si="10"/>
        <v>119273.02039988086</v>
      </c>
      <c r="AT9" s="107">
        <f t="shared" si="10"/>
        <v>114349.576</v>
      </c>
      <c r="AU9" s="107">
        <f t="shared" si="10"/>
        <v>119507.74400000001</v>
      </c>
      <c r="AV9" s="107">
        <f t="shared" si="10"/>
        <v>125934.60199999998</v>
      </c>
      <c r="AW9" s="107">
        <f t="shared" si="10"/>
        <v>128248.9304</v>
      </c>
      <c r="AX9" s="107">
        <f t="shared" si="10"/>
        <v>123123.33800000002</v>
      </c>
      <c r="AY9" s="107">
        <f t="shared" si="10"/>
        <v>127315.685</v>
      </c>
      <c r="AZ9" s="107">
        <f t="shared" si="10"/>
        <v>132460.978</v>
      </c>
      <c r="BA9" s="107">
        <f t="shared" ref="BA9:BH9" si="11">SUM(BA10:BA12)</f>
        <v>136944.16</v>
      </c>
      <c r="BB9" s="107">
        <f t="shared" si="11"/>
        <v>127131.367</v>
      </c>
      <c r="BC9" s="107">
        <f t="shared" si="11"/>
        <v>134496.56299999999</v>
      </c>
      <c r="BD9" s="107">
        <f t="shared" si="11"/>
        <v>138383.698</v>
      </c>
      <c r="BE9" s="107">
        <f t="shared" si="11"/>
        <v>133774.83199999999</v>
      </c>
      <c r="BF9" s="91">
        <f t="shared" si="11"/>
        <v>119364.443</v>
      </c>
      <c r="BG9" s="91">
        <f t="shared" si="11"/>
        <v>121343.24100000001</v>
      </c>
      <c r="BH9" s="91">
        <f t="shared" si="11"/>
        <v>128247.565</v>
      </c>
      <c r="BI9" s="91">
        <f t="shared" ref="BI9:BN9" si="12">SUM(BI10:BI12)</f>
        <v>130832.533</v>
      </c>
      <c r="BJ9" s="91">
        <f t="shared" si="12"/>
        <v>123894.208</v>
      </c>
      <c r="BK9" s="91">
        <f t="shared" si="12"/>
        <v>129911.269</v>
      </c>
      <c r="BL9" s="91">
        <f t="shared" si="12"/>
        <v>133574.15599999999</v>
      </c>
      <c r="BM9" s="91">
        <f t="shared" si="12"/>
        <v>134712.005</v>
      </c>
      <c r="BN9" s="91">
        <f t="shared" si="12"/>
        <v>128727.7947727272</v>
      </c>
      <c r="BO9" s="91">
        <f t="shared" ref="BO9:BX9" si="13">SUM(BO10:BO12)</f>
        <v>131823.62443939387</v>
      </c>
      <c r="BP9" s="91">
        <f t="shared" si="13"/>
        <v>136008.66943939391</v>
      </c>
      <c r="BQ9" s="91">
        <f t="shared" si="13"/>
        <v>137859.71243939392</v>
      </c>
      <c r="BR9" s="91">
        <f t="shared" si="13"/>
        <v>130190.8403484369</v>
      </c>
      <c r="BS9" s="91">
        <f t="shared" si="13"/>
        <v>134045.60034843691</v>
      </c>
      <c r="BT9" s="91">
        <f>SUM(BT10:BT12)</f>
        <v>138519.42934843691</v>
      </c>
      <c r="BU9" s="91">
        <f>SUM(BU10:BU12)</f>
        <v>141637.39934843691</v>
      </c>
      <c r="BV9" s="91">
        <f>SUM(BV10:BV12)</f>
        <v>130913.02500000002</v>
      </c>
      <c r="BW9" s="91">
        <f>SUM(BW10:BW12)</f>
        <v>137901.49099999998</v>
      </c>
      <c r="BX9" s="91">
        <f t="shared" si="13"/>
        <v>139694.26500000001</v>
      </c>
      <c r="BY9" s="91">
        <f t="shared" ref="BY9:CF9" si="14">SUM(BY10:BY12)</f>
        <v>143771.66099999999</v>
      </c>
      <c r="BZ9" s="91">
        <f t="shared" si="14"/>
        <v>133680.22400000002</v>
      </c>
      <c r="CA9" s="91">
        <f t="shared" si="14"/>
        <v>137311.745</v>
      </c>
      <c r="CB9" s="91">
        <f t="shared" si="14"/>
        <v>140053.0405</v>
      </c>
      <c r="CC9" s="91">
        <f t="shared" si="14"/>
        <v>144983.49049999999</v>
      </c>
      <c r="CD9" s="91">
        <f t="shared" si="14"/>
        <v>134755.23300000001</v>
      </c>
      <c r="CE9" s="91">
        <f t="shared" si="14"/>
        <v>136105.902</v>
      </c>
      <c r="CF9" s="91">
        <f t="shared" si="14"/>
        <v>141389.37700000001</v>
      </c>
      <c r="CG9" s="91">
        <f t="shared" ref="CG9" si="15">SUM(CG10:CG12)</f>
        <v>143663.967</v>
      </c>
      <c r="CH9" s="91">
        <f t="shared" ref="CH9" si="16">SUM(CH10:CH12)</f>
        <v>133551.92200000002</v>
      </c>
      <c r="CI9" s="91">
        <f t="shared" ref="CI9:CK9" si="17">SUM(CI10:CI12)</f>
        <v>139155.47200000001</v>
      </c>
      <c r="CJ9" s="91">
        <f t="shared" si="17"/>
        <v>141745.14500000002</v>
      </c>
      <c r="CK9" s="91">
        <f t="shared" si="17"/>
        <v>142483.00005966201</v>
      </c>
    </row>
    <row r="10" spans="1:89">
      <c r="A10" s="3" t="s">
        <v>4</v>
      </c>
      <c r="B10" s="109">
        <v>59932.646187661099</v>
      </c>
      <c r="C10" s="110">
        <v>61081.2563673482</v>
      </c>
      <c r="D10" s="110">
        <v>65401.611416137799</v>
      </c>
      <c r="E10" s="110">
        <v>64639.589512799401</v>
      </c>
      <c r="F10" s="110">
        <v>61296.725794969097</v>
      </c>
      <c r="G10" s="110">
        <v>61799.016467294598</v>
      </c>
      <c r="H10" s="110">
        <v>65690.038613650206</v>
      </c>
      <c r="I10" s="110">
        <v>65784.094616807895</v>
      </c>
      <c r="J10" s="110">
        <v>62320.705864328986</v>
      </c>
      <c r="K10" s="110">
        <v>64461.103676099403</v>
      </c>
      <c r="L10" s="110">
        <v>67583.130609408399</v>
      </c>
      <c r="M10" s="110">
        <v>67078.313061188499</v>
      </c>
      <c r="N10" s="110">
        <v>63536.6358442286</v>
      </c>
      <c r="O10" s="110">
        <v>64625.556337385598</v>
      </c>
      <c r="P10" s="110">
        <v>66593.893887094164</v>
      </c>
      <c r="Q10" s="110">
        <v>66164.280535894824</v>
      </c>
      <c r="R10" s="110">
        <v>62195.608371373717</v>
      </c>
      <c r="S10" s="110">
        <v>63823.705466832696</v>
      </c>
      <c r="T10" s="110">
        <v>67460.738502423905</v>
      </c>
      <c r="U10" s="110">
        <v>69005.836763600397</v>
      </c>
      <c r="V10" s="110">
        <v>66591.169446137399</v>
      </c>
      <c r="W10" s="110">
        <v>68957.293861419006</v>
      </c>
      <c r="X10" s="110">
        <v>73175.793479429703</v>
      </c>
      <c r="Y10" s="110">
        <v>75022.993384687405</v>
      </c>
      <c r="Z10" s="110">
        <v>70866.632749191893</v>
      </c>
      <c r="AA10" s="110">
        <v>72291.908228813205</v>
      </c>
      <c r="AB10" s="110">
        <v>74346.056463360117</v>
      </c>
      <c r="AC10" s="110">
        <v>75322.566335801923</v>
      </c>
      <c r="AD10" s="110">
        <v>71202.307000024593</v>
      </c>
      <c r="AE10" s="110">
        <v>73938.114401096187</v>
      </c>
      <c r="AF10" s="110">
        <v>77877.809029368189</v>
      </c>
      <c r="AG10" s="110">
        <v>78008.095332438796</v>
      </c>
      <c r="AH10" s="110">
        <v>72543.464542395188</v>
      </c>
      <c r="AI10" s="110">
        <v>72785.679782937412</v>
      </c>
      <c r="AJ10" s="110">
        <v>75949.775714652103</v>
      </c>
      <c r="AK10" s="110">
        <v>75219.255541859005</v>
      </c>
      <c r="AL10" s="110">
        <v>73926.64104759683</v>
      </c>
      <c r="AM10" s="110">
        <v>75959.974251096006</v>
      </c>
      <c r="AN10" s="110">
        <v>80648.751381171198</v>
      </c>
      <c r="AO10" s="110">
        <v>80475.326261625203</v>
      </c>
      <c r="AP10" s="110">
        <v>76594.578181316596</v>
      </c>
      <c r="AQ10" s="110">
        <v>81417.563547334401</v>
      </c>
      <c r="AR10" s="110">
        <v>86325.609210953102</v>
      </c>
      <c r="AS10" s="110">
        <v>85968.562953711647</v>
      </c>
      <c r="AT10" s="110">
        <v>81925.418999999994</v>
      </c>
      <c r="AU10" s="110">
        <v>85868.173999999999</v>
      </c>
      <c r="AV10" s="110">
        <v>91141.293999999994</v>
      </c>
      <c r="AW10" s="110">
        <v>92637.155400000003</v>
      </c>
      <c r="AX10" s="110">
        <v>87770.456000000006</v>
      </c>
      <c r="AY10" s="110">
        <v>90785.762000000002</v>
      </c>
      <c r="AZ10" s="110">
        <v>94519.206000000006</v>
      </c>
      <c r="BA10" s="110">
        <v>97313.915999999997</v>
      </c>
      <c r="BB10" s="110">
        <v>90118.83</v>
      </c>
      <c r="BC10" s="110">
        <v>96634.290999999997</v>
      </c>
      <c r="BD10" s="110">
        <v>98624.099000000002</v>
      </c>
      <c r="BE10" s="110">
        <v>93586.87</v>
      </c>
      <c r="BF10" s="110">
        <v>80618.514999999999</v>
      </c>
      <c r="BG10" s="110">
        <v>81908.748000000007</v>
      </c>
      <c r="BH10" s="110">
        <v>87368.739000000001</v>
      </c>
      <c r="BI10" s="110">
        <v>88795.698999999993</v>
      </c>
      <c r="BJ10" s="110">
        <v>83985.452000000005</v>
      </c>
      <c r="BK10" s="110">
        <v>89493.433000000005</v>
      </c>
      <c r="BL10" s="110">
        <v>92552.781000000003</v>
      </c>
      <c r="BM10" s="110">
        <v>92667.672999999995</v>
      </c>
      <c r="BN10" s="110">
        <v>88788.205999999991</v>
      </c>
      <c r="BO10" s="110">
        <v>91015.157666666666</v>
      </c>
      <c r="BP10" s="110">
        <v>94452.508666666705</v>
      </c>
      <c r="BQ10" s="110">
        <v>95326.477666666702</v>
      </c>
      <c r="BR10" s="110">
        <v>89340.175000000003</v>
      </c>
      <c r="BS10" s="110">
        <v>92773.698000000004</v>
      </c>
      <c r="BT10" s="110">
        <v>96584.707999999999</v>
      </c>
      <c r="BU10" s="110">
        <v>98631.869000000006</v>
      </c>
      <c r="BV10" s="110">
        <v>89457.659000000014</v>
      </c>
      <c r="BW10" s="110">
        <v>95349.054000000004</v>
      </c>
      <c r="BX10" s="110">
        <v>96451.714000000007</v>
      </c>
      <c r="BY10" s="110">
        <v>99915.043000000005</v>
      </c>
      <c r="BZ10" s="110">
        <v>91204.482000000004</v>
      </c>
      <c r="CA10" s="110">
        <v>94243.43799999998</v>
      </c>
      <c r="CB10" s="110">
        <v>96380.406499999997</v>
      </c>
      <c r="CC10" s="110">
        <v>100178.14349999999</v>
      </c>
      <c r="CD10" s="110">
        <v>91456.792000000001</v>
      </c>
      <c r="CE10" s="110">
        <v>92672.543000000005</v>
      </c>
      <c r="CF10" s="110">
        <v>97851.118000000002</v>
      </c>
      <c r="CG10" s="110">
        <v>99097.846999999994</v>
      </c>
      <c r="CH10" s="110">
        <v>90721.024000000005</v>
      </c>
      <c r="CI10" s="110">
        <v>96225.032000000007</v>
      </c>
      <c r="CJ10" s="110">
        <v>98296.856</v>
      </c>
      <c r="CK10" s="110">
        <v>98396.446783158201</v>
      </c>
    </row>
    <row r="11" spans="1:89">
      <c r="A11" s="3" t="s">
        <v>5</v>
      </c>
      <c r="B11" s="109">
        <v>12695.422120862866</v>
      </c>
      <c r="C11" s="110">
        <v>12943.778918435768</v>
      </c>
      <c r="D11" s="110">
        <v>13153.432820522294</v>
      </c>
      <c r="E11" s="110">
        <v>12447.580833168369</v>
      </c>
      <c r="F11" s="110">
        <v>12939.29888786588</v>
      </c>
      <c r="G11" s="110">
        <v>13785.924788129249</v>
      </c>
      <c r="H11" s="110">
        <v>14931.149893497213</v>
      </c>
      <c r="I11" s="110">
        <v>15117.784310339812</v>
      </c>
      <c r="J11" s="110">
        <v>14351.002420042703</v>
      </c>
      <c r="K11" s="110">
        <v>14882.512950402035</v>
      </c>
      <c r="L11" s="110">
        <v>15072.716274822415</v>
      </c>
      <c r="M11" s="110">
        <v>14682.11839187845</v>
      </c>
      <c r="N11" s="110">
        <v>13584.480121014676</v>
      </c>
      <c r="O11" s="110">
        <v>13912.32461819916</v>
      </c>
      <c r="P11" s="110">
        <v>14013.146466894843</v>
      </c>
      <c r="Q11" s="110">
        <v>13762.132778696743</v>
      </c>
      <c r="R11" s="110">
        <v>13034.072356925595</v>
      </c>
      <c r="S11" s="110">
        <v>13725.648680831957</v>
      </c>
      <c r="T11" s="110">
        <v>14130.859269469409</v>
      </c>
      <c r="U11" s="110">
        <v>14105.143257654428</v>
      </c>
      <c r="V11" s="110">
        <v>13561.081341517624</v>
      </c>
      <c r="W11" s="110">
        <v>14239.234545102521</v>
      </c>
      <c r="X11" s="110">
        <v>14717.806128733449</v>
      </c>
      <c r="Y11" s="110">
        <v>14182.468980039117</v>
      </c>
      <c r="Z11" s="110">
        <v>13272.397027306306</v>
      </c>
      <c r="AA11" s="110">
        <v>13633.253952757419</v>
      </c>
      <c r="AB11" s="110">
        <v>14055.83327430355</v>
      </c>
      <c r="AC11" s="110">
        <v>13641.184874195906</v>
      </c>
      <c r="AD11" s="110">
        <v>13478.600771909327</v>
      </c>
      <c r="AE11" s="110">
        <v>14125.763951072493</v>
      </c>
      <c r="AF11" s="110">
        <v>14605.584690525575</v>
      </c>
      <c r="AG11" s="110">
        <v>14303.813134555496</v>
      </c>
      <c r="AH11" s="110">
        <v>13962.386972019047</v>
      </c>
      <c r="AI11" s="110">
        <v>14511.603272963277</v>
      </c>
      <c r="AJ11" s="110">
        <v>14995.389473072997</v>
      </c>
      <c r="AK11" s="110">
        <v>14711.859036123449</v>
      </c>
      <c r="AL11" s="110">
        <v>14807.823184014063</v>
      </c>
      <c r="AM11" s="110">
        <v>15490.278963021301</v>
      </c>
      <c r="AN11" s="110">
        <v>16115.632108572963</v>
      </c>
      <c r="AO11" s="110">
        <v>15715.120582252621</v>
      </c>
      <c r="AP11" s="110">
        <v>15588.622387305897</v>
      </c>
      <c r="AQ11" s="110">
        <v>16300.026029106584</v>
      </c>
      <c r="AR11" s="110">
        <v>16744.157622649935</v>
      </c>
      <c r="AS11" s="110">
        <v>16817.518644797718</v>
      </c>
      <c r="AT11" s="110">
        <v>16031.057000000001</v>
      </c>
      <c r="AU11" s="110">
        <v>16836.47</v>
      </c>
      <c r="AV11" s="110">
        <v>17397.207999999999</v>
      </c>
      <c r="AW11" s="110">
        <v>17423.695</v>
      </c>
      <c r="AX11" s="110">
        <v>16610.062000000002</v>
      </c>
      <c r="AY11" s="110">
        <v>17327.922999999999</v>
      </c>
      <c r="AZ11" s="110">
        <v>18091.772000000001</v>
      </c>
      <c r="BA11" s="110">
        <v>17970.243999999999</v>
      </c>
      <c r="BB11" s="110">
        <v>16087.416999999999</v>
      </c>
      <c r="BC11" s="110">
        <v>16579.151999999998</v>
      </c>
      <c r="BD11" s="110">
        <v>17839.499</v>
      </c>
      <c r="BE11" s="110">
        <v>17015.932000000001</v>
      </c>
      <c r="BF11" s="110">
        <v>15693.848</v>
      </c>
      <c r="BG11" s="110">
        <v>16345.493</v>
      </c>
      <c r="BH11" s="110">
        <v>17221.826000000001</v>
      </c>
      <c r="BI11" s="110">
        <v>17075.833999999999</v>
      </c>
      <c r="BJ11" s="110">
        <v>16148.335999999999</v>
      </c>
      <c r="BK11" s="110">
        <v>16780.416000000001</v>
      </c>
      <c r="BL11" s="110">
        <v>17525.935000000001</v>
      </c>
      <c r="BM11" s="110">
        <v>17484.912</v>
      </c>
      <c r="BN11" s="110">
        <v>16511.3457727272</v>
      </c>
      <c r="BO11" s="110">
        <v>17160.585772727201</v>
      </c>
      <c r="BP11" s="110">
        <v>17727.6657727272</v>
      </c>
      <c r="BQ11" s="110">
        <v>17578.303772727199</v>
      </c>
      <c r="BR11" s="110">
        <v>16492.934348436898</v>
      </c>
      <c r="BS11" s="110">
        <v>17089.185348436898</v>
      </c>
      <c r="BT11" s="110">
        <v>17673.466348436901</v>
      </c>
      <c r="BU11" s="110">
        <v>17477.7633484369</v>
      </c>
      <c r="BV11" s="110">
        <v>16033.644</v>
      </c>
      <c r="BW11" s="110">
        <v>17066.892</v>
      </c>
      <c r="BX11" s="110">
        <v>17736.477999999999</v>
      </c>
      <c r="BY11" s="110">
        <v>17452.337</v>
      </c>
      <c r="BZ11" s="110">
        <v>16047.163</v>
      </c>
      <c r="CA11" s="110">
        <v>16711.530999999999</v>
      </c>
      <c r="CB11" s="110">
        <v>17326.098000000002</v>
      </c>
      <c r="CC11" s="110">
        <v>17430.578000000001</v>
      </c>
      <c r="CD11" s="110">
        <v>16307.482</v>
      </c>
      <c r="CE11" s="110">
        <v>16554.484</v>
      </c>
      <c r="CF11" s="110">
        <v>16779.832999999999</v>
      </c>
      <c r="CG11" s="110">
        <v>16841.780999999999</v>
      </c>
      <c r="CH11" s="110">
        <v>15401.102999999999</v>
      </c>
      <c r="CI11" s="110">
        <v>16034.406999999999</v>
      </c>
      <c r="CJ11" s="110">
        <v>16431.285</v>
      </c>
      <c r="CK11" s="110">
        <v>16297.325928869101</v>
      </c>
    </row>
    <row r="12" spans="1:89">
      <c r="A12" s="158" t="s">
        <v>6</v>
      </c>
      <c r="B12" s="111">
        <v>10374.172093372699</v>
      </c>
      <c r="C12" s="112">
        <v>10515.027993048705</v>
      </c>
      <c r="D12" s="112">
        <v>10397.438776948007</v>
      </c>
      <c r="E12" s="112">
        <v>9932.3152787562831</v>
      </c>
      <c r="F12" s="112">
        <v>10575.2489426518</v>
      </c>
      <c r="G12" s="112">
        <v>10700.670208069099</v>
      </c>
      <c r="H12" s="112">
        <v>10609.099365929267</v>
      </c>
      <c r="I12" s="112">
        <v>10164.897027852099</v>
      </c>
      <c r="J12" s="112">
        <v>10781.584317786899</v>
      </c>
      <c r="K12" s="112">
        <v>10846.994481236199</v>
      </c>
      <c r="L12" s="112">
        <v>10718.954685078201</v>
      </c>
      <c r="M12" s="112">
        <v>11150.0397599925</v>
      </c>
      <c r="N12" s="112">
        <v>10467.797716405999</v>
      </c>
      <c r="O12" s="112">
        <v>10205.0902639613</v>
      </c>
      <c r="P12" s="112">
        <v>9922.29005072566</v>
      </c>
      <c r="Q12" s="112">
        <v>10338.4880357898</v>
      </c>
      <c r="R12" s="112">
        <v>10057.6568681603</v>
      </c>
      <c r="S12" s="112">
        <v>10045.462594523508</v>
      </c>
      <c r="T12" s="112">
        <v>9887.9939706918394</v>
      </c>
      <c r="U12" s="112">
        <v>10386.9374350665</v>
      </c>
      <c r="V12" s="112">
        <v>10229.4149635996</v>
      </c>
      <c r="W12" s="112">
        <v>10463.7796251937</v>
      </c>
      <c r="X12" s="112">
        <v>10584.9531233855</v>
      </c>
      <c r="Y12" s="112">
        <v>11380.956272603447</v>
      </c>
      <c r="Z12" s="112">
        <v>11041.6393253018</v>
      </c>
      <c r="AA12" s="112">
        <v>11132.499987036799</v>
      </c>
      <c r="AB12" s="112">
        <v>10968.7992263867</v>
      </c>
      <c r="AC12" s="112">
        <v>11617.3999798037</v>
      </c>
      <c r="AD12" s="112">
        <v>11524.792319759499</v>
      </c>
      <c r="AE12" s="112">
        <v>11536.058975153799</v>
      </c>
      <c r="AF12" s="112">
        <v>11767.057792494499</v>
      </c>
      <c r="AG12" s="112">
        <v>12532.699886337001</v>
      </c>
      <c r="AH12" s="112">
        <v>12466.4951904561</v>
      </c>
      <c r="AI12" s="112">
        <v>12468.120426940999</v>
      </c>
      <c r="AJ12" s="112">
        <v>12695.7987713118</v>
      </c>
      <c r="AK12" s="112">
        <v>13370.9676219999</v>
      </c>
      <c r="AL12" s="112">
        <v>13249.8848856324</v>
      </c>
      <c r="AM12" s="112">
        <v>13553.449344793575</v>
      </c>
      <c r="AN12" s="112">
        <v>14067.294546991699</v>
      </c>
      <c r="AO12" s="112">
        <v>14776.1933638627</v>
      </c>
      <c r="AP12" s="112">
        <v>14810.0033300456</v>
      </c>
      <c r="AQ12" s="112">
        <v>15226.9543431497</v>
      </c>
      <c r="AR12" s="112">
        <v>15756.741910196801</v>
      </c>
      <c r="AS12" s="112">
        <v>16486.9388013715</v>
      </c>
      <c r="AT12" s="112">
        <v>16393.099999999999</v>
      </c>
      <c r="AU12" s="112">
        <v>16803.099999999999</v>
      </c>
      <c r="AV12" s="112">
        <v>17396.099999999999</v>
      </c>
      <c r="AW12" s="112">
        <v>18188.080000000002</v>
      </c>
      <c r="AX12" s="112">
        <v>18742.82</v>
      </c>
      <c r="AY12" s="112">
        <v>19202</v>
      </c>
      <c r="AZ12" s="112">
        <v>19850</v>
      </c>
      <c r="BA12" s="112">
        <v>21660</v>
      </c>
      <c r="BB12" s="112">
        <v>20925.12</v>
      </c>
      <c r="BC12" s="112">
        <v>21283.119999999999</v>
      </c>
      <c r="BD12" s="112">
        <v>21920.1</v>
      </c>
      <c r="BE12" s="112">
        <v>23172.03</v>
      </c>
      <c r="BF12" s="112">
        <v>23052.080000000002</v>
      </c>
      <c r="BG12" s="112">
        <v>23089</v>
      </c>
      <c r="BH12" s="112">
        <v>23657</v>
      </c>
      <c r="BI12" s="112">
        <v>24961</v>
      </c>
      <c r="BJ12" s="112">
        <v>23760.42</v>
      </c>
      <c r="BK12" s="112">
        <v>23637.42</v>
      </c>
      <c r="BL12" s="112">
        <v>23495.439999999999</v>
      </c>
      <c r="BM12" s="112">
        <v>24559.42</v>
      </c>
      <c r="BN12" s="112">
        <v>23428.242999999999</v>
      </c>
      <c r="BO12" s="112">
        <v>23647.881000000001</v>
      </c>
      <c r="BP12" s="112">
        <v>23828.494999999999</v>
      </c>
      <c r="BQ12" s="112">
        <v>24954.931</v>
      </c>
      <c r="BR12" s="112">
        <v>24357.731</v>
      </c>
      <c r="BS12" s="112">
        <v>24182.717000000001</v>
      </c>
      <c r="BT12" s="112">
        <v>24261.255000000001</v>
      </c>
      <c r="BU12" s="112">
        <v>25527.767</v>
      </c>
      <c r="BV12" s="112">
        <v>25421.722000000002</v>
      </c>
      <c r="BW12" s="112">
        <v>25485.544999999998</v>
      </c>
      <c r="BX12" s="112">
        <v>25506.073</v>
      </c>
      <c r="BY12" s="112">
        <v>26404.280999999999</v>
      </c>
      <c r="BZ12" s="112">
        <v>26428.579000000002</v>
      </c>
      <c r="CA12" s="112">
        <v>26356.776000000002</v>
      </c>
      <c r="CB12" s="343">
        <v>26346.536</v>
      </c>
      <c r="CC12" s="343">
        <v>27374.769</v>
      </c>
      <c r="CD12" s="343">
        <v>26990.958999999999</v>
      </c>
      <c r="CE12" s="343">
        <v>26878.875</v>
      </c>
      <c r="CF12" s="343">
        <v>26758.425999999999</v>
      </c>
      <c r="CG12" s="343">
        <v>27724.339</v>
      </c>
      <c r="CH12" s="343">
        <v>27429.794999999998</v>
      </c>
      <c r="CI12" s="343">
        <v>26896.032999999999</v>
      </c>
      <c r="CJ12" s="343">
        <v>27017.004000000001</v>
      </c>
      <c r="CK12" s="343">
        <v>27789.2273476347</v>
      </c>
    </row>
    <row r="13" spans="1:89">
      <c r="A13" s="2" t="s">
        <v>7</v>
      </c>
      <c r="B13" s="106">
        <f t="shared" ref="B13:Y13" si="18">SUM(B14:B18)</f>
        <v>231961.06246939208</v>
      </c>
      <c r="C13" s="107">
        <f t="shared" si="18"/>
        <v>234621.084748758</v>
      </c>
      <c r="D13" s="107">
        <f t="shared" si="18"/>
        <v>242400.91559679245</v>
      </c>
      <c r="E13" s="107">
        <f t="shared" si="18"/>
        <v>251970.35197181095</v>
      </c>
      <c r="F13" s="107">
        <f t="shared" si="18"/>
        <v>242021.84978692513</v>
      </c>
      <c r="G13" s="107">
        <f t="shared" si="18"/>
        <v>244693.40334981866</v>
      </c>
      <c r="H13" s="107">
        <f t="shared" si="18"/>
        <v>251769.42958458539</v>
      </c>
      <c r="I13" s="107">
        <f t="shared" si="18"/>
        <v>261631.20442123123</v>
      </c>
      <c r="J13" s="107">
        <f t="shared" si="18"/>
        <v>250298.94505874562</v>
      </c>
      <c r="K13" s="107">
        <f t="shared" si="18"/>
        <v>252278.60669986371</v>
      </c>
      <c r="L13" s="107">
        <f t="shared" si="18"/>
        <v>257159.90239336627</v>
      </c>
      <c r="M13" s="107">
        <f t="shared" si="18"/>
        <v>264325.25015149219</v>
      </c>
      <c r="N13" s="107">
        <f t="shared" si="18"/>
        <v>253483.9243619841</v>
      </c>
      <c r="O13" s="107">
        <f t="shared" si="18"/>
        <v>257489.2111506043</v>
      </c>
      <c r="P13" s="107">
        <f t="shared" si="18"/>
        <v>262298.81436471106</v>
      </c>
      <c r="Q13" s="107">
        <f t="shared" si="18"/>
        <v>270065.10751562985</v>
      </c>
      <c r="R13" s="107">
        <f t="shared" si="18"/>
        <v>260785.80816394105</v>
      </c>
      <c r="S13" s="107">
        <f t="shared" si="18"/>
        <v>265802.56945076137</v>
      </c>
      <c r="T13" s="107">
        <f t="shared" si="18"/>
        <v>272713.26426865155</v>
      </c>
      <c r="U13" s="107">
        <f t="shared" si="18"/>
        <v>283114.90934045083</v>
      </c>
      <c r="V13" s="107">
        <f t="shared" si="18"/>
        <v>271605.0661258786</v>
      </c>
      <c r="W13" s="107">
        <f t="shared" si="18"/>
        <v>276453.60081948125</v>
      </c>
      <c r="X13" s="107">
        <f t="shared" si="18"/>
        <v>282915.12200239243</v>
      </c>
      <c r="Y13" s="107">
        <f t="shared" si="18"/>
        <v>293472.01257684059</v>
      </c>
      <c r="Z13" s="107">
        <f t="shared" ref="Z13:AZ13" si="19">SUM(Z14:Z18)</f>
        <v>281222.4182184948</v>
      </c>
      <c r="AA13" s="107">
        <f t="shared" si="19"/>
        <v>285829.49730004417</v>
      </c>
      <c r="AB13" s="107">
        <f t="shared" si="19"/>
        <v>291799.93702508928</v>
      </c>
      <c r="AC13" s="107">
        <f t="shared" si="19"/>
        <v>303278.26465965423</v>
      </c>
      <c r="AD13" s="107">
        <f t="shared" si="19"/>
        <v>293505.40689340123</v>
      </c>
      <c r="AE13" s="107">
        <f t="shared" si="19"/>
        <v>297134.98630965879</v>
      </c>
      <c r="AF13" s="107">
        <f t="shared" si="19"/>
        <v>302408.00447483081</v>
      </c>
      <c r="AG13" s="107">
        <f t="shared" si="19"/>
        <v>314291.557420686</v>
      </c>
      <c r="AH13" s="107">
        <f t="shared" si="19"/>
        <v>304567.87680462626</v>
      </c>
      <c r="AI13" s="107">
        <f t="shared" si="19"/>
        <v>308422.52616535715</v>
      </c>
      <c r="AJ13" s="107">
        <f t="shared" si="19"/>
        <v>315630.94008836645</v>
      </c>
      <c r="AK13" s="107">
        <f t="shared" si="19"/>
        <v>328050.73226120666</v>
      </c>
      <c r="AL13" s="107">
        <f t="shared" si="19"/>
        <v>316827.71777447598</v>
      </c>
      <c r="AM13" s="107">
        <f t="shared" si="19"/>
        <v>321705.98258425831</v>
      </c>
      <c r="AN13" s="107">
        <f t="shared" si="19"/>
        <v>328989.52543461614</v>
      </c>
      <c r="AO13" s="107">
        <f t="shared" si="19"/>
        <v>346654.16518803267</v>
      </c>
      <c r="AP13" s="107">
        <f t="shared" si="19"/>
        <v>334467.66795036639</v>
      </c>
      <c r="AQ13" s="107">
        <f t="shared" si="19"/>
        <v>339377.86690723215</v>
      </c>
      <c r="AR13" s="107">
        <f t="shared" si="19"/>
        <v>347363.69093206583</v>
      </c>
      <c r="AS13" s="107">
        <f t="shared" si="19"/>
        <v>364283.26565465302</v>
      </c>
      <c r="AT13" s="107">
        <f t="shared" si="19"/>
        <v>352206.24878941791</v>
      </c>
      <c r="AU13" s="107">
        <f t="shared" si="19"/>
        <v>359706.25980278628</v>
      </c>
      <c r="AV13" s="107">
        <f t="shared" si="19"/>
        <v>370555.65387195529</v>
      </c>
      <c r="AW13" s="107">
        <f t="shared" si="19"/>
        <v>388480.16286341712</v>
      </c>
      <c r="AX13" s="107">
        <f t="shared" si="19"/>
        <v>377023.19048997131</v>
      </c>
      <c r="AY13" s="107">
        <f t="shared" si="19"/>
        <v>382203.17938296095</v>
      </c>
      <c r="AZ13" s="107">
        <f t="shared" si="19"/>
        <v>392182.44511778175</v>
      </c>
      <c r="BA13" s="107">
        <f t="shared" ref="BA13:BH13" si="20">SUM(BA14:BA18)</f>
        <v>409895.03360838461</v>
      </c>
      <c r="BB13" s="107">
        <f t="shared" si="20"/>
        <v>397679.31115849467</v>
      </c>
      <c r="BC13" s="107">
        <f t="shared" si="20"/>
        <v>401432.52839689708</v>
      </c>
      <c r="BD13" s="107">
        <f t="shared" si="20"/>
        <v>406612.5146439611</v>
      </c>
      <c r="BE13" s="107">
        <f t="shared" si="20"/>
        <v>421992.54151204036</v>
      </c>
      <c r="BF13" s="91">
        <f t="shared" si="20"/>
        <v>403613.25492877542</v>
      </c>
      <c r="BG13" s="91">
        <f t="shared" si="20"/>
        <v>404411.40683983878</v>
      </c>
      <c r="BH13" s="91">
        <f t="shared" si="20"/>
        <v>408743.53089937899</v>
      </c>
      <c r="BI13" s="91">
        <f t="shared" ref="BI13:BN13" si="21">SUM(BI14:BI18)</f>
        <v>422864.34229606751</v>
      </c>
      <c r="BJ13" s="91">
        <f t="shared" si="21"/>
        <v>408079</v>
      </c>
      <c r="BK13" s="91">
        <f t="shared" si="21"/>
        <v>413145</v>
      </c>
      <c r="BL13" s="91">
        <f t="shared" si="21"/>
        <v>419435</v>
      </c>
      <c r="BM13" s="91">
        <f t="shared" si="21"/>
        <v>436155</v>
      </c>
      <c r="BN13" s="91">
        <f t="shared" si="21"/>
        <v>423207</v>
      </c>
      <c r="BO13" s="91">
        <f t="shared" ref="BO13:BX13" si="22">SUM(BO14:BO18)</f>
        <v>428352</v>
      </c>
      <c r="BP13" s="91">
        <f t="shared" si="22"/>
        <v>437554</v>
      </c>
      <c r="BQ13" s="91">
        <f t="shared" si="22"/>
        <v>455885</v>
      </c>
      <c r="BR13" s="91">
        <f t="shared" si="22"/>
        <v>439461</v>
      </c>
      <c r="BS13" s="91">
        <f t="shared" si="22"/>
        <v>442884</v>
      </c>
      <c r="BT13" s="91">
        <f>SUM(BT14:BT18)</f>
        <v>449659</v>
      </c>
      <c r="BU13" s="91">
        <f>SUM(BU14:BU18)</f>
        <v>466103</v>
      </c>
      <c r="BV13" s="91">
        <f>SUM(BV14:BV18)</f>
        <v>450009</v>
      </c>
      <c r="BW13" s="91">
        <f>SUM(BW14:BW18)</f>
        <v>454398</v>
      </c>
      <c r="BX13" s="91">
        <f t="shared" si="22"/>
        <v>461195</v>
      </c>
      <c r="BY13" s="91">
        <f t="shared" ref="BY13:CF13" si="23">SUM(BY14:BY18)</f>
        <v>480187</v>
      </c>
      <c r="BZ13" s="91">
        <f t="shared" si="23"/>
        <v>461078</v>
      </c>
      <c r="CA13" s="91">
        <f t="shared" si="23"/>
        <v>464981</v>
      </c>
      <c r="CB13" s="91">
        <f t="shared" si="23"/>
        <v>472388</v>
      </c>
      <c r="CC13" s="91">
        <f t="shared" si="23"/>
        <v>490339</v>
      </c>
      <c r="CD13" s="91">
        <f t="shared" si="23"/>
        <v>469992</v>
      </c>
      <c r="CE13" s="91">
        <f t="shared" si="23"/>
        <v>472967</v>
      </c>
      <c r="CF13" s="91">
        <f t="shared" si="23"/>
        <v>479804</v>
      </c>
      <c r="CG13" s="91">
        <f t="shared" ref="CG13" si="24">SUM(CG14:CG18)</f>
        <v>496629</v>
      </c>
      <c r="CH13" s="91">
        <f t="shared" ref="CH13" si="25">SUM(CH14:CH18)</f>
        <v>475786</v>
      </c>
      <c r="CI13" s="91">
        <f t="shared" ref="CI13:CK13" si="26">SUM(CI14:CI18)</f>
        <v>479680</v>
      </c>
      <c r="CJ13" s="91">
        <f t="shared" si="26"/>
        <v>485250</v>
      </c>
      <c r="CK13" s="91">
        <f t="shared" si="26"/>
        <v>504879</v>
      </c>
    </row>
    <row r="14" spans="1:89">
      <c r="A14" s="3" t="s">
        <v>8</v>
      </c>
      <c r="B14" s="109">
        <v>48609.404686494534</v>
      </c>
      <c r="C14" s="110">
        <v>49866.384777448824</v>
      </c>
      <c r="D14" s="110">
        <v>53184.776011058842</v>
      </c>
      <c r="E14" s="110">
        <v>61134.044441109516</v>
      </c>
      <c r="F14" s="110">
        <v>51363.795927707142</v>
      </c>
      <c r="G14" s="110">
        <v>52192.326892143312</v>
      </c>
      <c r="H14" s="110">
        <v>54721.933320951117</v>
      </c>
      <c r="I14" s="110">
        <v>62389.954342206242</v>
      </c>
      <c r="J14" s="110">
        <v>52450.740873873721</v>
      </c>
      <c r="K14" s="110">
        <v>52791.793256264042</v>
      </c>
      <c r="L14" s="110">
        <v>54818.711206583808</v>
      </c>
      <c r="M14" s="110">
        <v>61489.437188218297</v>
      </c>
      <c r="N14" s="110">
        <v>52475.789450032986</v>
      </c>
      <c r="O14" s="110">
        <v>53629.27384356453</v>
      </c>
      <c r="P14" s="110">
        <v>55609.317258325871</v>
      </c>
      <c r="Q14" s="110">
        <v>62716.460845840658</v>
      </c>
      <c r="R14" s="110">
        <v>54794.542293396051</v>
      </c>
      <c r="S14" s="110">
        <v>56910.489452723836</v>
      </c>
      <c r="T14" s="110">
        <v>60185.238852911811</v>
      </c>
      <c r="U14" s="110">
        <v>69597.314744962452</v>
      </c>
      <c r="V14" s="110">
        <v>60001.198211861927</v>
      </c>
      <c r="W14" s="110">
        <v>62249.557683384082</v>
      </c>
      <c r="X14" s="110">
        <v>64881.091918615108</v>
      </c>
      <c r="Y14" s="110">
        <v>73916.231942996528</v>
      </c>
      <c r="Z14" s="110">
        <v>62437.251954817206</v>
      </c>
      <c r="AA14" s="110">
        <v>63719.027028304088</v>
      </c>
      <c r="AB14" s="110">
        <v>65472.779808547784</v>
      </c>
      <c r="AC14" s="110">
        <v>74378.934480568802</v>
      </c>
      <c r="AD14" s="110">
        <v>63220.442846289494</v>
      </c>
      <c r="AE14" s="110">
        <v>64781.84851884465</v>
      </c>
      <c r="AF14" s="110">
        <v>67256.498710026804</v>
      </c>
      <c r="AG14" s="110">
        <v>76867.387042338407</v>
      </c>
      <c r="AH14" s="110">
        <v>64263.481231900092</v>
      </c>
      <c r="AI14" s="110">
        <v>65980.057654522854</v>
      </c>
      <c r="AJ14" s="110">
        <v>69595.697767295773</v>
      </c>
      <c r="AK14" s="110">
        <v>79541.17302944063</v>
      </c>
      <c r="AL14" s="110">
        <v>67174.387521449375</v>
      </c>
      <c r="AM14" s="110">
        <v>69167.361842630038</v>
      </c>
      <c r="AN14" s="110">
        <v>72314.418617438423</v>
      </c>
      <c r="AO14" s="110">
        <v>85804.575701439884</v>
      </c>
      <c r="AP14" s="110">
        <v>72273.363023149694</v>
      </c>
      <c r="AQ14" s="110">
        <v>73933.366776476978</v>
      </c>
      <c r="AR14" s="110">
        <v>77418.889749870301</v>
      </c>
      <c r="AS14" s="110">
        <v>91584.686141457729</v>
      </c>
      <c r="AT14" s="110">
        <v>76190.834534417896</v>
      </c>
      <c r="AU14" s="110">
        <v>78373.552802786304</v>
      </c>
      <c r="AV14" s="110">
        <v>82255.281871955303</v>
      </c>
      <c r="AW14" s="110">
        <v>97178.904863417105</v>
      </c>
      <c r="AX14" s="110">
        <v>81001.363489971307</v>
      </c>
      <c r="AY14" s="110">
        <v>83088.505382960997</v>
      </c>
      <c r="AZ14" s="110">
        <v>87014.281117781706</v>
      </c>
      <c r="BA14" s="110">
        <v>101593.67760838461</v>
      </c>
      <c r="BB14" s="110">
        <v>85186.756158494696</v>
      </c>
      <c r="BC14" s="110">
        <v>85956.774396897104</v>
      </c>
      <c r="BD14" s="110">
        <v>86367.208643961101</v>
      </c>
      <c r="BE14" s="110">
        <v>101369.5975120404</v>
      </c>
      <c r="BF14" s="110">
        <v>84232.191928775399</v>
      </c>
      <c r="BG14" s="110">
        <v>84201.796839838804</v>
      </c>
      <c r="BH14" s="110">
        <v>86309.912899378993</v>
      </c>
      <c r="BI14" s="110">
        <v>100126.5822960675</v>
      </c>
      <c r="BJ14" s="110">
        <v>86088</v>
      </c>
      <c r="BK14" s="110">
        <v>87915</v>
      </c>
      <c r="BL14" s="110">
        <v>90554</v>
      </c>
      <c r="BM14" s="110">
        <v>106024</v>
      </c>
      <c r="BN14" s="110">
        <v>89467</v>
      </c>
      <c r="BO14" s="110">
        <v>91008</v>
      </c>
      <c r="BP14" s="110">
        <v>94224</v>
      </c>
      <c r="BQ14" s="110">
        <v>110996</v>
      </c>
      <c r="BR14" s="110">
        <v>93897</v>
      </c>
      <c r="BS14" s="110">
        <v>95056</v>
      </c>
      <c r="BT14" s="110">
        <v>97713</v>
      </c>
      <c r="BU14" s="110">
        <v>114271</v>
      </c>
      <c r="BV14" s="110">
        <v>95828</v>
      </c>
      <c r="BW14" s="110">
        <v>97110</v>
      </c>
      <c r="BX14" s="110">
        <v>99530</v>
      </c>
      <c r="BY14" s="110">
        <v>116501</v>
      </c>
      <c r="BZ14" s="110">
        <v>97890</v>
      </c>
      <c r="CA14" s="110">
        <v>98225</v>
      </c>
      <c r="CB14" s="110">
        <v>101335</v>
      </c>
      <c r="CC14" s="110">
        <v>118030</v>
      </c>
      <c r="CD14" s="110">
        <v>99407</v>
      </c>
      <c r="CE14" s="110">
        <v>99350</v>
      </c>
      <c r="CF14" s="110">
        <v>102581</v>
      </c>
      <c r="CG14" s="110">
        <v>120070</v>
      </c>
      <c r="CH14" s="110">
        <v>100700</v>
      </c>
      <c r="CI14" s="110">
        <v>101045</v>
      </c>
      <c r="CJ14" s="110">
        <v>103349</v>
      </c>
      <c r="CK14" s="110">
        <v>121431</v>
      </c>
    </row>
    <row r="15" spans="1:89">
      <c r="A15" s="3" t="s">
        <v>9</v>
      </c>
      <c r="B15" s="109">
        <v>24777.505941293603</v>
      </c>
      <c r="C15" s="110">
        <v>24835.795028872151</v>
      </c>
      <c r="D15" s="110">
        <v>26875.358620041872</v>
      </c>
      <c r="E15" s="110">
        <v>27432.605069663125</v>
      </c>
      <c r="F15" s="110">
        <v>26709.014465519376</v>
      </c>
      <c r="G15" s="110">
        <v>26588.41636200577</v>
      </c>
      <c r="H15" s="110">
        <v>28403.459405438494</v>
      </c>
      <c r="I15" s="110">
        <v>28559.571571159209</v>
      </c>
      <c r="J15" s="110">
        <v>28289.265767943351</v>
      </c>
      <c r="K15" s="110">
        <v>28554.858835423645</v>
      </c>
      <c r="L15" s="110">
        <v>30526.568538889082</v>
      </c>
      <c r="M15" s="110">
        <v>31269.563758980104</v>
      </c>
      <c r="N15" s="110">
        <v>30566.489993081083</v>
      </c>
      <c r="O15" s="110">
        <v>30690.137702342552</v>
      </c>
      <c r="P15" s="110">
        <v>31771.528408049486</v>
      </c>
      <c r="Q15" s="110">
        <v>32137.314927331066</v>
      </c>
      <c r="R15" s="110">
        <v>31251.54458165689</v>
      </c>
      <c r="S15" s="110">
        <v>31963.489283237683</v>
      </c>
      <c r="T15" s="110">
        <v>33840.453308112046</v>
      </c>
      <c r="U15" s="110">
        <v>34618.58835139939</v>
      </c>
      <c r="V15" s="110">
        <v>34015.598051904344</v>
      </c>
      <c r="W15" s="110">
        <v>34885.567868823338</v>
      </c>
      <c r="X15" s="110">
        <v>36611.70109830104</v>
      </c>
      <c r="Y15" s="110">
        <v>37090.156773902956</v>
      </c>
      <c r="Z15" s="110">
        <v>35931.358761848089</v>
      </c>
      <c r="AA15" s="110">
        <v>36614.692556141861</v>
      </c>
      <c r="AB15" s="110">
        <v>38630.205654371217</v>
      </c>
      <c r="AC15" s="110">
        <v>39840.345224353492</v>
      </c>
      <c r="AD15" s="110">
        <v>39116.757801363463</v>
      </c>
      <c r="AE15" s="110">
        <v>40166.93164559298</v>
      </c>
      <c r="AF15" s="110">
        <v>42175.513879342434</v>
      </c>
      <c r="AG15" s="110">
        <v>43148.893068120116</v>
      </c>
      <c r="AH15" s="110">
        <v>41973.685326385959</v>
      </c>
      <c r="AI15" s="110">
        <v>42794.306915329835</v>
      </c>
      <c r="AJ15" s="110">
        <v>44468.818536012608</v>
      </c>
      <c r="AK15" s="110">
        <v>45820.349024560368</v>
      </c>
      <c r="AL15" s="110">
        <v>43714.733832658778</v>
      </c>
      <c r="AM15" s="110">
        <v>44639.319305337092</v>
      </c>
      <c r="AN15" s="110">
        <v>47079.00511030537</v>
      </c>
      <c r="AO15" s="110">
        <v>48179.63609277401</v>
      </c>
      <c r="AP15" s="110">
        <v>46194.480387492724</v>
      </c>
      <c r="AQ15" s="110">
        <v>47178.671820178788</v>
      </c>
      <c r="AR15" s="110">
        <v>49468.788251081103</v>
      </c>
      <c r="AS15" s="110">
        <v>50491.792867028031</v>
      </c>
      <c r="AT15" s="110">
        <v>48332.346254999997</v>
      </c>
      <c r="AU15" s="110">
        <v>49486.752</v>
      </c>
      <c r="AV15" s="110">
        <v>52392.264999999999</v>
      </c>
      <c r="AW15" s="110">
        <v>53013.078000000001</v>
      </c>
      <c r="AX15" s="110">
        <v>52288.735000000001</v>
      </c>
      <c r="AY15" s="110">
        <v>53319.34</v>
      </c>
      <c r="AZ15" s="110">
        <v>55961.955000000002</v>
      </c>
      <c r="BA15" s="110">
        <v>56918.400000000001</v>
      </c>
      <c r="BB15" s="110">
        <v>54391.89</v>
      </c>
      <c r="BC15" s="110">
        <v>55386.175999999999</v>
      </c>
      <c r="BD15" s="110">
        <v>58000.578000000001</v>
      </c>
      <c r="BE15" s="110">
        <v>58357.224999999999</v>
      </c>
      <c r="BF15" s="110">
        <v>54584.493999999999</v>
      </c>
      <c r="BG15" s="110">
        <v>55250.796000000002</v>
      </c>
      <c r="BH15" s="110">
        <v>57750.345000000001</v>
      </c>
      <c r="BI15" s="110">
        <v>58126.105000000003</v>
      </c>
      <c r="BJ15" s="110">
        <v>54784</v>
      </c>
      <c r="BK15" s="110">
        <v>56121</v>
      </c>
      <c r="BL15" s="110">
        <v>59041</v>
      </c>
      <c r="BM15" s="110">
        <v>59552</v>
      </c>
      <c r="BN15" s="110">
        <v>56612</v>
      </c>
      <c r="BO15" s="110">
        <v>58151</v>
      </c>
      <c r="BP15" s="110">
        <v>60958</v>
      </c>
      <c r="BQ15" s="110">
        <v>61721</v>
      </c>
      <c r="BR15" s="110">
        <v>58258</v>
      </c>
      <c r="BS15" s="110">
        <v>59708</v>
      </c>
      <c r="BT15" s="110">
        <v>62303</v>
      </c>
      <c r="BU15" s="110">
        <v>62919</v>
      </c>
      <c r="BV15" s="110">
        <v>59790</v>
      </c>
      <c r="BW15" s="110">
        <v>61227</v>
      </c>
      <c r="BX15" s="110">
        <v>64319</v>
      </c>
      <c r="BY15" s="110">
        <v>64793</v>
      </c>
      <c r="BZ15" s="110">
        <v>61360</v>
      </c>
      <c r="CA15" s="110">
        <v>63198</v>
      </c>
      <c r="CB15" s="110">
        <v>66255</v>
      </c>
      <c r="CC15" s="110">
        <v>67210</v>
      </c>
      <c r="CD15" s="110">
        <v>62711</v>
      </c>
      <c r="CE15" s="110">
        <v>64035</v>
      </c>
      <c r="CF15" s="110">
        <v>66850</v>
      </c>
      <c r="CG15" s="110">
        <v>67335</v>
      </c>
      <c r="CH15" s="110">
        <v>62124</v>
      </c>
      <c r="CI15" s="110">
        <v>64251</v>
      </c>
      <c r="CJ15" s="110">
        <v>67112</v>
      </c>
      <c r="CK15" s="110">
        <v>68465</v>
      </c>
    </row>
    <row r="16" spans="1:89">
      <c r="A16" s="3" t="s">
        <v>10</v>
      </c>
      <c r="B16" s="109">
        <v>59354.497900000002</v>
      </c>
      <c r="C16" s="110">
        <v>59935.792200000004</v>
      </c>
      <c r="D16" s="110">
        <v>61703.4326</v>
      </c>
      <c r="E16" s="110">
        <v>62694.046699999999</v>
      </c>
      <c r="F16" s="110">
        <v>61961.449399999998</v>
      </c>
      <c r="G16" s="110">
        <v>63925.101190000001</v>
      </c>
      <c r="H16" s="110">
        <v>66250.209099999993</v>
      </c>
      <c r="I16" s="110">
        <v>68086.126199999999</v>
      </c>
      <c r="J16" s="110">
        <v>67107.405899999998</v>
      </c>
      <c r="K16" s="110">
        <v>68184.102199999994</v>
      </c>
      <c r="L16" s="110">
        <v>68581.428199999995</v>
      </c>
      <c r="M16" s="110">
        <v>68596.257899999997</v>
      </c>
      <c r="N16" s="110">
        <v>67695.505300000004</v>
      </c>
      <c r="O16" s="110">
        <v>69628.180600000007</v>
      </c>
      <c r="P16" s="110">
        <v>70622.791599999997</v>
      </c>
      <c r="Q16" s="110">
        <v>70795.110799999995</v>
      </c>
      <c r="R16" s="110">
        <v>71207.1541</v>
      </c>
      <c r="S16" s="110">
        <v>72934.700100000002</v>
      </c>
      <c r="T16" s="110">
        <v>74167.110499999995</v>
      </c>
      <c r="U16" s="110">
        <v>74677.873900000006</v>
      </c>
      <c r="V16" s="110">
        <v>73764.817999999999</v>
      </c>
      <c r="W16" s="110">
        <v>74896.496199999994</v>
      </c>
      <c r="X16" s="110">
        <v>76183.1783</v>
      </c>
      <c r="Y16" s="110">
        <v>77459.997000000003</v>
      </c>
      <c r="Z16" s="110">
        <v>78410.219599999997</v>
      </c>
      <c r="AA16" s="110">
        <v>81017.918799999999</v>
      </c>
      <c r="AB16" s="110">
        <v>82935.216499999995</v>
      </c>
      <c r="AC16" s="110">
        <v>84631.957200000004</v>
      </c>
      <c r="AD16" s="110">
        <v>87007.794500000004</v>
      </c>
      <c r="AE16" s="110">
        <v>86787.226899999994</v>
      </c>
      <c r="AF16" s="110">
        <v>86368.787200000006</v>
      </c>
      <c r="AG16" s="110">
        <v>87354.862800000003</v>
      </c>
      <c r="AH16" s="110">
        <v>90926.971799999999</v>
      </c>
      <c r="AI16" s="110">
        <v>90412.165699999998</v>
      </c>
      <c r="AJ16" s="110">
        <v>90826.3511</v>
      </c>
      <c r="AK16" s="110">
        <v>92031.399699999994</v>
      </c>
      <c r="AL16" s="110">
        <v>96600.792100000006</v>
      </c>
      <c r="AM16" s="110">
        <v>96730.272200000007</v>
      </c>
      <c r="AN16" s="110">
        <v>97242.118900000001</v>
      </c>
      <c r="AO16" s="110">
        <v>99316.085600000006</v>
      </c>
      <c r="AP16" s="110">
        <v>102050.9</v>
      </c>
      <c r="AQ16" s="110">
        <v>102217</v>
      </c>
      <c r="AR16" s="110">
        <v>103148.8</v>
      </c>
      <c r="AS16" s="110">
        <v>104731.81</v>
      </c>
      <c r="AT16" s="110">
        <v>108259.01</v>
      </c>
      <c r="AU16" s="110">
        <v>111990.1</v>
      </c>
      <c r="AV16" s="110">
        <v>114925.1</v>
      </c>
      <c r="AW16" s="110">
        <v>116722.1</v>
      </c>
      <c r="AX16" s="110">
        <v>118778.9</v>
      </c>
      <c r="AY16" s="110">
        <v>119610.9</v>
      </c>
      <c r="AZ16" s="110">
        <v>121964.9</v>
      </c>
      <c r="BA16" s="110">
        <v>124319.89</v>
      </c>
      <c r="BB16" s="110">
        <v>127008.12</v>
      </c>
      <c r="BC16" s="110">
        <v>127417.12</v>
      </c>
      <c r="BD16" s="110">
        <v>128211.12</v>
      </c>
      <c r="BE16" s="110">
        <v>129080.12</v>
      </c>
      <c r="BF16" s="110">
        <v>129560.1</v>
      </c>
      <c r="BG16" s="110">
        <v>129156.1</v>
      </c>
      <c r="BH16" s="110">
        <v>128918.1</v>
      </c>
      <c r="BI16" s="110">
        <v>129480.01</v>
      </c>
      <c r="BJ16" s="110">
        <v>130988</v>
      </c>
      <c r="BK16" s="110">
        <v>131110</v>
      </c>
      <c r="BL16" s="110">
        <v>130730</v>
      </c>
      <c r="BM16" s="110">
        <v>130698</v>
      </c>
      <c r="BN16" s="110">
        <v>134588</v>
      </c>
      <c r="BO16" s="110">
        <v>135465</v>
      </c>
      <c r="BP16" s="110">
        <v>137790</v>
      </c>
      <c r="BQ16" s="110">
        <v>137958</v>
      </c>
      <c r="BR16" s="110">
        <v>140692</v>
      </c>
      <c r="BS16" s="110">
        <v>140046</v>
      </c>
      <c r="BT16" s="110">
        <v>140709</v>
      </c>
      <c r="BU16" s="110">
        <v>140595</v>
      </c>
      <c r="BV16" s="110">
        <v>143154</v>
      </c>
      <c r="BW16" s="110">
        <v>143478</v>
      </c>
      <c r="BX16" s="110">
        <v>144207</v>
      </c>
      <c r="BY16" s="110">
        <v>145868</v>
      </c>
      <c r="BZ16" s="110">
        <v>146453</v>
      </c>
      <c r="CA16" s="110">
        <v>146555</v>
      </c>
      <c r="CB16" s="110">
        <v>147461</v>
      </c>
      <c r="CC16" s="110">
        <v>148845</v>
      </c>
      <c r="CD16" s="110">
        <v>150233</v>
      </c>
      <c r="CE16" s="110">
        <v>151071</v>
      </c>
      <c r="CF16" s="110">
        <v>152005</v>
      </c>
      <c r="CG16" s="110">
        <v>152241</v>
      </c>
      <c r="CH16" s="110">
        <v>153517</v>
      </c>
      <c r="CI16" s="110">
        <v>154130</v>
      </c>
      <c r="CJ16" s="110">
        <v>154559</v>
      </c>
      <c r="CK16" s="110">
        <v>154962</v>
      </c>
    </row>
    <row r="17" spans="1:89">
      <c r="A17" s="269" t="s">
        <v>11</v>
      </c>
      <c r="B17" s="109">
        <v>22682.453676803972</v>
      </c>
      <c r="C17" s="110">
        <v>23324.340433137029</v>
      </c>
      <c r="D17" s="110">
        <v>23739.231093791725</v>
      </c>
      <c r="E17" s="110">
        <v>23712.761203038292</v>
      </c>
      <c r="F17" s="110">
        <v>23991.525194998612</v>
      </c>
      <c r="G17" s="110">
        <v>23896.515947169559</v>
      </c>
      <c r="H17" s="110">
        <v>24021.649446695774</v>
      </c>
      <c r="I17" s="110">
        <v>24033.417676865804</v>
      </c>
      <c r="J17" s="110">
        <v>23771.624967828564</v>
      </c>
      <c r="K17" s="110">
        <v>24041.35097437603</v>
      </c>
      <c r="L17" s="110">
        <v>24237.959408393395</v>
      </c>
      <c r="M17" s="110">
        <v>23860.782473093841</v>
      </c>
      <c r="N17" s="110">
        <v>24532.899040870019</v>
      </c>
      <c r="O17" s="110">
        <v>25247.531899197209</v>
      </c>
      <c r="P17" s="110">
        <v>26012.639496735723</v>
      </c>
      <c r="Q17" s="110">
        <v>26075.935821258143</v>
      </c>
      <c r="R17" s="110">
        <v>25942.999822788115</v>
      </c>
      <c r="S17" s="110">
        <v>26274.968804799853</v>
      </c>
      <c r="T17" s="110">
        <v>26845.42791252771</v>
      </c>
      <c r="U17" s="110">
        <v>26747.06001728899</v>
      </c>
      <c r="V17" s="110">
        <v>26945.333937812353</v>
      </c>
      <c r="W17" s="110">
        <v>27432.98590527385</v>
      </c>
      <c r="X17" s="110">
        <v>28282.496134476289</v>
      </c>
      <c r="Y17" s="110">
        <v>28247.623776441087</v>
      </c>
      <c r="Z17" s="110">
        <v>28032.069936029529</v>
      </c>
      <c r="AA17" s="110">
        <v>28167.976584398206</v>
      </c>
      <c r="AB17" s="110">
        <v>28719.801221970301</v>
      </c>
      <c r="AC17" s="110">
        <v>28482.109747531948</v>
      </c>
      <c r="AD17" s="110">
        <v>28375.620774648272</v>
      </c>
      <c r="AE17" s="110">
        <v>28723.62374422116</v>
      </c>
      <c r="AF17" s="110">
        <v>29518.717263561579</v>
      </c>
      <c r="AG17" s="110">
        <v>29577.939370427477</v>
      </c>
      <c r="AH17" s="110">
        <v>29818.528209040214</v>
      </c>
      <c r="AI17" s="110">
        <v>30512.663479204493</v>
      </c>
      <c r="AJ17" s="110">
        <v>31439.64159315806</v>
      </c>
      <c r="AK17" s="110">
        <v>30883.161840705681</v>
      </c>
      <c r="AL17" s="110">
        <v>30418.354805367828</v>
      </c>
      <c r="AM17" s="110">
        <v>31037.511750991162</v>
      </c>
      <c r="AN17" s="110">
        <v>31703.23726537234</v>
      </c>
      <c r="AO17" s="110">
        <v>31637.338347318775</v>
      </c>
      <c r="AP17" s="110">
        <v>31914.406687224004</v>
      </c>
      <c r="AQ17" s="110">
        <v>32224.863812276384</v>
      </c>
      <c r="AR17" s="110">
        <v>32763.770519914473</v>
      </c>
      <c r="AS17" s="110">
        <v>32631.826241767209</v>
      </c>
      <c r="AT17" s="110">
        <v>33825.058000000005</v>
      </c>
      <c r="AU17" s="110">
        <v>33926.854999999996</v>
      </c>
      <c r="AV17" s="110">
        <v>34270.006999999998</v>
      </c>
      <c r="AW17" s="110">
        <v>34276.080000000002</v>
      </c>
      <c r="AX17" s="110">
        <v>36139.191999999995</v>
      </c>
      <c r="AY17" s="110">
        <v>36360.434000000001</v>
      </c>
      <c r="AZ17" s="110">
        <v>36350.309000000001</v>
      </c>
      <c r="BA17" s="110">
        <v>34957.065999999999</v>
      </c>
      <c r="BB17" s="110">
        <v>37562.544999999998</v>
      </c>
      <c r="BC17" s="110">
        <v>38015.457999999999</v>
      </c>
      <c r="BD17" s="110">
        <v>37754.608</v>
      </c>
      <c r="BE17" s="110">
        <v>35883.599000000002</v>
      </c>
      <c r="BF17" s="110">
        <v>37176.468999999997</v>
      </c>
      <c r="BG17" s="110">
        <v>37244.714</v>
      </c>
      <c r="BH17" s="110">
        <v>37161.172999999995</v>
      </c>
      <c r="BI17" s="110">
        <v>36432.645000000004</v>
      </c>
      <c r="BJ17" s="110">
        <v>36858</v>
      </c>
      <c r="BK17" s="110">
        <v>37281</v>
      </c>
      <c r="BL17" s="110">
        <v>37434</v>
      </c>
      <c r="BM17" s="110">
        <v>36989</v>
      </c>
      <c r="BN17" s="110">
        <v>38159</v>
      </c>
      <c r="BO17" s="110">
        <v>38321</v>
      </c>
      <c r="BP17" s="110">
        <v>38092</v>
      </c>
      <c r="BQ17" s="110">
        <v>37655</v>
      </c>
      <c r="BR17" s="110">
        <v>38890</v>
      </c>
      <c r="BS17" s="110">
        <v>39507</v>
      </c>
      <c r="BT17" s="110">
        <v>39189</v>
      </c>
      <c r="BU17" s="110">
        <v>37887</v>
      </c>
      <c r="BV17" s="110">
        <v>39771</v>
      </c>
      <c r="BW17" s="110">
        <v>40434</v>
      </c>
      <c r="BX17" s="110">
        <v>40188</v>
      </c>
      <c r="BY17" s="110">
        <v>39137</v>
      </c>
      <c r="BZ17" s="110">
        <v>40636</v>
      </c>
      <c r="CA17" s="110">
        <v>41205</v>
      </c>
      <c r="CB17" s="110">
        <v>40988</v>
      </c>
      <c r="CC17" s="110">
        <v>39824</v>
      </c>
      <c r="CD17" s="110">
        <v>41103</v>
      </c>
      <c r="CE17" s="110">
        <v>41784</v>
      </c>
      <c r="CF17" s="110">
        <v>41443</v>
      </c>
      <c r="CG17" s="110">
        <v>40110</v>
      </c>
      <c r="CH17" s="110">
        <v>41522</v>
      </c>
      <c r="CI17" s="110">
        <v>42235</v>
      </c>
      <c r="CJ17" s="110">
        <v>42051</v>
      </c>
      <c r="CK17" s="110">
        <v>40551</v>
      </c>
    </row>
    <row r="18" spans="1:89">
      <c r="A18" s="158" t="s">
        <v>12</v>
      </c>
      <c r="B18" s="111">
        <v>76537.200264800005</v>
      </c>
      <c r="C18" s="112">
        <v>76658.772309299995</v>
      </c>
      <c r="D18" s="112">
        <v>76898.117271900002</v>
      </c>
      <c r="E18" s="112">
        <v>76996.894558</v>
      </c>
      <c r="F18" s="112">
        <v>77996.064798699997</v>
      </c>
      <c r="G18" s="112">
        <v>78091.042958499995</v>
      </c>
      <c r="H18" s="112">
        <v>78372.1783115</v>
      </c>
      <c r="I18" s="112">
        <v>78562.134630999994</v>
      </c>
      <c r="J18" s="112">
        <v>78679.907549099997</v>
      </c>
      <c r="K18" s="112">
        <v>78706.501433800004</v>
      </c>
      <c r="L18" s="112">
        <v>78995.235039499996</v>
      </c>
      <c r="M18" s="112">
        <v>79109.208831199998</v>
      </c>
      <c r="N18" s="112">
        <v>78213.240577999997</v>
      </c>
      <c r="O18" s="112">
        <v>78294.087105500003</v>
      </c>
      <c r="P18" s="112">
        <v>78282.537601599994</v>
      </c>
      <c r="Q18" s="112">
        <v>78340.285121199995</v>
      </c>
      <c r="R18" s="112">
        <v>77589.567366100004</v>
      </c>
      <c r="S18" s="112">
        <v>77718.92181</v>
      </c>
      <c r="T18" s="112">
        <v>77675.033695100006</v>
      </c>
      <c r="U18" s="112">
        <v>77474.0723268</v>
      </c>
      <c r="V18" s="112">
        <v>76878.117924299993</v>
      </c>
      <c r="W18" s="112">
        <v>76988.993161999999</v>
      </c>
      <c r="X18" s="112">
        <v>76956.654551</v>
      </c>
      <c r="Y18" s="112">
        <v>76758.003083500007</v>
      </c>
      <c r="Z18" s="112">
        <v>76411.517965799998</v>
      </c>
      <c r="AA18" s="112">
        <v>76309.882331200002</v>
      </c>
      <c r="AB18" s="112">
        <v>76041.933840199999</v>
      </c>
      <c r="AC18" s="112">
        <v>75944.918007200002</v>
      </c>
      <c r="AD18" s="112">
        <v>75784.790971099996</v>
      </c>
      <c r="AE18" s="112">
        <v>76675.355500999998</v>
      </c>
      <c r="AF18" s="112">
        <v>77088.487421900005</v>
      </c>
      <c r="AG18" s="112">
        <v>77342.475139799993</v>
      </c>
      <c r="AH18" s="112">
        <v>77585.210237299994</v>
      </c>
      <c r="AI18" s="112">
        <v>78723.332416300007</v>
      </c>
      <c r="AJ18" s="112">
        <v>79300.431091899998</v>
      </c>
      <c r="AK18" s="112">
        <v>79774.648666499997</v>
      </c>
      <c r="AL18" s="112">
        <v>78919.449515</v>
      </c>
      <c r="AM18" s="112">
        <v>80131.517485300006</v>
      </c>
      <c r="AN18" s="112">
        <v>80650.7455415</v>
      </c>
      <c r="AO18" s="112">
        <v>81716.529446500004</v>
      </c>
      <c r="AP18" s="112">
        <v>82034.517852499994</v>
      </c>
      <c r="AQ18" s="112">
        <v>83823.964498300003</v>
      </c>
      <c r="AR18" s="112">
        <v>84563.442411199998</v>
      </c>
      <c r="AS18" s="112">
        <v>84843.150404400003</v>
      </c>
      <c r="AT18" s="112">
        <v>85599</v>
      </c>
      <c r="AU18" s="112">
        <v>85929</v>
      </c>
      <c r="AV18" s="112">
        <v>86713</v>
      </c>
      <c r="AW18" s="112">
        <v>87290</v>
      </c>
      <c r="AX18" s="112">
        <v>88815</v>
      </c>
      <c r="AY18" s="112">
        <v>89824</v>
      </c>
      <c r="AZ18" s="112">
        <v>90891</v>
      </c>
      <c r="BA18" s="112">
        <v>92106</v>
      </c>
      <c r="BB18" s="112">
        <v>93530</v>
      </c>
      <c r="BC18" s="112">
        <v>94657</v>
      </c>
      <c r="BD18" s="112">
        <v>96279</v>
      </c>
      <c r="BE18" s="112">
        <v>97302</v>
      </c>
      <c r="BF18" s="112">
        <v>98060</v>
      </c>
      <c r="BG18" s="112">
        <v>98558</v>
      </c>
      <c r="BH18" s="112">
        <v>98604</v>
      </c>
      <c r="BI18" s="112">
        <v>98699</v>
      </c>
      <c r="BJ18" s="112">
        <v>99361</v>
      </c>
      <c r="BK18" s="112">
        <v>100718</v>
      </c>
      <c r="BL18" s="112">
        <v>101676</v>
      </c>
      <c r="BM18" s="112">
        <v>102892</v>
      </c>
      <c r="BN18" s="112">
        <v>104381</v>
      </c>
      <c r="BO18" s="112">
        <v>105407</v>
      </c>
      <c r="BP18" s="112">
        <v>106490</v>
      </c>
      <c r="BQ18" s="112">
        <v>107555</v>
      </c>
      <c r="BR18" s="112">
        <v>107724</v>
      </c>
      <c r="BS18" s="112">
        <v>108567</v>
      </c>
      <c r="BT18" s="112">
        <v>109745</v>
      </c>
      <c r="BU18" s="112">
        <v>110431</v>
      </c>
      <c r="BV18" s="112">
        <v>111466</v>
      </c>
      <c r="BW18" s="112">
        <v>112149</v>
      </c>
      <c r="BX18" s="112">
        <v>112951</v>
      </c>
      <c r="BY18" s="112">
        <v>113888</v>
      </c>
      <c r="BZ18" s="112">
        <v>114739</v>
      </c>
      <c r="CA18" s="112">
        <v>115798</v>
      </c>
      <c r="CB18" s="343">
        <v>116349</v>
      </c>
      <c r="CC18" s="343">
        <v>116430</v>
      </c>
      <c r="CD18" s="343">
        <v>116538</v>
      </c>
      <c r="CE18" s="343">
        <v>116727</v>
      </c>
      <c r="CF18" s="343">
        <v>116925</v>
      </c>
      <c r="CG18" s="343">
        <v>116873</v>
      </c>
      <c r="CH18" s="343">
        <v>117923</v>
      </c>
      <c r="CI18" s="343">
        <v>118019</v>
      </c>
      <c r="CJ18" s="343">
        <v>118179</v>
      </c>
      <c r="CK18" s="343">
        <v>119470</v>
      </c>
    </row>
    <row r="19" spans="1:89">
      <c r="A19" s="2" t="s">
        <v>13</v>
      </c>
      <c r="B19" s="106">
        <f t="shared" ref="B19:Y19" si="27">B13+B9+B6</f>
        <v>381414.69133032463</v>
      </c>
      <c r="C19" s="107">
        <f t="shared" si="27"/>
        <v>388743.99352596258</v>
      </c>
      <c r="D19" s="107">
        <f t="shared" si="27"/>
        <v>402650.7881408761</v>
      </c>
      <c r="E19" s="107">
        <f t="shared" si="27"/>
        <v>406995.23361157044</v>
      </c>
      <c r="F19" s="107">
        <f t="shared" si="27"/>
        <v>393375.32803304127</v>
      </c>
      <c r="G19" s="107">
        <f t="shared" si="27"/>
        <v>407655.18260420999</v>
      </c>
      <c r="H19" s="107">
        <f t="shared" si="27"/>
        <v>415285.56360457418</v>
      </c>
      <c r="I19" s="107">
        <f t="shared" si="27"/>
        <v>420429.52089442825</v>
      </c>
      <c r="J19" s="107">
        <f t="shared" si="27"/>
        <v>404959.20656044653</v>
      </c>
      <c r="K19" s="107">
        <f t="shared" si="27"/>
        <v>420091.56136651395</v>
      </c>
      <c r="L19" s="107">
        <f t="shared" si="27"/>
        <v>424252.31431649381</v>
      </c>
      <c r="M19" s="107">
        <f t="shared" si="27"/>
        <v>426335.5081040283</v>
      </c>
      <c r="N19" s="107">
        <f t="shared" si="27"/>
        <v>409330.88922683714</v>
      </c>
      <c r="O19" s="107">
        <f t="shared" si="27"/>
        <v>423412.55984593672</v>
      </c>
      <c r="P19" s="107">
        <f t="shared" si="27"/>
        <v>425218.00719312381</v>
      </c>
      <c r="Q19" s="107">
        <f t="shared" si="27"/>
        <v>427210.76997618104</v>
      </c>
      <c r="R19" s="107">
        <f t="shared" si="27"/>
        <v>413890.99447888229</v>
      </c>
      <c r="S19" s="107">
        <f t="shared" si="27"/>
        <v>431438.20442318195</v>
      </c>
      <c r="T19" s="107">
        <f t="shared" si="27"/>
        <v>436797.54376656585</v>
      </c>
      <c r="U19" s="107">
        <f t="shared" si="27"/>
        <v>442540.4161405472</v>
      </c>
      <c r="V19" s="107">
        <f t="shared" si="27"/>
        <v>427654.14969157177</v>
      </c>
      <c r="W19" s="107">
        <f t="shared" si="27"/>
        <v>445059.96846823988</v>
      </c>
      <c r="X19" s="107">
        <f t="shared" si="27"/>
        <v>458273.92004930298</v>
      </c>
      <c r="Y19" s="107">
        <f t="shared" si="27"/>
        <v>460800.02257275477</v>
      </c>
      <c r="Z19" s="107">
        <f t="shared" ref="Z19:AZ19" si="28">Z13+Z9+Z6</f>
        <v>442669.09273422061</v>
      </c>
      <c r="AA19" s="107">
        <f t="shared" si="28"/>
        <v>460747.80299360352</v>
      </c>
      <c r="AB19" s="107">
        <f t="shared" si="28"/>
        <v>464444.65898993297</v>
      </c>
      <c r="AC19" s="107">
        <f t="shared" si="28"/>
        <v>468692.63424432615</v>
      </c>
      <c r="AD19" s="107">
        <f t="shared" si="28"/>
        <v>456583.41991172335</v>
      </c>
      <c r="AE19" s="107">
        <f t="shared" si="28"/>
        <v>476520.82873578055</v>
      </c>
      <c r="AF19" s="107">
        <f t="shared" si="28"/>
        <v>479837.10690528952</v>
      </c>
      <c r="AG19" s="107">
        <f t="shared" si="28"/>
        <v>487209.54042540299</v>
      </c>
      <c r="AH19" s="107">
        <f t="shared" si="28"/>
        <v>471205.46354401368</v>
      </c>
      <c r="AI19" s="107">
        <f t="shared" si="28"/>
        <v>492327.61628578836</v>
      </c>
      <c r="AJ19" s="107">
        <f t="shared" si="28"/>
        <v>495590.15255908668</v>
      </c>
      <c r="AK19" s="107">
        <f t="shared" si="28"/>
        <v>499417.82183341426</v>
      </c>
      <c r="AL19" s="107">
        <f t="shared" si="28"/>
        <v>489422.09347240883</v>
      </c>
      <c r="AM19" s="107">
        <f t="shared" si="28"/>
        <v>509386.07888739125</v>
      </c>
      <c r="AN19" s="107">
        <f t="shared" si="28"/>
        <v>519019.83586723648</v>
      </c>
      <c r="AO19" s="107">
        <f t="shared" si="28"/>
        <v>525433.88825116004</v>
      </c>
      <c r="AP19" s="107">
        <f t="shared" si="28"/>
        <v>516082.53177351115</v>
      </c>
      <c r="AQ19" s="107">
        <f t="shared" si="28"/>
        <v>534897.65764731565</v>
      </c>
      <c r="AR19" s="107">
        <f t="shared" si="28"/>
        <v>545789.10770240228</v>
      </c>
      <c r="AS19" s="107">
        <f t="shared" si="28"/>
        <v>551141.19424873986</v>
      </c>
      <c r="AT19" s="107">
        <f t="shared" si="28"/>
        <v>537985.29678941797</v>
      </c>
      <c r="AU19" s="107">
        <f t="shared" si="28"/>
        <v>558336.0028027863</v>
      </c>
      <c r="AV19" s="107">
        <f t="shared" si="28"/>
        <v>573620.74687195534</v>
      </c>
      <c r="AW19" s="107">
        <f t="shared" si="28"/>
        <v>588815.30126341712</v>
      </c>
      <c r="AX19" s="107">
        <f t="shared" si="28"/>
        <v>573148.68448997126</v>
      </c>
      <c r="AY19" s="107">
        <f t="shared" si="28"/>
        <v>589164.43738296092</v>
      </c>
      <c r="AZ19" s="107">
        <f t="shared" si="28"/>
        <v>601980.58311778179</v>
      </c>
      <c r="BA19" s="107">
        <f t="shared" ref="BA19:BH19" si="29">BA13+BA9+BA6</f>
        <v>616685.92560838442</v>
      </c>
      <c r="BB19" s="107">
        <f t="shared" si="29"/>
        <v>595272.96715849463</v>
      </c>
      <c r="BC19" s="107">
        <f t="shared" si="29"/>
        <v>617264.12439689715</v>
      </c>
      <c r="BD19" s="107">
        <f t="shared" si="29"/>
        <v>622079.52064396103</v>
      </c>
      <c r="BE19" s="107">
        <f t="shared" si="29"/>
        <v>624621.85451204039</v>
      </c>
      <c r="BF19" s="91">
        <f t="shared" si="29"/>
        <v>589587.20192877541</v>
      </c>
      <c r="BG19" s="91">
        <f t="shared" si="29"/>
        <v>602391.89583983878</v>
      </c>
      <c r="BH19" s="91">
        <f t="shared" si="29"/>
        <v>611087.73089937901</v>
      </c>
      <c r="BI19" s="91">
        <f t="shared" ref="BI19:BN19" si="30">BI13+BI9+BI6</f>
        <v>620986.9282960674</v>
      </c>
      <c r="BJ19" s="91">
        <f t="shared" si="30"/>
        <v>603520.20799999998</v>
      </c>
      <c r="BK19" s="91">
        <f t="shared" si="30"/>
        <v>619882.26899999997</v>
      </c>
      <c r="BL19" s="91">
        <f t="shared" si="30"/>
        <v>629989.15599999996</v>
      </c>
      <c r="BM19" s="91">
        <f t="shared" si="30"/>
        <v>641469.005</v>
      </c>
      <c r="BN19" s="91">
        <f t="shared" si="30"/>
        <v>623657.79477272718</v>
      </c>
      <c r="BO19" s="91">
        <f t="shared" ref="BO19:BX19" si="31">BO13+BO9+BO6</f>
        <v>640691.62443939387</v>
      </c>
      <c r="BP19" s="91">
        <f t="shared" si="31"/>
        <v>648770.66943939391</v>
      </c>
      <c r="BQ19" s="91">
        <f t="shared" si="31"/>
        <v>661854.71243939386</v>
      </c>
      <c r="BR19" s="91">
        <f t="shared" si="31"/>
        <v>636994.84034843696</v>
      </c>
      <c r="BS19" s="91">
        <f t="shared" si="31"/>
        <v>658671.60034843697</v>
      </c>
      <c r="BT19" s="91">
        <f>BT13+BT9+BT6</f>
        <v>662544.42934843688</v>
      </c>
      <c r="BU19" s="91">
        <f>BU13+BU9+BU6</f>
        <v>674372.39934843685</v>
      </c>
      <c r="BV19" s="91">
        <f>BV13+BV9+BV6</f>
        <v>651454.02500000002</v>
      </c>
      <c r="BW19" s="91">
        <f>BW13+BW9+BW6</f>
        <v>675257.49099999992</v>
      </c>
      <c r="BX19" s="91">
        <f t="shared" si="31"/>
        <v>676994.26500000001</v>
      </c>
      <c r="BY19" s="91">
        <f t="shared" ref="BY19:CF19" si="32">BY13+BY9+BY6</f>
        <v>696278.66099999996</v>
      </c>
      <c r="BZ19" s="91">
        <f t="shared" si="32"/>
        <v>664611.22400000005</v>
      </c>
      <c r="CA19" s="91">
        <f t="shared" si="32"/>
        <v>686863.745</v>
      </c>
      <c r="CB19" s="91">
        <f t="shared" si="32"/>
        <v>689516.0405</v>
      </c>
      <c r="CC19" s="91">
        <f t="shared" si="32"/>
        <v>707387.49049999996</v>
      </c>
      <c r="CD19" s="91">
        <f t="shared" si="32"/>
        <v>680598.23300000001</v>
      </c>
      <c r="CE19" s="91">
        <f t="shared" si="32"/>
        <v>695210.902</v>
      </c>
      <c r="CF19" s="91">
        <f t="shared" si="32"/>
        <v>695725.37699999998</v>
      </c>
      <c r="CG19" s="91">
        <f t="shared" ref="CG19" si="33">CG13+CG9+CG6</f>
        <v>711646.96699999995</v>
      </c>
      <c r="CH19" s="91">
        <f t="shared" ref="CH19" si="34">CH13+CH9+CH6</f>
        <v>677773.92200000002</v>
      </c>
      <c r="CI19" s="91">
        <f t="shared" ref="CI19:CK19" si="35">CI13+CI9+CI6</f>
        <v>698175.47200000007</v>
      </c>
      <c r="CJ19" s="91">
        <f t="shared" si="35"/>
        <v>700584.14500000002</v>
      </c>
      <c r="CK19" s="91">
        <f t="shared" si="35"/>
        <v>717141.00005966204</v>
      </c>
    </row>
    <row r="20" spans="1:89">
      <c r="A20" s="3" t="s">
        <v>14</v>
      </c>
      <c r="B20" s="109">
        <v>42787.112532288658</v>
      </c>
      <c r="C20" s="110">
        <v>42794.388275035715</v>
      </c>
      <c r="D20" s="110">
        <v>43168.245279287497</v>
      </c>
      <c r="E20" s="110">
        <v>43342.65133161602</v>
      </c>
      <c r="F20" s="110">
        <v>44426.15948337486</v>
      </c>
      <c r="G20" s="110">
        <v>44902.081836585283</v>
      </c>
      <c r="H20" s="110">
        <v>45310.640359149649</v>
      </c>
      <c r="I20" s="110">
        <v>45862.842018490286</v>
      </c>
      <c r="J20" s="110">
        <v>46222.156548890547</v>
      </c>
      <c r="K20" s="110">
        <v>46356.917681998006</v>
      </c>
      <c r="L20" s="110">
        <v>46560.30723668162</v>
      </c>
      <c r="M20" s="110">
        <v>46635.40382909152</v>
      </c>
      <c r="N20" s="110">
        <v>45639.631098467034</v>
      </c>
      <c r="O20" s="110">
        <v>45191.241759368881</v>
      </c>
      <c r="P20" s="110">
        <v>46097.801931901675</v>
      </c>
      <c r="Q20" s="110">
        <v>46730.06495502741</v>
      </c>
      <c r="R20" s="110">
        <v>44774.236624210258</v>
      </c>
      <c r="S20" s="110">
        <v>44697.957060604553</v>
      </c>
      <c r="T20" s="110">
        <v>46125.528181378511</v>
      </c>
      <c r="U20" s="110">
        <v>47068.188479152966</v>
      </c>
      <c r="V20" s="110">
        <v>45352.17630719814</v>
      </c>
      <c r="W20" s="110">
        <v>45426.415634922771</v>
      </c>
      <c r="X20" s="110">
        <v>46918.162910885243</v>
      </c>
      <c r="Y20" s="110">
        <v>47851.885590282356</v>
      </c>
      <c r="Z20" s="110">
        <v>46088.867403230368</v>
      </c>
      <c r="AA20" s="110">
        <v>46131.581301702376</v>
      </c>
      <c r="AB20" s="110">
        <v>47489.90940687593</v>
      </c>
      <c r="AC20" s="110">
        <v>48505.752996601899</v>
      </c>
      <c r="AD20" s="110">
        <v>46708.630891878427</v>
      </c>
      <c r="AE20" s="110">
        <v>48034.629729280852</v>
      </c>
      <c r="AF20" s="110">
        <v>48943.518252781934</v>
      </c>
      <c r="AG20" s="110">
        <v>49632.265221723967</v>
      </c>
      <c r="AH20" s="110">
        <v>48038.491861816976</v>
      </c>
      <c r="AI20" s="110">
        <v>49536.999285832921</v>
      </c>
      <c r="AJ20" s="110">
        <v>49939.948447101815</v>
      </c>
      <c r="AK20" s="110">
        <v>50989.161119415381</v>
      </c>
      <c r="AL20" s="110">
        <v>49652.863261916624</v>
      </c>
      <c r="AM20" s="110">
        <v>51805.358462049495</v>
      </c>
      <c r="AN20" s="110">
        <v>52867.444909483478</v>
      </c>
      <c r="AO20" s="110">
        <v>54152.247666500582</v>
      </c>
      <c r="AP20" s="110">
        <v>52398.839495100481</v>
      </c>
      <c r="AQ20" s="110">
        <v>54543.610430161105</v>
      </c>
      <c r="AR20" s="110">
        <v>55532.316359408738</v>
      </c>
      <c r="AS20" s="110">
        <v>56398.72142501246</v>
      </c>
      <c r="AT20" s="110">
        <v>55914</v>
      </c>
      <c r="AU20" s="110">
        <v>57129</v>
      </c>
      <c r="AV20" s="110">
        <v>58502</v>
      </c>
      <c r="AW20" s="110">
        <v>60994</v>
      </c>
      <c r="AX20" s="110">
        <v>58952</v>
      </c>
      <c r="AY20" s="110">
        <v>59956</v>
      </c>
      <c r="AZ20" s="110">
        <v>61528</v>
      </c>
      <c r="BA20" s="110">
        <v>63426</v>
      </c>
      <c r="BB20" s="110">
        <v>61023</v>
      </c>
      <c r="BC20" s="110">
        <v>62159</v>
      </c>
      <c r="BD20" s="110">
        <v>62949</v>
      </c>
      <c r="BE20" s="110">
        <v>63232</v>
      </c>
      <c r="BF20" s="110">
        <v>59467</v>
      </c>
      <c r="BG20" s="110">
        <v>59485</v>
      </c>
      <c r="BH20" s="110">
        <v>60776</v>
      </c>
      <c r="BI20" s="110">
        <v>63159</v>
      </c>
      <c r="BJ20" s="110">
        <v>60568</v>
      </c>
      <c r="BK20" s="110">
        <v>62287</v>
      </c>
      <c r="BL20" s="110">
        <v>64286</v>
      </c>
      <c r="BM20" s="110">
        <v>66007</v>
      </c>
      <c r="BN20" s="110">
        <v>63611</v>
      </c>
      <c r="BO20" s="110">
        <v>64738</v>
      </c>
      <c r="BP20" s="110">
        <v>66642</v>
      </c>
      <c r="BQ20" s="110">
        <v>68289</v>
      </c>
      <c r="BR20" s="110">
        <v>65163</v>
      </c>
      <c r="BS20" s="110">
        <v>66120</v>
      </c>
      <c r="BT20" s="110">
        <v>67681</v>
      </c>
      <c r="BU20" s="110">
        <v>69531</v>
      </c>
      <c r="BV20" s="110">
        <v>66059</v>
      </c>
      <c r="BW20" s="110">
        <v>67958</v>
      </c>
      <c r="BX20" s="110">
        <v>68686</v>
      </c>
      <c r="BY20" s="110">
        <v>70606</v>
      </c>
      <c r="BZ20" s="110">
        <v>66547</v>
      </c>
      <c r="CA20" s="110">
        <v>67913</v>
      </c>
      <c r="CB20" s="110">
        <v>69217</v>
      </c>
      <c r="CC20" s="110">
        <v>71773</v>
      </c>
      <c r="CD20" s="110">
        <v>69227</v>
      </c>
      <c r="CE20" s="110">
        <v>69077</v>
      </c>
      <c r="CF20" s="110">
        <v>69718</v>
      </c>
      <c r="CG20" s="110">
        <v>71899</v>
      </c>
      <c r="CH20" s="110">
        <v>67511</v>
      </c>
      <c r="CI20" s="110">
        <v>68699</v>
      </c>
      <c r="CJ20" s="110">
        <v>69998</v>
      </c>
      <c r="CK20" s="110">
        <v>71776</v>
      </c>
    </row>
    <row r="21" spans="1:89" ht="13.5" thickBot="1">
      <c r="A21" s="152" t="s">
        <v>426</v>
      </c>
      <c r="B21" s="97">
        <f t="shared" ref="B21:U21" si="36">B19+B20</f>
        <v>424201.80386261328</v>
      </c>
      <c r="C21" s="98">
        <f t="shared" si="36"/>
        <v>431538.38180099829</v>
      </c>
      <c r="D21" s="98">
        <f t="shared" si="36"/>
        <v>445819.03342016361</v>
      </c>
      <c r="E21" s="98">
        <f t="shared" si="36"/>
        <v>450337.88494318648</v>
      </c>
      <c r="F21" s="98">
        <f t="shared" si="36"/>
        <v>437801.48751641612</v>
      </c>
      <c r="G21" s="98">
        <f t="shared" si="36"/>
        <v>452557.26444079529</v>
      </c>
      <c r="H21" s="98">
        <f t="shared" si="36"/>
        <v>460596.20396372385</v>
      </c>
      <c r="I21" s="98">
        <f t="shared" si="36"/>
        <v>466292.36291291856</v>
      </c>
      <c r="J21" s="98">
        <f t="shared" si="36"/>
        <v>451181.36310933705</v>
      </c>
      <c r="K21" s="98">
        <f t="shared" si="36"/>
        <v>466448.47904851194</v>
      </c>
      <c r="L21" s="98">
        <f t="shared" si="36"/>
        <v>470812.62155317544</v>
      </c>
      <c r="M21" s="98">
        <f t="shared" si="36"/>
        <v>472970.91193311982</v>
      </c>
      <c r="N21" s="98">
        <f t="shared" si="36"/>
        <v>454970.52032530418</v>
      </c>
      <c r="O21" s="98">
        <f t="shared" si="36"/>
        <v>468603.80160530558</v>
      </c>
      <c r="P21" s="98">
        <f t="shared" si="36"/>
        <v>471315.80912502547</v>
      </c>
      <c r="Q21" s="98">
        <f t="shared" si="36"/>
        <v>473940.83493120846</v>
      </c>
      <c r="R21" s="98">
        <f t="shared" si="36"/>
        <v>458665.23110309255</v>
      </c>
      <c r="S21" s="98">
        <f t="shared" si="36"/>
        <v>476136.16148378648</v>
      </c>
      <c r="T21" s="98">
        <f t="shared" si="36"/>
        <v>482923.07194794435</v>
      </c>
      <c r="U21" s="98">
        <f t="shared" si="36"/>
        <v>489608.60461970017</v>
      </c>
      <c r="V21" s="98">
        <f t="shared" ref="V21:AA21" si="37">V19+V20</f>
        <v>473006.3259987699</v>
      </c>
      <c r="W21" s="98">
        <f t="shared" si="37"/>
        <v>490486.38410316268</v>
      </c>
      <c r="X21" s="98">
        <f t="shared" si="37"/>
        <v>505192.08296018821</v>
      </c>
      <c r="Y21" s="98">
        <f t="shared" si="37"/>
        <v>508651.90816303715</v>
      </c>
      <c r="Z21" s="98">
        <f t="shared" si="37"/>
        <v>488757.96013745095</v>
      </c>
      <c r="AA21" s="98">
        <f t="shared" si="37"/>
        <v>506879.38429530588</v>
      </c>
      <c r="AB21" s="98">
        <f t="shared" ref="AB21:BH21" si="38">AB19+AB20</f>
        <v>511934.56839680893</v>
      </c>
      <c r="AC21" s="98">
        <f t="shared" si="38"/>
        <v>517198.38724092807</v>
      </c>
      <c r="AD21" s="98">
        <f t="shared" si="38"/>
        <v>503292.0508036018</v>
      </c>
      <c r="AE21" s="98">
        <f t="shared" si="38"/>
        <v>524555.45846506138</v>
      </c>
      <c r="AF21" s="98">
        <f t="shared" si="38"/>
        <v>528780.6251580714</v>
      </c>
      <c r="AG21" s="98">
        <f t="shared" si="38"/>
        <v>536841.80564712698</v>
      </c>
      <c r="AH21" s="98">
        <f t="shared" si="38"/>
        <v>519243.95540583064</v>
      </c>
      <c r="AI21" s="98">
        <f t="shared" si="38"/>
        <v>541864.61557162134</v>
      </c>
      <c r="AJ21" s="98">
        <f t="shared" si="38"/>
        <v>545530.10100618855</v>
      </c>
      <c r="AK21" s="98">
        <f t="shared" si="38"/>
        <v>550406.98295282968</v>
      </c>
      <c r="AL21" s="98">
        <f t="shared" si="38"/>
        <v>539074.9567343255</v>
      </c>
      <c r="AM21" s="98">
        <f t="shared" si="38"/>
        <v>561191.43734944076</v>
      </c>
      <c r="AN21" s="98">
        <f t="shared" si="38"/>
        <v>571887.28077671991</v>
      </c>
      <c r="AO21" s="98">
        <f t="shared" si="38"/>
        <v>579586.13591766066</v>
      </c>
      <c r="AP21" s="98">
        <f t="shared" si="38"/>
        <v>568481.37126861163</v>
      </c>
      <c r="AQ21" s="98">
        <f t="shared" si="38"/>
        <v>589441.26807747677</v>
      </c>
      <c r="AR21" s="98">
        <f t="shared" si="38"/>
        <v>601321.42406181106</v>
      </c>
      <c r="AS21" s="98">
        <f t="shared" si="38"/>
        <v>607539.91567375232</v>
      </c>
      <c r="AT21" s="98">
        <f t="shared" si="38"/>
        <v>593899.29678941797</v>
      </c>
      <c r="AU21" s="98">
        <f t="shared" si="38"/>
        <v>615465.0028027863</v>
      </c>
      <c r="AV21" s="98">
        <f t="shared" si="38"/>
        <v>632122.74687195534</v>
      </c>
      <c r="AW21" s="98">
        <f t="shared" si="38"/>
        <v>649809.30126341712</v>
      </c>
      <c r="AX21" s="98">
        <f t="shared" si="38"/>
        <v>632100.68448997126</v>
      </c>
      <c r="AY21" s="98">
        <f t="shared" si="38"/>
        <v>649120.43738296092</v>
      </c>
      <c r="AZ21" s="98">
        <f t="shared" si="38"/>
        <v>663508.58311778179</v>
      </c>
      <c r="BA21" s="98">
        <f t="shared" si="38"/>
        <v>680111.92560838442</v>
      </c>
      <c r="BB21" s="98">
        <f t="shared" si="38"/>
        <v>656295.96715849463</v>
      </c>
      <c r="BC21" s="98">
        <f t="shared" si="38"/>
        <v>679423.12439689715</v>
      </c>
      <c r="BD21" s="98">
        <f t="shared" si="38"/>
        <v>685028.52064396103</v>
      </c>
      <c r="BE21" s="98">
        <f t="shared" si="38"/>
        <v>687853.85451204039</v>
      </c>
      <c r="BF21" s="98">
        <f t="shared" si="38"/>
        <v>649054.20192877541</v>
      </c>
      <c r="BG21" s="98">
        <f t="shared" si="38"/>
        <v>661876.89583983878</v>
      </c>
      <c r="BH21" s="98">
        <f t="shared" si="38"/>
        <v>671863.73089937901</v>
      </c>
      <c r="BI21" s="98">
        <f t="shared" ref="BI21:BN21" si="39">BI19+BI20</f>
        <v>684145.9282960674</v>
      </c>
      <c r="BJ21" s="98">
        <f t="shared" si="39"/>
        <v>664088.20799999998</v>
      </c>
      <c r="BK21" s="98">
        <f t="shared" si="39"/>
        <v>682169.26899999997</v>
      </c>
      <c r="BL21" s="98">
        <f t="shared" si="39"/>
        <v>694275.15599999996</v>
      </c>
      <c r="BM21" s="98">
        <f t="shared" si="39"/>
        <v>707476.005</v>
      </c>
      <c r="BN21" s="98">
        <f t="shared" si="39"/>
        <v>687268.79477272718</v>
      </c>
      <c r="BO21" s="98">
        <f t="shared" ref="BO21:BX21" si="40">BO19+BO20</f>
        <v>705429.62443939387</v>
      </c>
      <c r="BP21" s="98">
        <f t="shared" si="40"/>
        <v>715412.66943939391</v>
      </c>
      <c r="BQ21" s="98">
        <f t="shared" si="40"/>
        <v>730143.71243939386</v>
      </c>
      <c r="BR21" s="98">
        <f t="shared" si="40"/>
        <v>702157.84034843696</v>
      </c>
      <c r="BS21" s="98">
        <f t="shared" si="40"/>
        <v>724791.60034843697</v>
      </c>
      <c r="BT21" s="98">
        <f>BT19+BT20</f>
        <v>730225.42934843688</v>
      </c>
      <c r="BU21" s="98">
        <f>BU19+BU20</f>
        <v>743903.39934843685</v>
      </c>
      <c r="BV21" s="98">
        <f>BV19+BV20</f>
        <v>717513.02500000002</v>
      </c>
      <c r="BW21" s="98">
        <f>BW19+BW20</f>
        <v>743215.49099999992</v>
      </c>
      <c r="BX21" s="98">
        <f t="shared" si="40"/>
        <v>745680.26500000001</v>
      </c>
      <c r="BY21" s="98">
        <f t="shared" ref="BY21:CF21" si="41">BY19+BY20</f>
        <v>766884.66099999996</v>
      </c>
      <c r="BZ21" s="98">
        <f t="shared" si="41"/>
        <v>731158.22400000005</v>
      </c>
      <c r="CA21" s="98">
        <f t="shared" si="41"/>
        <v>754776.745</v>
      </c>
      <c r="CB21" s="98">
        <f t="shared" si="41"/>
        <v>758733.0405</v>
      </c>
      <c r="CC21" s="98">
        <f t="shared" si="41"/>
        <v>779160.49049999996</v>
      </c>
      <c r="CD21" s="98">
        <f t="shared" si="41"/>
        <v>749825.23300000001</v>
      </c>
      <c r="CE21" s="98">
        <f t="shared" si="41"/>
        <v>764287.902</v>
      </c>
      <c r="CF21" s="98">
        <f t="shared" si="41"/>
        <v>765443.37699999998</v>
      </c>
      <c r="CG21" s="98">
        <f t="shared" ref="CG21:CH21" si="42">CG19+CG20</f>
        <v>783545.96699999995</v>
      </c>
      <c r="CH21" s="98">
        <f t="shared" si="42"/>
        <v>745284.92200000002</v>
      </c>
      <c r="CI21" s="98">
        <f t="shared" ref="CI21:CK21" si="43">CI19+CI20</f>
        <v>766874.47200000007</v>
      </c>
      <c r="CJ21" s="98">
        <f t="shared" si="43"/>
        <v>770582.14500000002</v>
      </c>
      <c r="CK21" s="98">
        <f t="shared" si="43"/>
        <v>788917.00005966204</v>
      </c>
    </row>
    <row r="23" spans="1:89" ht="18">
      <c r="A23" s="446" t="s">
        <v>168</v>
      </c>
      <c r="B23" s="446"/>
      <c r="C23" s="446"/>
      <c r="D23" s="446"/>
      <c r="E23" s="446"/>
      <c r="F23" s="446"/>
      <c r="G23" s="446"/>
      <c r="H23" s="446"/>
      <c r="I23" s="446"/>
      <c r="J23" s="446"/>
      <c r="K23" s="446"/>
      <c r="L23" s="446"/>
      <c r="M23" s="446"/>
      <c r="N23" s="446"/>
      <c r="O23" s="446"/>
      <c r="P23" s="446"/>
      <c r="Q23" s="446"/>
      <c r="R23" s="446"/>
      <c r="S23" s="446"/>
      <c r="T23" s="446"/>
      <c r="U23" s="446"/>
      <c r="V23" s="446"/>
      <c r="W23" s="446"/>
      <c r="X23" s="446"/>
      <c r="Y23" s="446"/>
      <c r="Z23" s="447"/>
      <c r="AA23" s="447"/>
      <c r="AB23" s="447"/>
      <c r="AC23" s="447"/>
      <c r="AD23" s="447"/>
      <c r="AE23" s="447"/>
      <c r="AF23" s="447"/>
      <c r="AG23" s="447"/>
      <c r="AH23" s="447"/>
      <c r="AI23" s="447"/>
      <c r="AJ23" s="447"/>
      <c r="AK23" s="447"/>
      <c r="AL23" s="447"/>
      <c r="AM23" s="447"/>
      <c r="AN23" s="447"/>
      <c r="AO23" s="447"/>
      <c r="AP23" s="447"/>
      <c r="AQ23" s="447"/>
      <c r="AR23" s="447"/>
      <c r="AS23" s="447"/>
      <c r="AT23" s="447"/>
      <c r="AU23" s="447"/>
      <c r="AV23" s="447"/>
      <c r="AW23" s="447"/>
      <c r="AX23" s="447"/>
      <c r="AY23" s="447"/>
      <c r="AZ23" s="447"/>
      <c r="BA23" s="447"/>
      <c r="BB23" s="447"/>
      <c r="BC23" s="447"/>
      <c r="BD23" s="447"/>
      <c r="BE23" s="447"/>
      <c r="BF23" s="447"/>
      <c r="BG23" s="447"/>
      <c r="BH23" s="447"/>
      <c r="CG23" s="81"/>
      <c r="CH23" s="81"/>
      <c r="CI23" s="81"/>
      <c r="CJ23" s="81"/>
    </row>
    <row r="24" spans="1:89" ht="13.5" thickBot="1">
      <c r="A24" s="1" t="s">
        <v>423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89" ht="13.5" thickBot="1">
      <c r="A25" s="132" t="s">
        <v>167</v>
      </c>
      <c r="B25" s="234" t="str">
        <f>B5</f>
        <v>1995q1</v>
      </c>
      <c r="C25" s="233" t="str">
        <f t="shared" ref="C25:AG25" si="44">C5</f>
        <v>1995q2</v>
      </c>
      <c r="D25" s="233" t="str">
        <f t="shared" si="44"/>
        <v>1995q3</v>
      </c>
      <c r="E25" s="233" t="str">
        <f t="shared" si="44"/>
        <v>1995q4</v>
      </c>
      <c r="F25" s="233" t="str">
        <f t="shared" si="44"/>
        <v>1996q1</v>
      </c>
      <c r="G25" s="233" t="str">
        <f t="shared" si="44"/>
        <v>1996q2</v>
      </c>
      <c r="H25" s="233" t="str">
        <f t="shared" si="44"/>
        <v>1996q3</v>
      </c>
      <c r="I25" s="233" t="str">
        <f t="shared" si="44"/>
        <v>1996q4</v>
      </c>
      <c r="J25" s="233" t="str">
        <f t="shared" si="44"/>
        <v>1997q1</v>
      </c>
      <c r="K25" s="233" t="str">
        <f t="shared" si="44"/>
        <v>1997q2</v>
      </c>
      <c r="L25" s="233" t="str">
        <f t="shared" si="44"/>
        <v>1997q3</v>
      </c>
      <c r="M25" s="233" t="str">
        <f t="shared" si="44"/>
        <v>1997q4</v>
      </c>
      <c r="N25" s="233" t="str">
        <f t="shared" si="44"/>
        <v>1998q1</v>
      </c>
      <c r="O25" s="233" t="str">
        <f t="shared" si="44"/>
        <v>1998q2</v>
      </c>
      <c r="P25" s="233" t="str">
        <f t="shared" si="44"/>
        <v>1998q3</v>
      </c>
      <c r="Q25" s="233" t="str">
        <f t="shared" si="44"/>
        <v>1998q4</v>
      </c>
      <c r="R25" s="233" t="str">
        <f t="shared" si="44"/>
        <v>1999q1</v>
      </c>
      <c r="S25" s="233" t="str">
        <f t="shared" si="44"/>
        <v>1999q2</v>
      </c>
      <c r="T25" s="233" t="str">
        <f t="shared" si="44"/>
        <v>1999q3</v>
      </c>
      <c r="U25" s="233" t="str">
        <f t="shared" si="44"/>
        <v>1999q4</v>
      </c>
      <c r="V25" s="233" t="str">
        <f>V5</f>
        <v>2000q1</v>
      </c>
      <c r="W25" s="233" t="str">
        <f>W5</f>
        <v>2000q2</v>
      </c>
      <c r="X25" s="233" t="str">
        <f>X5</f>
        <v>2000q3</v>
      </c>
      <c r="Y25" s="233" t="str">
        <f>Y5</f>
        <v>2000q4</v>
      </c>
      <c r="Z25" s="233" t="str">
        <f t="shared" si="44"/>
        <v>2001q1</v>
      </c>
      <c r="AA25" s="233" t="str">
        <f t="shared" si="44"/>
        <v>2001q2</v>
      </c>
      <c r="AB25" s="233" t="str">
        <f t="shared" si="44"/>
        <v>2001q3</v>
      </c>
      <c r="AC25" s="233" t="str">
        <f t="shared" si="44"/>
        <v>2001q4</v>
      </c>
      <c r="AD25" s="233" t="str">
        <f t="shared" si="44"/>
        <v>2002q1</v>
      </c>
      <c r="AE25" s="233" t="str">
        <f t="shared" si="44"/>
        <v>2002q2</v>
      </c>
      <c r="AF25" s="233" t="str">
        <f t="shared" si="44"/>
        <v>2002q3</v>
      </c>
      <c r="AG25" s="233" t="str">
        <f t="shared" si="44"/>
        <v>2002q4</v>
      </c>
      <c r="AH25" s="233" t="str">
        <f t="shared" ref="AH25:BQ25" si="45">AH5</f>
        <v>2003q1</v>
      </c>
      <c r="AI25" s="233" t="str">
        <f t="shared" si="45"/>
        <v>2003q2</v>
      </c>
      <c r="AJ25" s="233" t="str">
        <f t="shared" si="45"/>
        <v>2003q3</v>
      </c>
      <c r="AK25" s="233" t="str">
        <f t="shared" si="45"/>
        <v>2003q4</v>
      </c>
      <c r="AL25" s="233" t="str">
        <f t="shared" si="45"/>
        <v>2004q1</v>
      </c>
      <c r="AM25" s="233" t="str">
        <f t="shared" si="45"/>
        <v>2004q2</v>
      </c>
      <c r="AN25" s="233" t="str">
        <f t="shared" si="45"/>
        <v>2004q3</v>
      </c>
      <c r="AO25" s="233" t="str">
        <f t="shared" si="45"/>
        <v>2004q4</v>
      </c>
      <c r="AP25" s="233" t="str">
        <f t="shared" si="45"/>
        <v>2005q1</v>
      </c>
      <c r="AQ25" s="233" t="str">
        <f t="shared" si="45"/>
        <v>2005q2</v>
      </c>
      <c r="AR25" s="233" t="str">
        <f t="shared" si="45"/>
        <v>2005q3</v>
      </c>
      <c r="AS25" s="233" t="str">
        <f t="shared" si="45"/>
        <v>2005q4</v>
      </c>
      <c r="AT25" s="233" t="str">
        <f t="shared" si="45"/>
        <v>2006q1</v>
      </c>
      <c r="AU25" s="233" t="str">
        <f t="shared" si="45"/>
        <v>2006q2</v>
      </c>
      <c r="AV25" s="233" t="str">
        <f t="shared" si="45"/>
        <v>2006q3</v>
      </c>
      <c r="AW25" s="233" t="str">
        <f t="shared" si="45"/>
        <v>2006q4</v>
      </c>
      <c r="AX25" s="233" t="str">
        <f t="shared" si="45"/>
        <v>2007q1</v>
      </c>
      <c r="AY25" s="233" t="str">
        <f t="shared" si="45"/>
        <v>2007q2</v>
      </c>
      <c r="AZ25" s="233" t="str">
        <f t="shared" si="45"/>
        <v>2007q3</v>
      </c>
      <c r="BA25" s="233" t="str">
        <f t="shared" si="45"/>
        <v>2007q4</v>
      </c>
      <c r="BB25" s="233" t="str">
        <f t="shared" si="45"/>
        <v>2008q1</v>
      </c>
      <c r="BC25" s="233" t="str">
        <f t="shared" si="45"/>
        <v>2008q2</v>
      </c>
      <c r="BD25" s="233" t="str">
        <f t="shared" si="45"/>
        <v>2008q3</v>
      </c>
      <c r="BE25" s="233" t="str">
        <f t="shared" si="45"/>
        <v>2008q4</v>
      </c>
      <c r="BF25" s="233" t="str">
        <f t="shared" si="45"/>
        <v>2009q1</v>
      </c>
      <c r="BG25" s="233" t="str">
        <f t="shared" si="45"/>
        <v>2009q2</v>
      </c>
      <c r="BH25" s="233" t="str">
        <f t="shared" si="45"/>
        <v>2009q3</v>
      </c>
      <c r="BI25" s="233" t="str">
        <f t="shared" si="45"/>
        <v>2009q4</v>
      </c>
      <c r="BJ25" s="233" t="str">
        <f t="shared" si="45"/>
        <v>2010q1</v>
      </c>
      <c r="BK25" s="233" t="str">
        <f t="shared" si="45"/>
        <v>2010q2</v>
      </c>
      <c r="BL25" s="233" t="str">
        <f t="shared" si="45"/>
        <v>2010q3</v>
      </c>
      <c r="BM25" s="233" t="str">
        <f t="shared" si="45"/>
        <v>2010q4</v>
      </c>
      <c r="BN25" s="233" t="str">
        <f t="shared" si="45"/>
        <v>2011q1</v>
      </c>
      <c r="BO25" s="233" t="str">
        <f t="shared" si="45"/>
        <v>2011q2</v>
      </c>
      <c r="BP25" s="233" t="str">
        <f t="shared" si="45"/>
        <v>2011q3</v>
      </c>
      <c r="BQ25" s="233" t="str">
        <f t="shared" si="45"/>
        <v>2011q4</v>
      </c>
      <c r="BR25" s="233" t="str">
        <f>BR5</f>
        <v>2012q1</v>
      </c>
      <c r="BS25" s="233" t="str">
        <f>BS5</f>
        <v>2012q2</v>
      </c>
      <c r="BT25" s="233" t="str">
        <f>BT5</f>
        <v>2012q3</v>
      </c>
      <c r="BU25" s="233" t="str">
        <f>BU5</f>
        <v>2012q4</v>
      </c>
      <c r="BV25" s="233" t="str">
        <f>BV5</f>
        <v>2013q1</v>
      </c>
      <c r="BW25" s="233" t="str">
        <f t="shared" ref="BW25:CB25" si="46">BW5</f>
        <v>2013q2</v>
      </c>
      <c r="BX25" s="233" t="str">
        <f t="shared" si="46"/>
        <v>2013q3</v>
      </c>
      <c r="BY25" s="233" t="str">
        <f t="shared" si="46"/>
        <v>2013q4</v>
      </c>
      <c r="BZ25" s="233" t="str">
        <f t="shared" si="46"/>
        <v>2014q1</v>
      </c>
      <c r="CA25" s="233" t="str">
        <f t="shared" si="46"/>
        <v>2014q2</v>
      </c>
      <c r="CB25" s="233" t="str">
        <f t="shared" si="46"/>
        <v>2014q3</v>
      </c>
      <c r="CC25" s="233" t="str">
        <f t="shared" ref="CC25:CF25" si="47">CC5</f>
        <v>2014q4</v>
      </c>
      <c r="CD25" s="233" t="str">
        <f t="shared" si="47"/>
        <v>2015q1</v>
      </c>
      <c r="CE25" s="233" t="str">
        <f t="shared" si="47"/>
        <v>2015q2</v>
      </c>
      <c r="CF25" s="233" t="str">
        <f t="shared" si="47"/>
        <v>2015q3</v>
      </c>
      <c r="CG25" s="233" t="str">
        <f t="shared" ref="CG25" si="48">CG5</f>
        <v>2015q4</v>
      </c>
      <c r="CH25" s="233" t="str">
        <f t="shared" ref="CH25" si="49">CH5</f>
        <v>2016q1</v>
      </c>
      <c r="CI25" s="233" t="str">
        <f t="shared" ref="CI25:CK25" si="50">CI5</f>
        <v>2016q2</v>
      </c>
      <c r="CJ25" s="233" t="str">
        <f t="shared" si="50"/>
        <v>2016q3</v>
      </c>
      <c r="CK25" s="233" t="str">
        <f t="shared" si="50"/>
        <v>2016q4</v>
      </c>
    </row>
    <row r="26" spans="1:89" ht="13.5" thickTop="1">
      <c r="A26" s="133" t="s">
        <v>0</v>
      </c>
      <c r="B26" s="95">
        <f t="shared" ref="B26:U26" si="51">SUM(B27:B28)</f>
        <v>4768.1690132079111</v>
      </c>
      <c r="C26" s="89">
        <f t="shared" si="51"/>
        <v>5786.2328887638469</v>
      </c>
      <c r="D26" s="89">
        <f t="shared" si="51"/>
        <v>6064.1865520386928</v>
      </c>
      <c r="E26" s="89">
        <f t="shared" si="51"/>
        <v>5234.2217091399943</v>
      </c>
      <c r="F26" s="89">
        <f t="shared" si="51"/>
        <v>5800.533907401019</v>
      </c>
      <c r="G26" s="89">
        <f t="shared" si="51"/>
        <v>8667.2853534754577</v>
      </c>
      <c r="H26" s="89">
        <f t="shared" si="51"/>
        <v>7239.9799922443726</v>
      </c>
      <c r="I26" s="89">
        <f t="shared" si="51"/>
        <v>5995.2875803133647</v>
      </c>
      <c r="J26" s="89">
        <f t="shared" si="51"/>
        <v>5979.6003987581344</v>
      </c>
      <c r="K26" s="89">
        <f t="shared" si="51"/>
        <v>8557.6742840460174</v>
      </c>
      <c r="L26" s="89">
        <f t="shared" si="51"/>
        <v>7236.7852602479024</v>
      </c>
      <c r="M26" s="89">
        <f t="shared" si="51"/>
        <v>6032.3110048032631</v>
      </c>
      <c r="N26" s="89">
        <f t="shared" si="51"/>
        <v>6096.3524041178953</v>
      </c>
      <c r="O26" s="89">
        <f t="shared" si="51"/>
        <v>8672.3689177249544</v>
      </c>
      <c r="P26" s="89">
        <f t="shared" si="51"/>
        <v>7247.9850903656388</v>
      </c>
      <c r="Q26" s="89">
        <f t="shared" si="51"/>
        <v>5725.864117752707</v>
      </c>
      <c r="R26" s="89">
        <f t="shared" si="51"/>
        <v>5140.540710252586</v>
      </c>
      <c r="S26" s="89">
        <f t="shared" si="51"/>
        <v>7782.6690513199828</v>
      </c>
      <c r="T26" s="89">
        <f t="shared" si="51"/>
        <v>6216.5226733444961</v>
      </c>
      <c r="U26" s="89">
        <f t="shared" si="51"/>
        <v>4434.256898648372</v>
      </c>
      <c r="V26" s="89">
        <f t="shared" ref="V26:BH26" si="52">SUM(V27:V28)</f>
        <v>4655.416468546473</v>
      </c>
      <c r="W26" s="89">
        <f t="shared" si="52"/>
        <v>6937.1930115826799</v>
      </c>
      <c r="X26" s="89">
        <f t="shared" si="52"/>
        <v>7451.9530724776168</v>
      </c>
      <c r="Y26" s="89">
        <f t="shared" si="52"/>
        <v>4780.9527706534564</v>
      </c>
      <c r="Z26" s="89">
        <f t="shared" si="52"/>
        <v>4845.4362554696745</v>
      </c>
      <c r="AA26" s="114">
        <f t="shared" si="52"/>
        <v>7683.3814528149269</v>
      </c>
      <c r="AB26" s="114">
        <f t="shared" si="52"/>
        <v>6435.0268839314213</v>
      </c>
      <c r="AC26" s="114">
        <f t="shared" si="52"/>
        <v>4313.6993286405468</v>
      </c>
      <c r="AD26" s="114">
        <f t="shared" si="52"/>
        <v>4764.1622340877257</v>
      </c>
      <c r="AE26" s="114">
        <f t="shared" si="52"/>
        <v>7838.2429329383112</v>
      </c>
      <c r="AF26" s="114">
        <f t="shared" si="52"/>
        <v>5886.9132201820285</v>
      </c>
      <c r="AG26" s="114">
        <f t="shared" si="52"/>
        <v>4455.2091077877994</v>
      </c>
      <c r="AH26" s="114">
        <f t="shared" si="52"/>
        <v>4760.04130856132</v>
      </c>
      <c r="AI26" s="114">
        <f t="shared" si="52"/>
        <v>8860.5762939242995</v>
      </c>
      <c r="AJ26" s="114">
        <f t="shared" si="52"/>
        <v>6396.1345022568539</v>
      </c>
      <c r="AK26" s="89">
        <f t="shared" si="52"/>
        <v>4173.9042602306772</v>
      </c>
      <c r="AL26" s="89">
        <f t="shared" si="52"/>
        <v>4876.4971582834742</v>
      </c>
      <c r="AM26" s="89">
        <f t="shared" si="52"/>
        <v>8246.7644137418738</v>
      </c>
      <c r="AN26" s="89">
        <f t="shared" si="52"/>
        <v>6844.5355127025032</v>
      </c>
      <c r="AO26" s="89">
        <f t="shared" si="52"/>
        <v>4444.3547348525626</v>
      </c>
      <c r="AP26" s="89">
        <f t="shared" si="52"/>
        <v>4948.9031051985039</v>
      </c>
      <c r="AQ26" s="89">
        <f t="shared" si="52"/>
        <v>7232.2212772410139</v>
      </c>
      <c r="AR26" s="89">
        <f t="shared" si="52"/>
        <v>6655.0960540521874</v>
      </c>
      <c r="AS26" s="89">
        <f t="shared" si="52"/>
        <v>4113.5722815487215</v>
      </c>
      <c r="AT26" s="89">
        <f t="shared" si="52"/>
        <v>5019.5999758090411</v>
      </c>
      <c r="AU26" s="89">
        <f t="shared" si="52"/>
        <v>6916.8979167034422</v>
      </c>
      <c r="AV26" s="89">
        <f t="shared" si="52"/>
        <v>6283.7695601943315</v>
      </c>
      <c r="AW26" s="89">
        <f t="shared" si="52"/>
        <v>4527.2335129993062</v>
      </c>
      <c r="AX26" s="89">
        <f t="shared" si="52"/>
        <v>5234.4545826735575</v>
      </c>
      <c r="AY26" s="89">
        <f t="shared" si="52"/>
        <v>7175.1642727253638</v>
      </c>
      <c r="AZ26" s="89">
        <f t="shared" si="52"/>
        <v>6467.9820648987015</v>
      </c>
      <c r="BA26" s="89">
        <f t="shared" si="52"/>
        <v>4564.5942444249922</v>
      </c>
      <c r="BB26" s="114">
        <f t="shared" si="52"/>
        <v>5690.9495353277061</v>
      </c>
      <c r="BC26" s="114">
        <f t="shared" si="52"/>
        <v>7958.0367596689302</v>
      </c>
      <c r="BD26" s="114">
        <f t="shared" si="52"/>
        <v>7037.5625176727117</v>
      </c>
      <c r="BE26" s="114">
        <f t="shared" si="52"/>
        <v>4766.7908243986476</v>
      </c>
      <c r="BF26" s="89">
        <f t="shared" si="52"/>
        <v>5449.5766945014402</v>
      </c>
      <c r="BG26" s="89">
        <f t="shared" si="52"/>
        <v>7538.1633088542167</v>
      </c>
      <c r="BH26" s="89">
        <f t="shared" si="52"/>
        <v>6752.6796858946882</v>
      </c>
      <c r="BI26" s="89">
        <f t="shared" ref="BI26:BN26" si="53">SUM(BI27:BI28)</f>
        <v>4801.2091311711429</v>
      </c>
      <c r="BJ26" s="89">
        <f t="shared" si="53"/>
        <v>5824.8038819928661</v>
      </c>
      <c r="BK26" s="89">
        <f t="shared" si="53"/>
        <v>7872.7030694284003</v>
      </c>
      <c r="BL26" s="89">
        <f t="shared" si="53"/>
        <v>6969.6787935471693</v>
      </c>
      <c r="BM26" s="89">
        <f t="shared" si="53"/>
        <v>5008.5788099164893</v>
      </c>
      <c r="BN26" s="89">
        <f t="shared" si="53"/>
        <v>6113.7300406058976</v>
      </c>
      <c r="BO26" s="89">
        <f t="shared" ref="BO26:CB26" si="54">SUM(BO27:BO28)</f>
        <v>8480.9537563053582</v>
      </c>
      <c r="BP26" s="89">
        <f t="shared" si="54"/>
        <v>7469.63671127611</v>
      </c>
      <c r="BQ26" s="89">
        <f t="shared" si="54"/>
        <v>5297.3540007256179</v>
      </c>
      <c r="BR26" s="89">
        <f t="shared" si="54"/>
        <v>6255.0560330692806</v>
      </c>
      <c r="BS26" s="89">
        <f t="shared" si="54"/>
        <v>9011.3871919046451</v>
      </c>
      <c r="BT26" s="89">
        <f t="shared" si="54"/>
        <v>7407.087206323904</v>
      </c>
      <c r="BU26" s="89">
        <f t="shared" si="54"/>
        <v>5304.4695687021722</v>
      </c>
      <c r="BV26" s="89">
        <f t="shared" si="54"/>
        <v>6662.7964077140505</v>
      </c>
      <c r="BW26" s="89">
        <f t="shared" si="54"/>
        <v>9628.682490186251</v>
      </c>
      <c r="BX26" s="89">
        <f t="shared" si="54"/>
        <v>7465.9477779129566</v>
      </c>
      <c r="BY26" s="89">
        <f t="shared" si="54"/>
        <v>5563.5733241867401</v>
      </c>
      <c r="BZ26" s="89">
        <f t="shared" si="54"/>
        <v>6872.496599541204</v>
      </c>
      <c r="CA26" s="89">
        <f t="shared" si="54"/>
        <v>10520.716624971617</v>
      </c>
      <c r="CB26" s="89">
        <f t="shared" si="54"/>
        <v>8396.999825949717</v>
      </c>
      <c r="CC26" s="89">
        <f t="shared" ref="CC26:CF26" si="55">SUM(CC27:CC28)</f>
        <v>5973.0849598213881</v>
      </c>
      <c r="CD26" s="89">
        <f t="shared" si="55"/>
        <v>7339.0706880707867</v>
      </c>
      <c r="CE26" s="89">
        <f t="shared" si="55"/>
        <v>9809.8664666939658</v>
      </c>
      <c r="CF26" s="89">
        <f t="shared" si="55"/>
        <v>7055.6540155137418</v>
      </c>
      <c r="CG26" s="89">
        <f t="shared" ref="CG26" si="56">SUM(CG27:CG28)</f>
        <v>5558.4088297215058</v>
      </c>
      <c r="CH26" s="89">
        <f t="shared" ref="CH26" si="57">SUM(CH27:CH28)</f>
        <v>6628.137043280406</v>
      </c>
      <c r="CI26" s="89">
        <f t="shared" ref="CI26:CK26" si="58">SUM(CI27:CI28)</f>
        <v>8243.0627584484155</v>
      </c>
      <c r="CJ26" s="89">
        <f t="shared" si="58"/>
        <v>6562.9247258948071</v>
      </c>
      <c r="CK26" s="89">
        <f t="shared" si="58"/>
        <v>5350.7064860895935</v>
      </c>
    </row>
    <row r="27" spans="1:89">
      <c r="A27" s="134" t="s">
        <v>1</v>
      </c>
      <c r="B27" s="135">
        <f>B7*Annual!$B46/100</f>
        <v>2284.6511474967911</v>
      </c>
      <c r="C27" s="136">
        <f>C7*Annual!$B46/100</f>
        <v>3319.9540771634984</v>
      </c>
      <c r="D27" s="136">
        <f>D7*Annual!$B46/100</f>
        <v>3560.049831385134</v>
      </c>
      <c r="E27" s="136">
        <f>E7*Annual!$B46/100</f>
        <v>2752.6298075073441</v>
      </c>
      <c r="F27" s="136">
        <f>F7*Annual!$C46/100</f>
        <v>2353.4133502006575</v>
      </c>
      <c r="G27" s="136">
        <f>G7*Annual!$C46/100</f>
        <v>5243.6899909118165</v>
      </c>
      <c r="H27" s="136">
        <f>H7*Annual!$C46/100</f>
        <v>3754.9351272763083</v>
      </c>
      <c r="I27" s="136">
        <f>I7*Annual!$C46/100</f>
        <v>2511.7429689625606</v>
      </c>
      <c r="J27" s="136">
        <f>J7*Annual!$D46/100</f>
        <v>2566.1523781060591</v>
      </c>
      <c r="K27" s="136">
        <f>K7*Annual!$D46/100</f>
        <v>5075.8304453179226</v>
      </c>
      <c r="L27" s="136">
        <f>L7*Annual!$D46/100</f>
        <v>3681.7437244438847</v>
      </c>
      <c r="M27" s="136">
        <f>M7*Annual!$D46/100</f>
        <v>2490.4560616454032</v>
      </c>
      <c r="N27" s="136">
        <f>N7*Annual!$E46/100</f>
        <v>2646.5557411197101</v>
      </c>
      <c r="O27" s="136">
        <f>O7*Annual!$E46/100</f>
        <v>5222.3005219808083</v>
      </c>
      <c r="P27" s="136">
        <f>P7*Annual!$E46/100</f>
        <v>3787.6044369122324</v>
      </c>
      <c r="Q27" s="136">
        <f>Q7*Annual!$E46/100</f>
        <v>2282.9884877941745</v>
      </c>
      <c r="R27" s="136">
        <f>R7*Annual!$F46/100</f>
        <v>2662.610923518891</v>
      </c>
      <c r="S27" s="136">
        <f>S7*Annual!$F46/100</f>
        <v>5292.1493856590541</v>
      </c>
      <c r="T27" s="136">
        <f>T7*Annual!$F46/100</f>
        <v>3701.5421009653091</v>
      </c>
      <c r="U27" s="136">
        <f>U7*Annual!$F46/100</f>
        <v>1916.5646600387047</v>
      </c>
      <c r="V27" s="136">
        <f>V7*Annual!$G46/100</f>
        <v>2241.4996217331427</v>
      </c>
      <c r="W27" s="136">
        <f>W7*Annual!$G46/100</f>
        <v>4493.872527743988</v>
      </c>
      <c r="X27" s="136">
        <f>X7*Annual!$G46/100</f>
        <v>5010.0094396602472</v>
      </c>
      <c r="Y27" s="136">
        <f>Y7*Annual!$G46/100</f>
        <v>2337.0274558303972</v>
      </c>
      <c r="Z27" s="136">
        <f>Z7*Annual!H46/100</f>
        <v>2566.713028383147</v>
      </c>
      <c r="AA27" s="136">
        <f>AA7*Annual!H46/100</f>
        <v>5352.8090857902434</v>
      </c>
      <c r="AB27" s="136">
        <f>AB7*Annual!H46/100</f>
        <v>4103.0533150347046</v>
      </c>
      <c r="AC27" s="136">
        <f>AC7*Annual!H46/100</f>
        <v>2009.8291986239199</v>
      </c>
      <c r="AD27" s="136">
        <f>AD7*Annual!$I46/100</f>
        <v>2758.6706843223933</v>
      </c>
      <c r="AE27" s="136">
        <f>AE7*Annual!$I46/100</f>
        <v>5777.6319904196343</v>
      </c>
      <c r="AF27" s="136">
        <f>AF7*Annual!$I46/100</f>
        <v>3796.144013002925</v>
      </c>
      <c r="AG27" s="136">
        <f>AG7*Annual!$I46/100</f>
        <v>2352.8632582482228</v>
      </c>
      <c r="AH27" s="136">
        <f>AH7*Annual!$J46/100</f>
        <v>2646.9250301315915</v>
      </c>
      <c r="AI27" s="136">
        <f>AI7*Annual!$J46/100</f>
        <v>6676.1949878258383</v>
      </c>
      <c r="AJ27" s="136">
        <f>AJ7*Annual!$J46/100</f>
        <v>4167.590097595963</v>
      </c>
      <c r="AK27" s="136">
        <f>AK7*Annual!$J46/100</f>
        <v>1955.7525663502631</v>
      </c>
      <c r="AL27" s="136">
        <f>AL7*Annual!$K46/100</f>
        <v>2647.576445678736</v>
      </c>
      <c r="AM27" s="136">
        <f>AM7*Annual!$K46/100</f>
        <v>6023.8006794475987</v>
      </c>
      <c r="AN27" s="136">
        <f>AN7*Annual!$K46/100</f>
        <v>4554.1551407573434</v>
      </c>
      <c r="AO27" s="136">
        <f>AO7*Annual!$K46/100</f>
        <v>2267.2827725259108</v>
      </c>
      <c r="AP27" s="136">
        <f>AP7*Annual!$L46/100</f>
        <v>2794.2121875584266</v>
      </c>
      <c r="AQ27" s="136">
        <f>AQ7*Annual!$L46/100</f>
        <v>5119.6669828100166</v>
      </c>
      <c r="AR27" s="136">
        <f>AR7*Annual!$L46/100</f>
        <v>4569.7019943322002</v>
      </c>
      <c r="AS27" s="136">
        <f>AS7*Annual!$L46/100</f>
        <v>2105.0007445511205</v>
      </c>
      <c r="AT27" s="136">
        <f>AT7*Annual!$M46/100</f>
        <v>3037.880505634751</v>
      </c>
      <c r="AU27" s="136">
        <f>AU7*Annual!$M46/100</f>
        <v>4911.2801603333755</v>
      </c>
      <c r="AV27" s="136">
        <f>AV7*Annual!$M46/100</f>
        <v>4264.5111487003105</v>
      </c>
      <c r="AW27" s="136">
        <f>AW7*Annual!$M46/100</f>
        <v>2452.0677214511288</v>
      </c>
      <c r="AX27" s="136">
        <f>AX7*Annual!$N46/100</f>
        <v>3193.3394157711305</v>
      </c>
      <c r="AY27" s="136">
        <f>AY7*Annual!$N46/100</f>
        <v>5151.7856214716849</v>
      </c>
      <c r="AZ27" s="136">
        <f>AZ7*Annual!$N46/100</f>
        <v>4433.8775437879167</v>
      </c>
      <c r="BA27" s="136">
        <f>BA7*Annual!$N46/100</f>
        <v>2550.060843110502</v>
      </c>
      <c r="BB27" s="136">
        <f>BB7*Annual!$O46/100</f>
        <v>3850.0101063997681</v>
      </c>
      <c r="BC27" s="136">
        <f>BC7*Annual!$O46/100</f>
        <v>6028.4411335962277</v>
      </c>
      <c r="BD27" s="136">
        <f>BD7*Annual!$O46/100</f>
        <v>5137.8599720148977</v>
      </c>
      <c r="BE27" s="136">
        <f>BE7*Annual!$O46/100</f>
        <v>2856.1066260034531</v>
      </c>
      <c r="BF27" s="136">
        <f>BF7*Annual!P46/100</f>
        <v>3713.3655290000652</v>
      </c>
      <c r="BG27" s="136">
        <f>BG7*Annual!P46/100</f>
        <v>5723.0601647956282</v>
      </c>
      <c r="BH27" s="136">
        <f>BH7*Annual!P46/100</f>
        <v>4920.6805735478865</v>
      </c>
      <c r="BI27" s="136">
        <f>BI7*Annual!P46/100</f>
        <v>2945.9494413684242</v>
      </c>
      <c r="BJ27" s="136">
        <f>BJ7*Annual!Q46/100</f>
        <v>3843.8610471762822</v>
      </c>
      <c r="BK27" s="136">
        <f>BK7*Annual!Q46/100</f>
        <v>5983.1495465284652</v>
      </c>
      <c r="BL27" s="136">
        <f>BL7*Annual!Q46/100</f>
        <v>4941.4513223077511</v>
      </c>
      <c r="BM27" s="136">
        <f>BM7*Annual!Q46/100</f>
        <v>2945.2680740797196</v>
      </c>
      <c r="BN27" s="136">
        <f>BN7*Annual!$R46/100</f>
        <v>4127.7691928324839</v>
      </c>
      <c r="BO27" s="136">
        <f>BO7*Annual!$R46/100</f>
        <v>6469.2437941805019</v>
      </c>
      <c r="BP27" s="136">
        <f>BP7*Annual!$R46/100</f>
        <v>5529.6860101923385</v>
      </c>
      <c r="BQ27" s="136">
        <f>BQ7*Annual!$R46/100</f>
        <v>3343.0100279467365</v>
      </c>
      <c r="BR27" s="136">
        <f>BR7*Annual!$S46/100</f>
        <v>4350.3784529981058</v>
      </c>
      <c r="BS27" s="136">
        <f>BS7*Annual!$S46/100</f>
        <v>6900.4590780256422</v>
      </c>
      <c r="BT27" s="136">
        <f>BT7*Annual!$S46/100</f>
        <v>5374.564786395078</v>
      </c>
      <c r="BU27" s="136">
        <f>BU7*Annual!$S46/100</f>
        <v>3294.5976825811758</v>
      </c>
      <c r="BV27" s="136">
        <f>BV7*Annual!$T46/100</f>
        <v>4673.0500260039644</v>
      </c>
      <c r="BW27" s="136">
        <f>BW7*Annual!$T46/100</f>
        <v>7541.7394121698544</v>
      </c>
      <c r="BX27" s="136">
        <f>BX7*Annual!$T46/100</f>
        <v>5358.1014014028078</v>
      </c>
      <c r="BY27" s="136">
        <f>BY7*Annual!$T46/100</f>
        <v>3344.1091604233725</v>
      </c>
      <c r="BZ27" s="136">
        <f>BZ7*Annual!$U46/100</f>
        <v>4710.3505477308299</v>
      </c>
      <c r="CA27" s="136">
        <f>CA7*Annual!$U46/100</f>
        <v>8244.1564945226928</v>
      </c>
      <c r="CB27" s="136">
        <f>CB7*Annual!$U46/100</f>
        <v>6137.5217974513744</v>
      </c>
      <c r="CC27" s="136">
        <f>CC7*Annual!$U46/100</f>
        <v>3569.2691705790294</v>
      </c>
      <c r="CD27" s="136">
        <f>CD7*Annual!$V46/100</f>
        <v>5184.7475426363098</v>
      </c>
      <c r="CE27" s="136">
        <f>CE7*Annual!$V46/100</f>
        <v>7575.5576325296142</v>
      </c>
      <c r="CF27" s="136">
        <f>CF7*Annual!$V46/100</f>
        <v>4916.3883054692096</v>
      </c>
      <c r="CG27" s="136">
        <f>CG7*Annual!$V46/100</f>
        <v>3338.3065193648658</v>
      </c>
      <c r="CH27" s="136">
        <f>CH7*Annual!$W46/100</f>
        <v>4872.2125832745305</v>
      </c>
      <c r="CI27" s="136">
        <f>CI7*Annual!$W46/100</f>
        <v>6281.4126334453349</v>
      </c>
      <c r="CJ27" s="136">
        <f>CJ7*Annual!$W46/100</f>
        <v>4600.0170675025156</v>
      </c>
      <c r="CK27" s="136">
        <f>CK7*Annual!$W46/100</f>
        <v>3373.8300108603858</v>
      </c>
    </row>
    <row r="28" spans="1:89">
      <c r="A28" s="137" t="s">
        <v>2</v>
      </c>
      <c r="B28" s="138">
        <f>B8*Annual!$B47/100</f>
        <v>2483.5178657111205</v>
      </c>
      <c r="C28" s="139">
        <f>C8*Annual!$B47/100</f>
        <v>2466.2788116003489</v>
      </c>
      <c r="D28" s="139">
        <f>D8*Annual!$B47/100</f>
        <v>2504.1367206535583</v>
      </c>
      <c r="E28" s="139">
        <f>E8*Annual!$B47/100</f>
        <v>2481.5919016326502</v>
      </c>
      <c r="F28" s="139">
        <f>F8*Annual!$C47/100</f>
        <v>3447.120557200361</v>
      </c>
      <c r="G28" s="139">
        <f>G8*Annual!$C47/100</f>
        <v>3423.5953625636403</v>
      </c>
      <c r="H28" s="139">
        <f>H8*Annual!$C47/100</f>
        <v>3485.0448649680648</v>
      </c>
      <c r="I28" s="139">
        <f>I8*Annual!$C47/100</f>
        <v>3483.5446113508042</v>
      </c>
      <c r="J28" s="139">
        <f>J8*Annual!$D47/100</f>
        <v>3413.4480206520752</v>
      </c>
      <c r="K28" s="139">
        <f>K8*Annual!$D47/100</f>
        <v>3481.8438387280939</v>
      </c>
      <c r="L28" s="139">
        <f>L8*Annual!$D47/100</f>
        <v>3555.0415358040177</v>
      </c>
      <c r="M28" s="139">
        <f>M8*Annual!$D47/100</f>
        <v>3541.8549431578595</v>
      </c>
      <c r="N28" s="139">
        <f>N8*Annual!$E47/100</f>
        <v>3449.7966629981847</v>
      </c>
      <c r="O28" s="139">
        <f>O8*Annual!$E47/100</f>
        <v>3450.0683957441465</v>
      </c>
      <c r="P28" s="139">
        <f>P8*Annual!$E47/100</f>
        <v>3460.380653453406</v>
      </c>
      <c r="Q28" s="139">
        <f>Q8*Annual!$E47/100</f>
        <v>3442.8756299585325</v>
      </c>
      <c r="R28" s="139">
        <f>R8*Annual!$F47/100</f>
        <v>2477.9297867336954</v>
      </c>
      <c r="S28" s="139">
        <f>S8*Annual!$F47/100</f>
        <v>2490.5196656609287</v>
      </c>
      <c r="T28" s="139">
        <f>T8*Annual!$F47/100</f>
        <v>2514.9805723791865</v>
      </c>
      <c r="U28" s="139">
        <f>U8*Annual!$F47/100</f>
        <v>2517.6922386096676</v>
      </c>
      <c r="V28" s="139">
        <f>V8*Annual!$G47/100</f>
        <v>2413.9168468133303</v>
      </c>
      <c r="W28" s="139">
        <f>W8*Annual!$G47/100</f>
        <v>2443.3204838386919</v>
      </c>
      <c r="X28" s="139">
        <f>X8*Annual!$G47/100</f>
        <v>2441.9436328173697</v>
      </c>
      <c r="Y28" s="139">
        <f>Y8*Annual!$G47/100</f>
        <v>2443.9253148230591</v>
      </c>
      <c r="Z28" s="139">
        <f>Z8*Annual!H47/100</f>
        <v>2278.7232270865275</v>
      </c>
      <c r="AA28" s="139">
        <f>AA8*Annual!H47/100</f>
        <v>2330.5723670246834</v>
      </c>
      <c r="AB28" s="139">
        <f>AB8*Annual!H47/100</f>
        <v>2331.9735688967171</v>
      </c>
      <c r="AC28" s="139">
        <f>AC8*Annual!H47/100</f>
        <v>2303.8701300166267</v>
      </c>
      <c r="AD28" s="139">
        <f>AD8*Annual!$I47/100</f>
        <v>2005.4915497653324</v>
      </c>
      <c r="AE28" s="139">
        <f>AE8*Annual!$I47/100</f>
        <v>2060.6109425186769</v>
      </c>
      <c r="AF28" s="139">
        <f>AF8*Annual!$I47/100</f>
        <v>2090.7692071791039</v>
      </c>
      <c r="AG28" s="139">
        <f>AG8*Annual!$I47/100</f>
        <v>2102.3458495395766</v>
      </c>
      <c r="AH28" s="139">
        <f>AH8*Annual!$J47/100</f>
        <v>2113.1162784297285</v>
      </c>
      <c r="AI28" s="139">
        <f>AI8*Annual!$J47/100</f>
        <v>2184.3813060984603</v>
      </c>
      <c r="AJ28" s="139">
        <f>AJ8*Annual!$J47/100</f>
        <v>2228.5444046608909</v>
      </c>
      <c r="AK28" s="139">
        <f>AK8*Annual!$J47/100</f>
        <v>2218.1516938804139</v>
      </c>
      <c r="AL28" s="139">
        <f>AL8*Annual!$K47/100</f>
        <v>2228.9207126047381</v>
      </c>
      <c r="AM28" s="139">
        <f>AM8*Annual!$K47/100</f>
        <v>2222.9637342942747</v>
      </c>
      <c r="AN28" s="139">
        <f>AN8*Annual!$K47/100</f>
        <v>2290.3803719451603</v>
      </c>
      <c r="AO28" s="139">
        <f>AO8*Annual!$K47/100</f>
        <v>2177.0719623266518</v>
      </c>
      <c r="AP28" s="139">
        <f>AP8*Annual!$L47/100</f>
        <v>2154.6909176400768</v>
      </c>
      <c r="AQ28" s="139">
        <f>AQ8*Annual!$L47/100</f>
        <v>2112.5542944309973</v>
      </c>
      <c r="AR28" s="139">
        <f>AR8*Annual!$L47/100</f>
        <v>2085.3940597199871</v>
      </c>
      <c r="AS28" s="139">
        <f>AS8*Annual!$L47/100</f>
        <v>2008.5715369976012</v>
      </c>
      <c r="AT28" s="139">
        <f>AT8*Annual!$M47/100</f>
        <v>1981.7194701742899</v>
      </c>
      <c r="AU28" s="139">
        <f>AU8*Annual!$M47/100</f>
        <v>2005.6177563700667</v>
      </c>
      <c r="AV28" s="139">
        <f>AV8*Annual!$M47/100</f>
        <v>2019.2584114940209</v>
      </c>
      <c r="AW28" s="139">
        <f>AW8*Annual!$M47/100</f>
        <v>2075.1657915481774</v>
      </c>
      <c r="AX28" s="139">
        <f>AX8*Annual!$N47/100</f>
        <v>2041.1151669024268</v>
      </c>
      <c r="AY28" s="139">
        <f>AY8*Annual!$N47/100</f>
        <v>2023.3786512536794</v>
      </c>
      <c r="AZ28" s="139">
        <f>AZ8*Annual!$N47/100</f>
        <v>2034.1045211107848</v>
      </c>
      <c r="BA28" s="139">
        <f>BA8*Annual!$N47/100</f>
        <v>2014.53340131449</v>
      </c>
      <c r="BB28" s="139">
        <f>BB8*Annual!$O47/100</f>
        <v>1840.939428927938</v>
      </c>
      <c r="BC28" s="139">
        <f>BC8*Annual!$O47/100</f>
        <v>1929.5956260727025</v>
      </c>
      <c r="BD28" s="139">
        <f>BD8*Annual!$O47/100</f>
        <v>1899.7025456578135</v>
      </c>
      <c r="BE28" s="139">
        <f>BE8*Annual!$O47/100</f>
        <v>1910.684198395194</v>
      </c>
      <c r="BF28" s="311">
        <f>BF8*Annual!P47/100</f>
        <v>1736.2111655013753</v>
      </c>
      <c r="BG28" s="139">
        <f>BG8*Annual!P47/100</f>
        <v>1815.1031440585887</v>
      </c>
      <c r="BH28" s="139">
        <f>BH8*Annual!P47/100</f>
        <v>1831.9991123468017</v>
      </c>
      <c r="BI28" s="139">
        <f>BI8*Annual!P47/100</f>
        <v>1855.2596898027189</v>
      </c>
      <c r="BJ28" s="139">
        <f>BJ8*Annual!Q47/100</f>
        <v>1980.9428348165839</v>
      </c>
      <c r="BK28" s="139">
        <f>BK8*Annual!Q47/100</f>
        <v>1889.5535228999349</v>
      </c>
      <c r="BL28" s="139">
        <f>BL8*Annual!Q47/100</f>
        <v>2028.2274712394183</v>
      </c>
      <c r="BM28" s="139">
        <f>BM8*Annual!Q47/100</f>
        <v>2063.3107358367702</v>
      </c>
      <c r="BN28" s="311">
        <f>BN8*Annual!$R47/100</f>
        <v>1985.9608477734139</v>
      </c>
      <c r="BO28" s="311">
        <f>BO8*Annual!$R47/100</f>
        <v>2011.7099621248569</v>
      </c>
      <c r="BP28" s="311">
        <f>BP8*Annual!$R47/100</f>
        <v>1939.9507010837715</v>
      </c>
      <c r="BQ28" s="311">
        <f>BQ8*Annual!$R47/100</f>
        <v>1954.3439727788809</v>
      </c>
      <c r="BR28" s="136">
        <f>BR8*Annual!$S47/100</f>
        <v>1904.6775800711744</v>
      </c>
      <c r="BS28" s="136">
        <f>BS8*Annual!$S47/100</f>
        <v>2110.9281138790034</v>
      </c>
      <c r="BT28" s="136">
        <f>BT8*Annual!$S47/100</f>
        <v>2032.5224199288255</v>
      </c>
      <c r="BU28" s="136">
        <f>BU8*Annual!$S47/100</f>
        <v>2009.8718861209966</v>
      </c>
      <c r="BV28" s="136">
        <f>BV8*Annual!$T47/100</f>
        <v>1989.7463817100861</v>
      </c>
      <c r="BW28" s="136">
        <f>BW8*Annual!$T47/100</f>
        <v>2086.9430780163971</v>
      </c>
      <c r="BX28" s="136">
        <f>BX8*Annual!$T47/100</f>
        <v>2107.8463765101487</v>
      </c>
      <c r="BY28" s="136">
        <f>BY8*Annual!$T47/100</f>
        <v>2219.4641637633681</v>
      </c>
      <c r="BZ28" s="136">
        <f>BZ8*Annual!$U47/100</f>
        <v>2162.1460518103745</v>
      </c>
      <c r="CA28" s="136">
        <f>CA8*Annual!$U47/100</f>
        <v>2276.5601304489237</v>
      </c>
      <c r="CB28" s="136">
        <f>CB8*Annual!$U47/100</f>
        <v>2259.4780284983431</v>
      </c>
      <c r="CC28" s="136">
        <f>CC8*Annual!$U47/100</f>
        <v>2403.8157892423592</v>
      </c>
      <c r="CD28" s="136">
        <f>CD8*Annual!$V47/100</f>
        <v>2154.3231454344768</v>
      </c>
      <c r="CE28" s="136">
        <f>CE8*Annual!$V47/100</f>
        <v>2234.3088341643511</v>
      </c>
      <c r="CF28" s="136">
        <f>CF8*Annual!$V47/100</f>
        <v>2139.2657100445322</v>
      </c>
      <c r="CG28" s="136">
        <f>CG8*Annual!$V47/100</f>
        <v>2220.1023103566399</v>
      </c>
      <c r="CH28" s="136">
        <f>CH8*Annual!$W47/100</f>
        <v>1755.9244600058757</v>
      </c>
      <c r="CI28" s="136">
        <f>CI8*Annual!$W47/100</f>
        <v>1961.6501250030799</v>
      </c>
      <c r="CJ28" s="136">
        <f>CJ8*Annual!$W47/100</f>
        <v>1962.9076583922913</v>
      </c>
      <c r="CK28" s="136">
        <f>CK8*Annual!$W47/100</f>
        <v>1976.8764752292072</v>
      </c>
    </row>
    <row r="29" spans="1:89">
      <c r="A29" s="133" t="s">
        <v>3</v>
      </c>
      <c r="B29" s="113">
        <f t="shared" ref="B29:U29" si="59">SUM(B30:B32)</f>
        <v>16834.712682332171</v>
      </c>
      <c r="C29" s="114">
        <f t="shared" si="59"/>
        <v>17144.61539666124</v>
      </c>
      <c r="D29" s="114">
        <f t="shared" si="59"/>
        <v>18039.872120425174</v>
      </c>
      <c r="E29" s="114">
        <f t="shared" si="59"/>
        <v>17658.493731597086</v>
      </c>
      <c r="F29" s="114">
        <f t="shared" si="59"/>
        <v>17159.891303232111</v>
      </c>
      <c r="G29" s="114">
        <f t="shared" si="59"/>
        <v>17431.099916814583</v>
      </c>
      <c r="H29" s="114">
        <f t="shared" si="59"/>
        <v>18401.718818354911</v>
      </c>
      <c r="I29" s="114">
        <f t="shared" si="59"/>
        <v>18351.710171321647</v>
      </c>
      <c r="J29" s="114">
        <f t="shared" si="59"/>
        <v>17686.934678521378</v>
      </c>
      <c r="K29" s="114">
        <f t="shared" si="59"/>
        <v>18230.485235750959</v>
      </c>
      <c r="L29" s="114">
        <f t="shared" si="59"/>
        <v>18876.001673672941</v>
      </c>
      <c r="M29" s="114">
        <f t="shared" si="59"/>
        <v>18807.212609353075</v>
      </c>
      <c r="N29" s="114">
        <f t="shared" si="59"/>
        <v>17574.124284229398</v>
      </c>
      <c r="O29" s="114">
        <f t="shared" si="59"/>
        <v>17794.872262893176</v>
      </c>
      <c r="P29" s="114">
        <f t="shared" si="59"/>
        <v>18154.897591146047</v>
      </c>
      <c r="Q29" s="114">
        <f t="shared" si="59"/>
        <v>18115.732944663065</v>
      </c>
      <c r="R29" s="114">
        <f t="shared" si="59"/>
        <v>17162.301559224998</v>
      </c>
      <c r="S29" s="114">
        <f t="shared" si="59"/>
        <v>17612.185078364379</v>
      </c>
      <c r="T29" s="114">
        <f t="shared" si="59"/>
        <v>18402.012182523744</v>
      </c>
      <c r="U29" s="114">
        <f t="shared" si="59"/>
        <v>18822.40517922338</v>
      </c>
      <c r="V29" s="114">
        <f t="shared" ref="V29:BH29" si="60">SUM(V30:V32)</f>
        <v>18286.642622695144</v>
      </c>
      <c r="W29" s="114">
        <f t="shared" si="60"/>
        <v>18943.297678952171</v>
      </c>
      <c r="X29" s="114">
        <f t="shared" si="60"/>
        <v>19929.597159253779</v>
      </c>
      <c r="Y29" s="114">
        <f t="shared" si="60"/>
        <v>20387.02360695789</v>
      </c>
      <c r="Z29" s="114">
        <f t="shared" si="60"/>
        <v>19974.208837181897</v>
      </c>
      <c r="AA29" s="114">
        <f t="shared" si="60"/>
        <v>20358.170994243053</v>
      </c>
      <c r="AB29" s="114">
        <f t="shared" si="60"/>
        <v>20817.464265639683</v>
      </c>
      <c r="AC29" s="114">
        <f t="shared" si="60"/>
        <v>21117.342127382977</v>
      </c>
      <c r="AD29" s="114">
        <f t="shared" si="60"/>
        <v>19561.93563817707</v>
      </c>
      <c r="AE29" s="114">
        <f t="shared" si="60"/>
        <v>20253.507839576225</v>
      </c>
      <c r="AF29" s="114">
        <f t="shared" si="60"/>
        <v>21207.060608331078</v>
      </c>
      <c r="AG29" s="114">
        <f t="shared" si="60"/>
        <v>21327.210485881023</v>
      </c>
      <c r="AH29" s="114">
        <f t="shared" si="60"/>
        <v>19772.963239313507</v>
      </c>
      <c r="AI29" s="114">
        <f t="shared" si="60"/>
        <v>19911.86677889834</v>
      </c>
      <c r="AJ29" s="114">
        <f t="shared" si="60"/>
        <v>20694.30868765484</v>
      </c>
      <c r="AK29" s="114">
        <f t="shared" si="60"/>
        <v>20624.159090460365</v>
      </c>
      <c r="AL29" s="114">
        <f t="shared" si="60"/>
        <v>20336.165091224277</v>
      </c>
      <c r="AM29" s="114">
        <f t="shared" si="60"/>
        <v>20928.207878823338</v>
      </c>
      <c r="AN29" s="114">
        <f t="shared" si="60"/>
        <v>22105.435364828078</v>
      </c>
      <c r="AO29" s="114">
        <f t="shared" si="60"/>
        <v>22139.586101943762</v>
      </c>
      <c r="AP29" s="114">
        <f t="shared" si="60"/>
        <v>21378.874905281187</v>
      </c>
      <c r="AQ29" s="114">
        <f t="shared" si="60"/>
        <v>22581.627181936245</v>
      </c>
      <c r="AR29" s="114">
        <f t="shared" si="60"/>
        <v>23780.419603364691</v>
      </c>
      <c r="AS29" s="114">
        <f t="shared" si="60"/>
        <v>23858.711224063911</v>
      </c>
      <c r="AT29" s="114">
        <f t="shared" si="60"/>
        <v>22719.952619825435</v>
      </c>
      <c r="AU29" s="114">
        <f t="shared" si="60"/>
        <v>23747.658770228831</v>
      </c>
      <c r="AV29" s="114">
        <f t="shared" si="60"/>
        <v>25046.606319090246</v>
      </c>
      <c r="AW29" s="114">
        <f t="shared" si="60"/>
        <v>25510.787301033255</v>
      </c>
      <c r="AX29" s="114">
        <f t="shared" si="60"/>
        <v>24459.754086108336</v>
      </c>
      <c r="AY29" s="114">
        <f t="shared" si="60"/>
        <v>25289.268928314108</v>
      </c>
      <c r="AZ29" s="114">
        <f t="shared" si="60"/>
        <v>26311.011332924838</v>
      </c>
      <c r="BA29" s="114">
        <f t="shared" si="60"/>
        <v>27211.898684805634</v>
      </c>
      <c r="BB29" s="114">
        <f t="shared" si="60"/>
        <v>25241.918172730908</v>
      </c>
      <c r="BC29" s="114">
        <f t="shared" si="60"/>
        <v>26742.468038810217</v>
      </c>
      <c r="BD29" s="114">
        <f t="shared" si="60"/>
        <v>27477.630603484282</v>
      </c>
      <c r="BE29" s="114">
        <f t="shared" si="60"/>
        <v>26533.596189987245</v>
      </c>
      <c r="BF29" s="114">
        <f t="shared" si="60"/>
        <v>23613.587637981829</v>
      </c>
      <c r="BG29" s="114">
        <f t="shared" si="60"/>
        <v>23990.981870277188</v>
      </c>
      <c r="BH29" s="114">
        <f t="shared" si="60"/>
        <v>25373.017836635969</v>
      </c>
      <c r="BI29" s="114">
        <f t="shared" ref="BI29:BN29" si="61">SUM(BI30:BI32)</f>
        <v>25894.717921708983</v>
      </c>
      <c r="BJ29" s="114">
        <f t="shared" si="61"/>
        <v>24620.208651690511</v>
      </c>
      <c r="BK29" s="114">
        <f t="shared" si="61"/>
        <v>25847.135690910407</v>
      </c>
      <c r="BL29" s="114">
        <f t="shared" si="61"/>
        <v>26575.749618453083</v>
      </c>
      <c r="BM29" s="114">
        <f t="shared" si="61"/>
        <v>26796.85736791676</v>
      </c>
      <c r="BN29" s="114">
        <f t="shared" si="61"/>
        <v>25594.947689368571</v>
      </c>
      <c r="BO29" s="114">
        <f t="shared" ref="BO29:CB29" si="62">SUM(BO30:BO32)</f>
        <v>26202.80775168855</v>
      </c>
      <c r="BP29" s="114">
        <f t="shared" si="62"/>
        <v>27043.501725724411</v>
      </c>
      <c r="BQ29" s="114">
        <f t="shared" si="62"/>
        <v>27418.71456897258</v>
      </c>
      <c r="BR29" s="310">
        <f t="shared" si="62"/>
        <v>25906.422010414419</v>
      </c>
      <c r="BS29" s="310">
        <f t="shared" si="62"/>
        <v>26683.151995791392</v>
      </c>
      <c r="BT29" s="310">
        <f t="shared" si="62"/>
        <v>27585.56910829106</v>
      </c>
      <c r="BU29" s="310">
        <f t="shared" si="62"/>
        <v>28226.095269044195</v>
      </c>
      <c r="BV29" s="310">
        <f t="shared" si="62"/>
        <v>26149.412794584841</v>
      </c>
      <c r="BW29" s="310">
        <f t="shared" si="62"/>
        <v>27557.084813143934</v>
      </c>
      <c r="BX29" s="310">
        <f t="shared" si="62"/>
        <v>27896.368964676298</v>
      </c>
      <c r="BY29" s="310">
        <f t="shared" si="62"/>
        <v>28751.213397490003</v>
      </c>
      <c r="BZ29" s="310">
        <f t="shared" si="62"/>
        <v>26738.495284104691</v>
      </c>
      <c r="CA29" s="310">
        <f t="shared" si="62"/>
        <v>27465.129238488327</v>
      </c>
      <c r="CB29" s="310">
        <f t="shared" si="62"/>
        <v>28006.740070015425</v>
      </c>
      <c r="CC29" s="310">
        <f t="shared" ref="CC29:CF29" si="63">SUM(CC30:CC32)</f>
        <v>29018.725546666908</v>
      </c>
      <c r="CD29" s="310">
        <f t="shared" si="63"/>
        <v>27007.896075713295</v>
      </c>
      <c r="CE29" s="310">
        <f t="shared" si="63"/>
        <v>27280.058133271268</v>
      </c>
      <c r="CF29" s="310">
        <f t="shared" si="63"/>
        <v>28381.158023854285</v>
      </c>
      <c r="CG29" s="310">
        <f t="shared" ref="CG29" si="64">SUM(CG30:CG32)</f>
        <v>28840.808147228396</v>
      </c>
      <c r="CH29" s="310">
        <f t="shared" ref="CH29" si="65">SUM(CH30:CH32)</f>
        <v>26866.247928567063</v>
      </c>
      <c r="CI29" s="310">
        <f t="shared" ref="CI29:CK29" si="66">SUM(CI30:CI32)</f>
        <v>28021.149321905999</v>
      </c>
      <c r="CJ29" s="310">
        <f t="shared" si="66"/>
        <v>28543.018484968088</v>
      </c>
      <c r="CK29" s="310">
        <f t="shared" si="66"/>
        <v>28694.137605312859</v>
      </c>
    </row>
    <row r="30" spans="1:89">
      <c r="A30" s="134" t="s">
        <v>4</v>
      </c>
      <c r="B30" s="135">
        <f>B10*Annual!$B49/100</f>
        <v>12323.479607067193</v>
      </c>
      <c r="C30" s="136">
        <f>C10*Annual!$B49/100</f>
        <v>12559.659302546046</v>
      </c>
      <c r="D30" s="136">
        <f>D10*Annual!$B49/100</f>
        <v>13448.019999524746</v>
      </c>
      <c r="E30" s="136">
        <f>E10*Annual!$B49/100</f>
        <v>13291.331416869396</v>
      </c>
      <c r="F30" s="136">
        <f>F10*Annual!$C49/100</f>
        <v>12647.219122706352</v>
      </c>
      <c r="G30" s="136">
        <f>G10*Annual!$C49/100</f>
        <v>12750.855656531026</v>
      </c>
      <c r="H30" s="136">
        <f>H10*Annual!$C49/100</f>
        <v>13553.681730159602</v>
      </c>
      <c r="I30" s="136">
        <f>I10*Annual!$C49/100</f>
        <v>13573.088099199937</v>
      </c>
      <c r="J30" s="136">
        <f>J10*Annual!$D49/100</f>
        <v>12852.357305566156</v>
      </c>
      <c r="K30" s="136">
        <f>K10*Annual!$D49/100</f>
        <v>13293.77010844442</v>
      </c>
      <c r="L30" s="136">
        <f>L10*Annual!$D49/100</f>
        <v>13937.623625634042</v>
      </c>
      <c r="M30" s="136">
        <f>M10*Annual!$D49/100</f>
        <v>13833.515441783133</v>
      </c>
      <c r="N30" s="136">
        <f>N10*Annual!$E49/100</f>
        <v>13070.272931727533</v>
      </c>
      <c r="O30" s="136">
        <f>O10*Annual!$E49/100</f>
        <v>13294.277364090096</v>
      </c>
      <c r="P30" s="136">
        <f>P10*Annual!$E49/100</f>
        <v>13699.188777082318</v>
      </c>
      <c r="Q30" s="136">
        <f>Q10*Annual!$E49/100</f>
        <v>13610.811989726813</v>
      </c>
      <c r="R30" s="136">
        <f>R10*Annual!$F49/100</f>
        <v>12921.996994808926</v>
      </c>
      <c r="S30" s="136">
        <f>S10*Annual!$F49/100</f>
        <v>13260.256661780222</v>
      </c>
      <c r="T30" s="136">
        <f>T10*Annual!$F49/100</f>
        <v>14015.900527747481</v>
      </c>
      <c r="U30" s="136">
        <f>U10*Annual!$F49/100</f>
        <v>14336.916040103119</v>
      </c>
      <c r="V30" s="136">
        <f>V10*Annual!$G49/100</f>
        <v>13897.941957290852</v>
      </c>
      <c r="W30" s="136">
        <f>W10*Annual!$G49/100</f>
        <v>14391.765088207798</v>
      </c>
      <c r="X30" s="136">
        <f>X10*Annual!$G49/100</f>
        <v>15272.189074234779</v>
      </c>
      <c r="Y30" s="136">
        <f>Y10*Annual!$G49/100</f>
        <v>15657.709816403902</v>
      </c>
      <c r="Z30" s="136">
        <f>Z10*Annual!H49/100</f>
        <v>14758.169711290991</v>
      </c>
      <c r="AA30" s="136">
        <f>AA10*Annual!H49/100</f>
        <v>15054.987220428715</v>
      </c>
      <c r="AB30" s="136">
        <f>AB10*Annual!H49/100</f>
        <v>15482.769197383697</v>
      </c>
      <c r="AC30" s="136">
        <f>AC10*Annual!H49/100</f>
        <v>15686.13004385219</v>
      </c>
      <c r="AD30" s="136">
        <f>AD10*Annual!$I49/100</f>
        <v>14804.362105041524</v>
      </c>
      <c r="AE30" s="136">
        <f>AE10*Annual!$I49/100</f>
        <v>15373.190351226052</v>
      </c>
      <c r="AF30" s="136">
        <f>AF10*Annual!$I49/100</f>
        <v>16192.330465045758</v>
      </c>
      <c r="AG30" s="136">
        <f>AG10*Annual!$I49/100</f>
        <v>16219.419553717895</v>
      </c>
      <c r="AH30" s="136">
        <f>AH10*Annual!$J49/100</f>
        <v>15173.286868757699</v>
      </c>
      <c r="AI30" s="136">
        <f>AI10*Annual!$J49/100</f>
        <v>15223.948928419661</v>
      </c>
      <c r="AJ30" s="136">
        <f>AJ10*Annual!$J49/100</f>
        <v>15885.755413056451</v>
      </c>
      <c r="AK30" s="136">
        <f>AK10*Annual!$J49/100</f>
        <v>15732.958848746701</v>
      </c>
      <c r="AL30" s="136">
        <f>AL10*Annual!$K49/100</f>
        <v>15433.927987992987</v>
      </c>
      <c r="AM30" s="136">
        <f>AM10*Annual!$K49/100</f>
        <v>15858.434198388728</v>
      </c>
      <c r="AN30" s="136">
        <f>AN10*Annual!$K49/100</f>
        <v>16837.326889194694</v>
      </c>
      <c r="AO30" s="136">
        <f>AO10*Annual!$K49/100</f>
        <v>16801.120309693015</v>
      </c>
      <c r="AP30" s="136">
        <f>AP10*Annual!$L49/100</f>
        <v>15985.596056464667</v>
      </c>
      <c r="AQ30" s="136">
        <f>AQ10*Annual!$L49/100</f>
        <v>16992.172470592726</v>
      </c>
      <c r="AR30" s="136">
        <f>AR10*Annual!$L49/100</f>
        <v>18016.501310416919</v>
      </c>
      <c r="AS30" s="136">
        <f>AS10*Annual!$L49/100</f>
        <v>17941.984322697201</v>
      </c>
      <c r="AT30" s="136">
        <f>AT10*Annual!$M49/100</f>
        <v>17033.584380468194</v>
      </c>
      <c r="AU30" s="136">
        <f>AU10*Annual!$M49/100</f>
        <v>17853.345216650345</v>
      </c>
      <c r="AV30" s="136">
        <f>AV10*Annual!$M49/100</f>
        <v>18949.709880569055</v>
      </c>
      <c r="AW30" s="136">
        <f>AW10*Annual!$M49/100</f>
        <v>19260.723015312808</v>
      </c>
      <c r="AX30" s="136">
        <f>AX10*Annual!$N49/100</f>
        <v>18261.275991924744</v>
      </c>
      <c r="AY30" s="136">
        <f>AY10*Annual!$N49/100</f>
        <v>18888.632138577403</v>
      </c>
      <c r="AZ30" s="136">
        <f>AZ10*Annual!$N49/100</f>
        <v>19665.402072237033</v>
      </c>
      <c r="BA30" s="136">
        <f>BA10*Annual!$N49/100</f>
        <v>20246.861631104905</v>
      </c>
      <c r="BB30" s="136">
        <f>BB10*Annual!$O49/100</f>
        <v>18735.665193565081</v>
      </c>
      <c r="BC30" s="136">
        <f>BC10*Annual!$O49/100</f>
        <v>20090.226675085985</v>
      </c>
      <c r="BD30" s="136">
        <f>BD10*Annual!$O49/100</f>
        <v>20503.906884732267</v>
      </c>
      <c r="BE30" s="136">
        <f>BE10*Annual!$O49/100</f>
        <v>19456.6691870467</v>
      </c>
      <c r="BF30" s="136">
        <f>BF10*Annual!P49/100</f>
        <v>16801.953038380412</v>
      </c>
      <c r="BG30" s="136">
        <f>BG10*Annual!P49/100</f>
        <v>17070.854472183415</v>
      </c>
      <c r="BH30" s="136">
        <f>BH10*Annual!P49/100</f>
        <v>18208.788014769503</v>
      </c>
      <c r="BI30" s="136">
        <f>BI10*Annual!P49/100</f>
        <v>18506.185143799317</v>
      </c>
      <c r="BJ30" s="136">
        <f>BJ10*Annual!Q49/100</f>
        <v>17570.966870105578</v>
      </c>
      <c r="BK30" s="136">
        <f>BK10*Annual!Q49/100</f>
        <v>18723.315870646424</v>
      </c>
      <c r="BL30" s="136">
        <f>BL10*Annual!Q49/100</f>
        <v>19363.375560414166</v>
      </c>
      <c r="BM30" s="136">
        <f>BM10*Annual!Q49/100</f>
        <v>19387.412622519161</v>
      </c>
      <c r="BN30" s="136">
        <f>BN10*Annual!$R49/100</f>
        <v>18558.743936950388</v>
      </c>
      <c r="BO30" s="136">
        <f>BO10*Annual!$R49/100</f>
        <v>19024.227221313988</v>
      </c>
      <c r="BP30" s="136">
        <f>BP10*Annual!$R49/100</f>
        <v>19742.711352307928</v>
      </c>
      <c r="BQ30" s="136">
        <f>BQ10*Annual!$R49/100</f>
        <v>19925.390647346649</v>
      </c>
      <c r="BR30" s="136">
        <f>BR10*Annual!$S49/100</f>
        <v>18678.259680915911</v>
      </c>
      <c r="BS30" s="136">
        <f>BS10*Annual!$S49/100</f>
        <v>19396.102848498664</v>
      </c>
      <c r="BT30" s="136">
        <f>BT10*Annual!$S49/100</f>
        <v>20192.866839912011</v>
      </c>
      <c r="BU30" s="136">
        <f>BU10*Annual!$S49/100</f>
        <v>20620.864711716535</v>
      </c>
      <c r="BV30" s="136">
        <f>BV10*Annual!$T49/100</f>
        <v>18744.256043875095</v>
      </c>
      <c r="BW30" s="136">
        <f>BW10*Annual!$T49/100</f>
        <v>19978.692732360374</v>
      </c>
      <c r="BX30" s="136">
        <f>BX10*Annual!$T49/100</f>
        <v>20209.735458051859</v>
      </c>
      <c r="BY30" s="136">
        <f>BY10*Annual!$T49/100</f>
        <v>20935.414245825388</v>
      </c>
      <c r="BZ30" s="136">
        <f>BZ10*Annual!$U49/100</f>
        <v>19133.062775233895</v>
      </c>
      <c r="CA30" s="136">
        <f>CA10*Annual!$U49/100</f>
        <v>19770.581180515481</v>
      </c>
      <c r="CB30" s="136">
        <f>CB10*Annual!$U49/100</f>
        <v>20218.878803204658</v>
      </c>
      <c r="CC30" s="136">
        <f>CC10*Annual!$U49/100</f>
        <v>21015.575838607241</v>
      </c>
      <c r="CD30" s="136">
        <f>CD10*Annual!$V49/100</f>
        <v>19245.434287132815</v>
      </c>
      <c r="CE30" s="136">
        <f>CE10*Annual!$V49/100</f>
        <v>19501.267183392902</v>
      </c>
      <c r="CF30" s="136">
        <f>CF10*Annual!$V49/100</f>
        <v>20591.00500038837</v>
      </c>
      <c r="CG30" s="136">
        <f>CG10*Annual!$V49/100</f>
        <v>20853.356658681423</v>
      </c>
      <c r="CH30" s="136">
        <f>CH10*Annual!$W49/100</f>
        <v>19149.568365535499</v>
      </c>
      <c r="CI30" s="136">
        <f>CI10*Annual!$W49/100</f>
        <v>20311.364968277267</v>
      </c>
      <c r="CJ30" s="136">
        <f>CJ10*Annual!$W49/100</f>
        <v>20748.689566039269</v>
      </c>
      <c r="CK30" s="136">
        <f>CK10*Annual!$W49/100</f>
        <v>20769.711380240409</v>
      </c>
    </row>
    <row r="31" spans="1:89">
      <c r="A31" s="134" t="s">
        <v>5</v>
      </c>
      <c r="B31" s="135">
        <f>B11*Annual!$B50/100</f>
        <v>2083.7409147211843</v>
      </c>
      <c r="C31" s="136">
        <f>C11*Annual!$B50/100</f>
        <v>2124.5045234948802</v>
      </c>
      <c r="D31" s="136">
        <f>D11*Annual!$B50/100</f>
        <v>2158.9157001812173</v>
      </c>
      <c r="E31" s="136">
        <f>E11*Annual!$B50/100</f>
        <v>2043.0619182601272</v>
      </c>
      <c r="F31" s="136">
        <f>F11*Annual!$C50/100</f>
        <v>2129.0052089170667</v>
      </c>
      <c r="G31" s="136">
        <f>G11*Annual!$C50/100</f>
        <v>2268.3072659516347</v>
      </c>
      <c r="H31" s="136">
        <f>H11*Annual!$C50/100</f>
        <v>2456.7402124227501</v>
      </c>
      <c r="I31" s="136">
        <f>I11*Annual!$C50/100</f>
        <v>2487.4486494922198</v>
      </c>
      <c r="J31" s="136">
        <f>J11*Annual!$D50/100</f>
        <v>2350.9203495080819</v>
      </c>
      <c r="K31" s="136">
        <f>K11*Annual!$D50/100</f>
        <v>2437.9901502945741</v>
      </c>
      <c r="L31" s="136">
        <f>L11*Annual!$D50/100</f>
        <v>2469.1484521912735</v>
      </c>
      <c r="M31" s="136">
        <f>M11*Annual!$D50/100</f>
        <v>2405.1623636511945</v>
      </c>
      <c r="N31" s="136">
        <f>N11*Annual!$E50/100</f>
        <v>2229.8273474225248</v>
      </c>
      <c r="O31" s="136">
        <f>O11*Annual!$E50/100</f>
        <v>2283.64145138614</v>
      </c>
      <c r="P31" s="136">
        <f>P11*Annual!$E50/100</f>
        <v>2300.1908749516065</v>
      </c>
      <c r="Q31" s="136">
        <f>Q11*Annual!$E50/100</f>
        <v>2258.9881802930413</v>
      </c>
      <c r="R31" s="136">
        <f>R11*Annual!$F50/100</f>
        <v>2151.4947149043674</v>
      </c>
      <c r="S31" s="136">
        <f>S11*Annual!$F50/100</f>
        <v>2265.6511170703361</v>
      </c>
      <c r="T31" s="136">
        <f>T11*Annual!$F50/100</f>
        <v>2332.5379975481428</v>
      </c>
      <c r="U31" s="136">
        <f>U11*Annual!$F50/100</f>
        <v>2328.2931336258589</v>
      </c>
      <c r="V31" s="136">
        <f>V11*Annual!$G50/100</f>
        <v>2298.5676946352301</v>
      </c>
      <c r="W31" s="136">
        <f>W11*Annual!$G50/100</f>
        <v>2413.512882745074</v>
      </c>
      <c r="X31" s="136">
        <f>X11*Annual!$G50/100</f>
        <v>2494.6295100996126</v>
      </c>
      <c r="Y31" s="136">
        <f>Y11*Annual!$G50/100</f>
        <v>2403.8912684551433</v>
      </c>
      <c r="Z31" s="136">
        <f>Z11*Annual!H50/100</f>
        <v>2332.4484813685085</v>
      </c>
      <c r="AA31" s="136">
        <f>AA11*Annual!H50/100</f>
        <v>2395.8643199715966</v>
      </c>
      <c r="AB31" s="136">
        <f>AB11*Annual!H50/100</f>
        <v>2470.1270544852014</v>
      </c>
      <c r="AC31" s="136">
        <f>AC11*Annual!H50/100</f>
        <v>2397.2580746661697</v>
      </c>
      <c r="AD31" s="136">
        <f>AD11*Annual!$I50/100</f>
        <v>2510.6649730124768</v>
      </c>
      <c r="AE31" s="136">
        <f>AE11*Annual!$I50/100</f>
        <v>2631.2123468270211</v>
      </c>
      <c r="AF31" s="136">
        <f>AF11*Annual!$I50/100</f>
        <v>2720.5887698145207</v>
      </c>
      <c r="AG31" s="136">
        <f>AG11*Annual!$I50/100</f>
        <v>2664.3776475884979</v>
      </c>
      <c r="AH31" s="136">
        <f>AH11*Annual!$J50/100</f>
        <v>2235.4730519441496</v>
      </c>
      <c r="AI31" s="136">
        <f>AI11*Annual!$J50/100</f>
        <v>2323.4063145667747</v>
      </c>
      <c r="AJ31" s="136">
        <f>AJ11*Annual!$J50/100</f>
        <v>2400.8637733390515</v>
      </c>
      <c r="AK31" s="136">
        <f>AK11*Annual!$J50/100</f>
        <v>2355.4686233208731</v>
      </c>
      <c r="AL31" s="136">
        <f>AL11*Annual!$K50/100</f>
        <v>2382.6755969572164</v>
      </c>
      <c r="AM31" s="136">
        <f>AM11*Annual!$K50/100</f>
        <v>2492.4871952209241</v>
      </c>
      <c r="AN31" s="136">
        <f>AN11*Annual!$K50/100</f>
        <v>2593.1106062969657</v>
      </c>
      <c r="AO31" s="136">
        <f>AO11*Annual!$K50/100</f>
        <v>2528.6656822723608</v>
      </c>
      <c r="AP31" s="136">
        <f>AP11*Annual!$L50/100</f>
        <v>2536.0472358049578</v>
      </c>
      <c r="AQ31" s="136">
        <f>AQ11*Annual!$L50/100</f>
        <v>2651.7824941559056</v>
      </c>
      <c r="AR31" s="136">
        <f>AR11*Annual!$L50/100</f>
        <v>2724.0363901163637</v>
      </c>
      <c r="AS31" s="136">
        <f>AS11*Annual!$L50/100</f>
        <v>2735.9711854312604</v>
      </c>
      <c r="AT31" s="136">
        <f>AT11*Annual!$M50/100</f>
        <v>2605.0563112253362</v>
      </c>
      <c r="AU31" s="136">
        <f>AU11*Annual!$M50/100</f>
        <v>2735.9364034608602</v>
      </c>
      <c r="AV31" s="136">
        <f>AV11*Annual!$M50/100</f>
        <v>2827.0566624583712</v>
      </c>
      <c r="AW31" s="136">
        <f>AW11*Annual!$M50/100</f>
        <v>2831.3608157350659</v>
      </c>
      <c r="AX31" s="136">
        <f>AX11*Annual!$N50/100</f>
        <v>2687.1658863135449</v>
      </c>
      <c r="AY31" s="136">
        <f>AY11*Annual!$N50/100</f>
        <v>2803.3010091273504</v>
      </c>
      <c r="AZ31" s="136">
        <f>AZ11*Annual!$N50/100</f>
        <v>2926.8760430492421</v>
      </c>
      <c r="BA31" s="136">
        <f>BA11*Annual!$N50/100</f>
        <v>2907.2153159651457</v>
      </c>
      <c r="BB31" s="136">
        <f>BB11*Annual!$O50/100</f>
        <v>2576.5964744583557</v>
      </c>
      <c r="BC31" s="136">
        <f>BC11*Annual!$O50/100</f>
        <v>2655.3538453506358</v>
      </c>
      <c r="BD31" s="136">
        <f>BD11*Annual!$O50/100</f>
        <v>2857.213823045885</v>
      </c>
      <c r="BE31" s="136">
        <f>BE11*Annual!$O50/100</f>
        <v>2725.3095012594699</v>
      </c>
      <c r="BF31" s="136">
        <f>BF11*Annual!P50/100</f>
        <v>2444.4278869229083</v>
      </c>
      <c r="BG31" s="136">
        <f>BG11*Annual!P50/100</f>
        <v>2545.9262071802395</v>
      </c>
      <c r="BH31" s="136">
        <f>BH11*Annual!P50/100</f>
        <v>2682.4212734909884</v>
      </c>
      <c r="BI31" s="136">
        <f>BI11*Annual!P50/100</f>
        <v>2659.6819863469013</v>
      </c>
      <c r="BJ31" s="136">
        <f>BJ11*Annual!Q50/100</f>
        <v>2506.1532938475125</v>
      </c>
      <c r="BK31" s="136">
        <f>BK11*Annual!Q50/100</f>
        <v>2604.2494304386223</v>
      </c>
      <c r="BL31" s="136">
        <f>BL11*Annual!Q50/100</f>
        <v>2719.9508189579042</v>
      </c>
      <c r="BM31" s="136">
        <f>BM11*Annual!Q50/100</f>
        <v>2713.5842232558139</v>
      </c>
      <c r="BN31" s="136">
        <f>BN11*Annual!$R50/100</f>
        <v>2551.6968589589719</v>
      </c>
      <c r="BO31" s="136">
        <f>BO11*Annual!$R50/100</f>
        <v>2652.031725148192</v>
      </c>
      <c r="BP31" s="136">
        <f>BP11*Annual!$R50/100</f>
        <v>2739.6694183257264</v>
      </c>
      <c r="BQ31" s="136">
        <f>BQ11*Annual!$R50/100</f>
        <v>2716.5867119555792</v>
      </c>
      <c r="BR31" s="136">
        <f>BR11*Annual!$S50/100</f>
        <v>2557.2170769687345</v>
      </c>
      <c r="BS31" s="136">
        <f>BS11*Annual!$S50/100</f>
        <v>2649.6653464608271</v>
      </c>
      <c r="BT31" s="136">
        <f>BT11*Annual!$S50/100</f>
        <v>2740.257676447879</v>
      </c>
      <c r="BU31" s="136">
        <f>BU11*Annual!$S50/100</f>
        <v>2709.91407336057</v>
      </c>
      <c r="BV31" s="136">
        <f>BV11*Annual!$T50/100</f>
        <v>2497.0025031849932</v>
      </c>
      <c r="BW31" s="136">
        <f>BW11*Annual!$T50/100</f>
        <v>2657.9155708825729</v>
      </c>
      <c r="BX31" s="136">
        <f>BX11*Annual!$T50/100</f>
        <v>2762.1936699907742</v>
      </c>
      <c r="BY31" s="136">
        <f>BY11*Annual!$T50/100</f>
        <v>2717.9429189913458</v>
      </c>
      <c r="BZ31" s="136">
        <f>BZ11*Annual!$U50/100</f>
        <v>2488.3025912315779</v>
      </c>
      <c r="CA31" s="136">
        <f>CA11*Annual!$U50/100</f>
        <v>2591.3207144930752</v>
      </c>
      <c r="CB31" s="136">
        <f>CB11*Annual!$U50/100</f>
        <v>2686.6166031548546</v>
      </c>
      <c r="CC31" s="136">
        <f>CC11*Annual!$U50/100</f>
        <v>2702.8174640005927</v>
      </c>
      <c r="CD31" s="136">
        <f>CD11*Annual!$V50/100</f>
        <v>2516.3717260995127</v>
      </c>
      <c r="CE31" s="136">
        <f>CE11*Annual!$V50/100</f>
        <v>2554.4860621502917</v>
      </c>
      <c r="CF31" s="136">
        <f>CF11*Annual!$V50/100</f>
        <v>2589.2591713344564</v>
      </c>
      <c r="CG31" s="136">
        <f>CG11*Annual!$V50/100</f>
        <v>2598.8182311383189</v>
      </c>
      <c r="CH31" s="136">
        <f>CH11*Annual!$W50/100</f>
        <v>2364.8974070550116</v>
      </c>
      <c r="CI31" s="136">
        <f>CI11*Annual!$W50/100</f>
        <v>2462.1436229577016</v>
      </c>
      <c r="CJ31" s="136">
        <f>CJ11*Annual!$W50/100</f>
        <v>2523.0857355529602</v>
      </c>
      <c r="CK31" s="136">
        <f>CK11*Annual!$W50/100</f>
        <v>2502.5158153356251</v>
      </c>
    </row>
    <row r="32" spans="1:89">
      <c r="A32" s="137" t="s">
        <v>6</v>
      </c>
      <c r="B32" s="138">
        <f>B12*Annual!$B51/100</f>
        <v>2427.4921605437926</v>
      </c>
      <c r="C32" s="139">
        <f>C12*Annual!$B51/100</f>
        <v>2460.451570620311</v>
      </c>
      <c r="D32" s="139">
        <f>D12*Annual!$B51/100</f>
        <v>2432.9364207192134</v>
      </c>
      <c r="E32" s="139">
        <f>E12*Annual!$B51/100</f>
        <v>2324.1003964675624</v>
      </c>
      <c r="F32" s="139">
        <f>F12*Annual!$C51/100</f>
        <v>2383.6669716086917</v>
      </c>
      <c r="G32" s="139">
        <f>G12*Annual!$C51/100</f>
        <v>2411.9369943319216</v>
      </c>
      <c r="H32" s="139">
        <f>H12*Annual!$C51/100</f>
        <v>2391.2968757725589</v>
      </c>
      <c r="I32" s="139">
        <f>I12*Annual!$C51/100</f>
        <v>2291.1734226294884</v>
      </c>
      <c r="J32" s="139">
        <f>J12*Annual!$D51/100</f>
        <v>2483.6570234471383</v>
      </c>
      <c r="K32" s="139">
        <f>K12*Annual!$D51/100</f>
        <v>2498.7249770119652</v>
      </c>
      <c r="L32" s="139">
        <f>L12*Annual!$D51/100</f>
        <v>2469.2295958476293</v>
      </c>
      <c r="M32" s="139">
        <f>M12*Annual!$D51/100</f>
        <v>2568.5348039187475</v>
      </c>
      <c r="N32" s="139">
        <f>N12*Annual!$E51/100</f>
        <v>2274.0240050793409</v>
      </c>
      <c r="O32" s="139">
        <f>O12*Annual!$E51/100</f>
        <v>2216.9534474169409</v>
      </c>
      <c r="P32" s="139">
        <f>P12*Annual!$E51/100</f>
        <v>2155.5179391121242</v>
      </c>
      <c r="Q32" s="139">
        <f>Q12*Annual!$E51/100</f>
        <v>2245.9327746432086</v>
      </c>
      <c r="R32" s="139">
        <f>R12*Annual!$F51/100</f>
        <v>2088.8098495117047</v>
      </c>
      <c r="S32" s="139">
        <f>S12*Annual!$F51/100</f>
        <v>2086.2772995138212</v>
      </c>
      <c r="T32" s="139">
        <f>T12*Annual!$F51/100</f>
        <v>2053.5736572281198</v>
      </c>
      <c r="U32" s="139">
        <f>U12*Annual!$F51/100</f>
        <v>2157.1960054944029</v>
      </c>
      <c r="V32" s="139">
        <f>V12*Annual!$G51/100</f>
        <v>2090.1329707690611</v>
      </c>
      <c r="W32" s="139">
        <f>W12*Annual!$G51/100</f>
        <v>2138.0197079992995</v>
      </c>
      <c r="X32" s="139">
        <f>X12*Annual!$G51/100</f>
        <v>2162.7785749193858</v>
      </c>
      <c r="Y32" s="139">
        <f>Y12*Annual!$G51/100</f>
        <v>2325.4225220988428</v>
      </c>
      <c r="Z32" s="139">
        <f>Z12*Annual!H51/100</f>
        <v>2883.5906445223936</v>
      </c>
      <c r="AA32" s="139">
        <f>AA12*Annual!H51/100</f>
        <v>2907.3194538427429</v>
      </c>
      <c r="AB32" s="139">
        <f>AB12*Annual!H51/100</f>
        <v>2864.5680137707841</v>
      </c>
      <c r="AC32" s="139">
        <f>AC12*Annual!H51/100</f>
        <v>3033.9540088646168</v>
      </c>
      <c r="AD32" s="139">
        <f>AD12*Annual!$I51/100</f>
        <v>2246.9085601230704</v>
      </c>
      <c r="AE32" s="139">
        <f>AE12*Annual!$I51/100</f>
        <v>2249.1051415231536</v>
      </c>
      <c r="AF32" s="139">
        <f>AF12*Annual!$I51/100</f>
        <v>2294.1413734707985</v>
      </c>
      <c r="AG32" s="139">
        <f>AG12*Annual!$I51/100</f>
        <v>2443.4132845746308</v>
      </c>
      <c r="AH32" s="139">
        <f>AH12*Annual!$J51/100</f>
        <v>2364.2033186116578</v>
      </c>
      <c r="AI32" s="139">
        <f>AI12*Annual!$J51/100</f>
        <v>2364.5115359119031</v>
      </c>
      <c r="AJ32" s="139">
        <f>AJ12*Annual!$J51/100</f>
        <v>2407.6895012593363</v>
      </c>
      <c r="AK32" s="139">
        <f>AK12*Annual!$J51/100</f>
        <v>2535.7316183927906</v>
      </c>
      <c r="AL32" s="139">
        <f>AL12*Annual!$K51/100</f>
        <v>2519.561506274074</v>
      </c>
      <c r="AM32" s="139">
        <f>AM12*Annual!$K51/100</f>
        <v>2577.286485213685</v>
      </c>
      <c r="AN32" s="139">
        <f>AN12*Annual!$K51/100</f>
        <v>2674.9978693364178</v>
      </c>
      <c r="AO32" s="139">
        <f>AO12*Annual!$K51/100</f>
        <v>2809.8001099783864</v>
      </c>
      <c r="AP32" s="139">
        <f>AP12*Annual!$L51/100</f>
        <v>2857.2316130115605</v>
      </c>
      <c r="AQ32" s="139">
        <f>AQ12*Annual!$L51/100</f>
        <v>2937.6722171876145</v>
      </c>
      <c r="AR32" s="139">
        <f>AR12*Annual!$L51/100</f>
        <v>3039.8819028314051</v>
      </c>
      <c r="AS32" s="139">
        <f>AS12*Annual!$L51/100</f>
        <v>3180.7557159354492</v>
      </c>
      <c r="AT32" s="139">
        <f>AT12*Annual!$M51/100</f>
        <v>3081.3119281319064</v>
      </c>
      <c r="AU32" s="139">
        <f>AU12*Annual!$M51/100</f>
        <v>3158.3771501176252</v>
      </c>
      <c r="AV32" s="139">
        <f>AV12*Annual!$M51/100</f>
        <v>3269.8397760628227</v>
      </c>
      <c r="AW32" s="139">
        <f>AW12*Annual!$M51/100</f>
        <v>3418.703469985383</v>
      </c>
      <c r="AX32" s="139">
        <f>AX12*Annual!$N51/100</f>
        <v>3511.3122078700467</v>
      </c>
      <c r="AY32" s="139">
        <f>AY12*Annual!$N51/100</f>
        <v>3597.3357806093554</v>
      </c>
      <c r="AZ32" s="139">
        <f>AZ12*Annual!$N51/100</f>
        <v>3718.7332176385639</v>
      </c>
      <c r="BA32" s="139">
        <f>BA12*Annual!$N51/100</f>
        <v>4057.8217377355818</v>
      </c>
      <c r="BB32" s="139">
        <f>BB12*Annual!$O51/100</f>
        <v>3929.6565047074719</v>
      </c>
      <c r="BC32" s="139">
        <f>BC12*Annual!$O51/100</f>
        <v>3996.8875183735959</v>
      </c>
      <c r="BD32" s="139">
        <f>BD12*Annual!$O51/100</f>
        <v>4116.50989570613</v>
      </c>
      <c r="BE32" s="139">
        <f>BE12*Annual!$O51/100</f>
        <v>4351.6175016810748</v>
      </c>
      <c r="BF32" s="311">
        <f>BF12*Annual!P51/100</f>
        <v>4367.2067126785059</v>
      </c>
      <c r="BG32" s="139">
        <f>BG12*Annual!P51/100</f>
        <v>4374.2011909135317</v>
      </c>
      <c r="BH32" s="139">
        <f>BH12*Annual!P51/100</f>
        <v>4481.8085483754785</v>
      </c>
      <c r="BI32" s="136">
        <f>BI12*Annual!P51/100</f>
        <v>4728.8507915627642</v>
      </c>
      <c r="BJ32" s="136">
        <f>BJ12*Annual!Q51/100</f>
        <v>4543.0884877374201</v>
      </c>
      <c r="BK32" s="136">
        <f>BK12*Annual!Q51/100</f>
        <v>4519.5703898253587</v>
      </c>
      <c r="BL32" s="136">
        <f>BL12*Annual!Q51/100</f>
        <v>4492.423239081013</v>
      </c>
      <c r="BM32" s="136">
        <f>BM12*Annual!Q51/100</f>
        <v>4695.8605221417865</v>
      </c>
      <c r="BN32" s="136">
        <f>BN12*Annual!$R51/100</f>
        <v>4484.5068934592109</v>
      </c>
      <c r="BO32" s="136">
        <f>BO12*Annual!$R51/100</f>
        <v>4526.5488052263718</v>
      </c>
      <c r="BP32" s="136">
        <f>BP12*Annual!$R51/100</f>
        <v>4561.120955090757</v>
      </c>
      <c r="BQ32" s="136">
        <f>BQ12*Annual!$R51/100</f>
        <v>4776.737209670353</v>
      </c>
      <c r="BR32" s="136">
        <f>BR12*Annual!$S51/100</f>
        <v>4670.9452525297729</v>
      </c>
      <c r="BS32" s="136">
        <f>BS12*Annual!$S51/100</f>
        <v>4637.3838008319017</v>
      </c>
      <c r="BT32" s="136">
        <f>BT12*Annual!$S51/100</f>
        <v>4652.4445919311702</v>
      </c>
      <c r="BU32" s="136">
        <f>BU12*Annual!$S51/100</f>
        <v>4895.3164839670908</v>
      </c>
      <c r="BV32" s="136">
        <f>BV12*Annual!$T51/100</f>
        <v>4908.1542475247525</v>
      </c>
      <c r="BW32" s="136">
        <f>BW12*Annual!$T51/100</f>
        <v>4920.4765099009901</v>
      </c>
      <c r="BX32" s="136">
        <f>BX12*Annual!$T51/100</f>
        <v>4924.4398366336636</v>
      </c>
      <c r="BY32" s="136">
        <f>BY12*Annual!$T51/100</f>
        <v>5097.8562326732672</v>
      </c>
      <c r="BZ32" s="136">
        <f>BZ12*Annual!$U51/100</f>
        <v>5117.1299176392167</v>
      </c>
      <c r="CA32" s="136">
        <f>CA12*Annual!$U51/100</f>
        <v>5103.2273434797717</v>
      </c>
      <c r="CB32" s="136">
        <f>CB12*Annual!$U51/100</f>
        <v>5101.2446636559098</v>
      </c>
      <c r="CC32" s="136">
        <f>CC12*Annual!$U51/100</f>
        <v>5300.3322440590755</v>
      </c>
      <c r="CD32" s="136">
        <f>CD12*Annual!$V51/100</f>
        <v>5246.0900624809647</v>
      </c>
      <c r="CE32" s="136">
        <f>CE12*Annual!$V51/100</f>
        <v>5224.3048877280744</v>
      </c>
      <c r="CF32" s="136">
        <f>CF12*Annual!$V51/100</f>
        <v>5200.8938521314594</v>
      </c>
      <c r="CG32" s="136">
        <f>CG12*Annual!$V51/100</f>
        <v>5388.6332574086555</v>
      </c>
      <c r="CH32" s="136">
        <f>CH12*Annual!$W51/100</f>
        <v>5351.7821559765553</v>
      </c>
      <c r="CI32" s="136">
        <f>CI12*Annual!$W51/100</f>
        <v>5247.6407306710307</v>
      </c>
      <c r="CJ32" s="136">
        <f>CJ12*Annual!$W51/100</f>
        <v>5271.2431833758601</v>
      </c>
      <c r="CK32" s="136">
        <f>CK12*Annual!$W51/100</f>
        <v>5421.9104097368245</v>
      </c>
    </row>
    <row r="33" spans="1:94">
      <c r="A33" s="133" t="s">
        <v>7</v>
      </c>
      <c r="B33" s="113">
        <f t="shared" ref="B33:U33" si="67">SUM(B34:B38)</f>
        <v>35988.662627753059</v>
      </c>
      <c r="C33" s="114">
        <f t="shared" si="67"/>
        <v>36396.989037439329</v>
      </c>
      <c r="D33" s="114">
        <f t="shared" si="67"/>
        <v>37704.238599631833</v>
      </c>
      <c r="E33" s="114">
        <f t="shared" si="67"/>
        <v>39200.482254818686</v>
      </c>
      <c r="F33" s="114">
        <f t="shared" si="67"/>
        <v>37643.166173234946</v>
      </c>
      <c r="G33" s="114">
        <f t="shared" si="67"/>
        <v>38000.786577046048</v>
      </c>
      <c r="H33" s="114">
        <f t="shared" si="67"/>
        <v>39156.939862107363</v>
      </c>
      <c r="I33" s="114">
        <f t="shared" si="67"/>
        <v>40634.77728998028</v>
      </c>
      <c r="J33" s="114">
        <f t="shared" si="67"/>
        <v>38382.382934862013</v>
      </c>
      <c r="K33" s="114">
        <f t="shared" si="67"/>
        <v>38681.87813801819</v>
      </c>
      <c r="L33" s="114">
        <f t="shared" si="67"/>
        <v>39545.059415323696</v>
      </c>
      <c r="M33" s="114">
        <f t="shared" si="67"/>
        <v>40681.987553973209</v>
      </c>
      <c r="N33" s="114">
        <f t="shared" si="67"/>
        <v>39167.356929165238</v>
      </c>
      <c r="O33" s="114">
        <f t="shared" si="67"/>
        <v>39751.886587059103</v>
      </c>
      <c r="P33" s="114">
        <f t="shared" si="67"/>
        <v>40539.481389795212</v>
      </c>
      <c r="Q33" s="114">
        <f t="shared" si="67"/>
        <v>41741.595654683013</v>
      </c>
      <c r="R33" s="114">
        <f t="shared" si="67"/>
        <v>39888.265234987266</v>
      </c>
      <c r="S33" s="114">
        <f t="shared" si="67"/>
        <v>40660.31208971735</v>
      </c>
      <c r="T33" s="114">
        <f t="shared" si="67"/>
        <v>41802.579150904101</v>
      </c>
      <c r="U33" s="114">
        <f t="shared" si="67"/>
        <v>43415.488082803909</v>
      </c>
      <c r="V33" s="114">
        <f t="shared" ref="V33:BH33" si="68">SUM(V34:V38)</f>
        <v>41389.516699249776</v>
      </c>
      <c r="W33" s="114">
        <f t="shared" si="68"/>
        <v>42153.344656774469</v>
      </c>
      <c r="X33" s="114">
        <f t="shared" si="68"/>
        <v>43211.285925605771</v>
      </c>
      <c r="Y33" s="114">
        <f t="shared" si="68"/>
        <v>44811.496736539237</v>
      </c>
      <c r="Z33" s="114">
        <f t="shared" si="68"/>
        <v>43677.996449303668</v>
      </c>
      <c r="AA33" s="114">
        <f t="shared" si="68"/>
        <v>44371.238894746944</v>
      </c>
      <c r="AB33" s="114">
        <f t="shared" si="68"/>
        <v>45365.766854653019</v>
      </c>
      <c r="AC33" s="114">
        <f t="shared" si="68"/>
        <v>47211.493609913967</v>
      </c>
      <c r="AD33" s="114">
        <f t="shared" si="68"/>
        <v>45413.94736142231</v>
      </c>
      <c r="AE33" s="114">
        <f t="shared" si="68"/>
        <v>46042.162420729714</v>
      </c>
      <c r="AF33" s="114">
        <f t="shared" si="68"/>
        <v>46990.396427590342</v>
      </c>
      <c r="AG33" s="114">
        <f t="shared" si="68"/>
        <v>48910.964764685588</v>
      </c>
      <c r="AH33" s="114">
        <f t="shared" si="68"/>
        <v>47337.506515945744</v>
      </c>
      <c r="AI33" s="114">
        <f t="shared" si="68"/>
        <v>48001.390470293649</v>
      </c>
      <c r="AJ33" s="114">
        <f t="shared" si="68"/>
        <v>49225.030163461241</v>
      </c>
      <c r="AK33" s="114">
        <f t="shared" si="68"/>
        <v>51251.64693196935</v>
      </c>
      <c r="AL33" s="114">
        <f t="shared" si="68"/>
        <v>49128.644672748618</v>
      </c>
      <c r="AM33" s="114">
        <f t="shared" si="68"/>
        <v>49939.65808764207</v>
      </c>
      <c r="AN33" s="114">
        <f t="shared" si="68"/>
        <v>51204.057273243699</v>
      </c>
      <c r="AO33" s="114">
        <f t="shared" si="68"/>
        <v>54034.867994152795</v>
      </c>
      <c r="AP33" s="114">
        <f t="shared" si="68"/>
        <v>52487.967131799793</v>
      </c>
      <c r="AQ33" s="114">
        <f t="shared" si="68"/>
        <v>53297.462481013994</v>
      </c>
      <c r="AR33" s="114">
        <f t="shared" si="68"/>
        <v>54657.577451581499</v>
      </c>
      <c r="AS33" s="114">
        <f t="shared" si="68"/>
        <v>57389.528619777688</v>
      </c>
      <c r="AT33" s="114">
        <f t="shared" si="68"/>
        <v>55039.828525865232</v>
      </c>
      <c r="AU33" s="114">
        <f t="shared" si="68"/>
        <v>56197.048463782063</v>
      </c>
      <c r="AV33" s="114">
        <f t="shared" si="68"/>
        <v>57991.616656410697</v>
      </c>
      <c r="AW33" s="114">
        <f t="shared" si="68"/>
        <v>60864.2529512662</v>
      </c>
      <c r="AX33" s="114">
        <f t="shared" si="68"/>
        <v>59081.874058331618</v>
      </c>
      <c r="AY33" s="114">
        <f t="shared" si="68"/>
        <v>59933.517096340969</v>
      </c>
      <c r="AZ33" s="114">
        <f t="shared" si="68"/>
        <v>61594.565856232854</v>
      </c>
      <c r="BA33" s="114">
        <f t="shared" si="68"/>
        <v>64433.496784375442</v>
      </c>
      <c r="BB33" s="114">
        <f t="shared" si="68"/>
        <v>62243.592229909475</v>
      </c>
      <c r="BC33" s="114">
        <f t="shared" si="68"/>
        <v>62872.155690367756</v>
      </c>
      <c r="BD33" s="114">
        <f t="shared" si="68"/>
        <v>63788.642321732819</v>
      </c>
      <c r="BE33" s="114">
        <f t="shared" si="68"/>
        <v>66259.586126328228</v>
      </c>
      <c r="BF33" s="114">
        <f t="shared" si="68"/>
        <v>63456.341976714233</v>
      </c>
      <c r="BG33" s="114">
        <f t="shared" si="68"/>
        <v>63621.359050111583</v>
      </c>
      <c r="BH33" s="114">
        <f t="shared" si="68"/>
        <v>64452.040039849628</v>
      </c>
      <c r="BI33" s="284">
        <f t="shared" ref="BI33:BN33" si="69">SUM(BI34:BI38)</f>
        <v>66772.68408916489</v>
      </c>
      <c r="BJ33" s="284">
        <f t="shared" si="69"/>
        <v>64318.413100874473</v>
      </c>
      <c r="BK33" s="284">
        <f t="shared" si="69"/>
        <v>65189.427162824359</v>
      </c>
      <c r="BL33" s="284">
        <f t="shared" si="69"/>
        <v>66355.039137902</v>
      </c>
      <c r="BM33" s="284">
        <f t="shared" si="69"/>
        <v>69112.240120468909</v>
      </c>
      <c r="BN33" s="284">
        <f t="shared" si="69"/>
        <v>66752.174626925989</v>
      </c>
      <c r="BO33" s="284">
        <f t="shared" ref="BO33:CB33" si="70">SUM(BO34:BO38)</f>
        <v>67628.806226016808</v>
      </c>
      <c r="BP33" s="284">
        <f t="shared" si="70"/>
        <v>69188.913696513016</v>
      </c>
      <c r="BQ33" s="284">
        <f t="shared" si="70"/>
        <v>72239.970416583528</v>
      </c>
      <c r="BR33" s="284">
        <f t="shared" si="70"/>
        <v>69200.138078574804</v>
      </c>
      <c r="BS33" s="284">
        <f t="shared" si="70"/>
        <v>69839.243466808854</v>
      </c>
      <c r="BT33" s="284">
        <f t="shared" si="70"/>
        <v>71037.13112852443</v>
      </c>
      <c r="BU33" s="284">
        <f t="shared" si="70"/>
        <v>73777.637444777443</v>
      </c>
      <c r="BV33" s="284">
        <f t="shared" si="70"/>
        <v>70845.926076258635</v>
      </c>
      <c r="BW33" s="284">
        <f t="shared" si="70"/>
        <v>71616.061987466106</v>
      </c>
      <c r="BX33" s="284">
        <f t="shared" si="70"/>
        <v>72843.03550296335</v>
      </c>
      <c r="BY33" s="284">
        <f t="shared" si="70"/>
        <v>75926.141184588298</v>
      </c>
      <c r="BZ33" s="284">
        <f t="shared" si="70"/>
        <v>72657.678800038353</v>
      </c>
      <c r="CA33" s="284">
        <f t="shared" si="70"/>
        <v>73367.604818982421</v>
      </c>
      <c r="CB33" s="284">
        <f t="shared" si="70"/>
        <v>74689.835219963745</v>
      </c>
      <c r="CC33" s="284">
        <f t="shared" ref="CC33:CF33" si="71">SUM(CC34:CC38)</f>
        <v>77641.031762658007</v>
      </c>
      <c r="CD33" s="284">
        <f t="shared" si="71"/>
        <v>74075.730199600657</v>
      </c>
      <c r="CE33" s="284">
        <f t="shared" si="71"/>
        <v>74599.179596556103</v>
      </c>
      <c r="CF33" s="284">
        <f t="shared" si="71"/>
        <v>75823.210125622267</v>
      </c>
      <c r="CG33" s="284">
        <f t="shared" ref="CG33" si="72">SUM(CG34:CG38)</f>
        <v>78621.153949666434</v>
      </c>
      <c r="CH33" s="284">
        <f t="shared" ref="CH33" si="73">SUM(CH34:CH38)</f>
        <v>74911.111081124312</v>
      </c>
      <c r="CI33" s="284">
        <f t="shared" ref="CI33:CK33" si="74">SUM(CI34:CI38)</f>
        <v>75632.424199900735</v>
      </c>
      <c r="CJ33" s="284">
        <f t="shared" si="74"/>
        <v>76668.667502916564</v>
      </c>
      <c r="CK33" s="284">
        <f t="shared" si="74"/>
        <v>79960.762764228974</v>
      </c>
    </row>
    <row r="34" spans="1:94">
      <c r="A34" s="140" t="s">
        <v>8</v>
      </c>
      <c r="B34" s="135">
        <f>B14*Annual!$B53/100</f>
        <v>7525.9998395327702</v>
      </c>
      <c r="C34" s="136">
        <f>C14*Annual!$B53/100</f>
        <v>7720.6130429618215</v>
      </c>
      <c r="D34" s="136">
        <f>D14*Annual!$B53/100</f>
        <v>8234.3862943053973</v>
      </c>
      <c r="E34" s="136">
        <f>E14*Annual!$B53/100</f>
        <v>9465.1397527114859</v>
      </c>
      <c r="F34" s="136">
        <f>F14*Annual!$C53/100</f>
        <v>7841.0281714173934</v>
      </c>
      <c r="G34" s="136">
        <f>G14*Annual!$C53/100</f>
        <v>7967.5089837424657</v>
      </c>
      <c r="H34" s="136">
        <f>H14*Annual!$C53/100</f>
        <v>8353.6703823041535</v>
      </c>
      <c r="I34" s="136">
        <f>I14*Annual!$C53/100</f>
        <v>9524.2452543659147</v>
      </c>
      <c r="J34" s="136">
        <f>J14*Annual!$D53/100</f>
        <v>8019.2569285290801</v>
      </c>
      <c r="K34" s="136">
        <f>K14*Annual!$D53/100</f>
        <v>8071.4008379364168</v>
      </c>
      <c r="L34" s="136">
        <f>L14*Annual!$D53/100</f>
        <v>8381.2987639876046</v>
      </c>
      <c r="M34" s="136">
        <f>M14*Annual!$D53/100</f>
        <v>9401.1940915898776</v>
      </c>
      <c r="N34" s="136">
        <f>N14*Annual!$E53/100</f>
        <v>7989.8953126543329</v>
      </c>
      <c r="O34" s="136">
        <f>O14*Annual!$E53/100</f>
        <v>8165.5233431363376</v>
      </c>
      <c r="P34" s="136">
        <f>P14*Annual!$E53/100</f>
        <v>8467.0021729787677</v>
      </c>
      <c r="Q34" s="136">
        <f>Q14*Annual!$E53/100</f>
        <v>9549.1265932376809</v>
      </c>
      <c r="R34" s="136">
        <f>R14*Annual!$F53/100</f>
        <v>8308.320677210475</v>
      </c>
      <c r="S34" s="136">
        <f>S14*Annual!$F53/100</f>
        <v>8629.1549574129858</v>
      </c>
      <c r="T34" s="136">
        <f>T14*Annual!$F53/100</f>
        <v>9125.6947041742897</v>
      </c>
      <c r="U34" s="136">
        <f>U14*Annual!$F53/100</f>
        <v>10552.817579490709</v>
      </c>
      <c r="V34" s="136">
        <f>V14*Annual!$G53/100</f>
        <v>9109.9289083516451</v>
      </c>
      <c r="W34" s="136">
        <f>W14*Annual!$G53/100</f>
        <v>9451.2953402962776</v>
      </c>
      <c r="X34" s="136">
        <f>X14*Annual!$G53/100</f>
        <v>9850.8388580473747</v>
      </c>
      <c r="Y34" s="136">
        <f>Y14*Annual!$G53/100</f>
        <v>11222.636184635514</v>
      </c>
      <c r="Z34" s="136">
        <f>Z14*Annual!H53/100</f>
        <v>10029.753597773983</v>
      </c>
      <c r="AA34" s="136">
        <f>AA14*Annual!H53/100</f>
        <v>10235.654526343762</v>
      </c>
      <c r="AB34" s="136">
        <f>AB14*Annual!H53/100</f>
        <v>10517.372694689546</v>
      </c>
      <c r="AC34" s="136">
        <f>AC14*Annual!H53/100</f>
        <v>11948.033623339572</v>
      </c>
      <c r="AD34" s="136">
        <f>AD14*Annual!$I53/100</f>
        <v>10170.386664710326</v>
      </c>
      <c r="AE34" s="136">
        <f>AE14*Annual!$I53/100</f>
        <v>10421.572811396582</v>
      </c>
      <c r="AF34" s="136">
        <f>AF14*Annual!$I53/100</f>
        <v>10819.674250916929</v>
      </c>
      <c r="AG34" s="136">
        <f>AG14*Annual!$I53/100</f>
        <v>12365.795191078912</v>
      </c>
      <c r="AH34" s="136">
        <f>AH14*Annual!$J53/100</f>
        <v>10419.061314241682</v>
      </c>
      <c r="AI34" s="136">
        <f>AI14*Annual!$J53/100</f>
        <v>10697.370466734499</v>
      </c>
      <c r="AJ34" s="136">
        <f>AJ14*Annual!$J53/100</f>
        <v>11283.575498006798</v>
      </c>
      <c r="AK34" s="136">
        <f>AK14*Annual!$J53/100</f>
        <v>12896.038977562641</v>
      </c>
      <c r="AL34" s="136">
        <f>AL14*Annual!$K53/100</f>
        <v>10895.054551087771</v>
      </c>
      <c r="AM34" s="136">
        <f>AM14*Annual!$K53/100</f>
        <v>11218.296261944417</v>
      </c>
      <c r="AN34" s="136">
        <f>AN14*Annual!$K53/100</f>
        <v>11728.719304148699</v>
      </c>
      <c r="AO34" s="136">
        <f>AO14*Annual!$K53/100</f>
        <v>13916.696042842572</v>
      </c>
      <c r="AP34" s="136">
        <f>AP14*Annual!$L53/100</f>
        <v>11658.730128168347</v>
      </c>
      <c r="AQ34" s="136">
        <f>AQ14*Annual!$L53/100</f>
        <v>11926.512544292947</v>
      </c>
      <c r="AR34" s="136">
        <f>AR14*Annual!$L53/100</f>
        <v>12488.777395442983</v>
      </c>
      <c r="AS34" s="136">
        <f>AS14*Annual!$L53/100</f>
        <v>14773.923544338786</v>
      </c>
      <c r="AT34" s="136">
        <f>AT14*Annual!$M53/100</f>
        <v>12341.73692702639</v>
      </c>
      <c r="AU34" s="136">
        <f>AU14*Annual!$M53/100</f>
        <v>12695.303531443202</v>
      </c>
      <c r="AV34" s="136">
        <f>AV14*Annual!$M53/100</f>
        <v>13324.083610916327</v>
      </c>
      <c r="AW34" s="136">
        <f>AW14*Annual!$M53/100</f>
        <v>15741.479746347059</v>
      </c>
      <c r="AX34" s="136">
        <f>AX14*Annual!$N53/100</f>
        <v>13182.089875153368</v>
      </c>
      <c r="AY34" s="136">
        <f>AY14*Annual!$N53/100</f>
        <v>13521.749491117662</v>
      </c>
      <c r="AZ34" s="136">
        <f>AZ14*Annual!$N53/100</f>
        <v>14160.626743751933</v>
      </c>
      <c r="BA34" s="136">
        <f>BA14*Annual!$N53/100</f>
        <v>16533.264765930628</v>
      </c>
      <c r="BB34" s="136">
        <f>BB14*Annual!$O53/100</f>
        <v>13823.692921317772</v>
      </c>
      <c r="BC34" s="136">
        <f>BC14*Annual!$O53/100</f>
        <v>13948.647740018512</v>
      </c>
      <c r="BD34" s="136">
        <f>BD14*Annual!$O53/100</f>
        <v>14015.251015593987</v>
      </c>
      <c r="BE34" s="136">
        <f>BE14*Annual!$O53/100</f>
        <v>16449.765794072777</v>
      </c>
      <c r="BF34" s="136">
        <f>BF14*Annual!P53/100</f>
        <v>13852.026060159236</v>
      </c>
      <c r="BG34" s="136">
        <f>BG14*Annual!P53/100</f>
        <v>13847.02757259279</v>
      </c>
      <c r="BH34" s="136">
        <f>BH14*Annual!P53/100</f>
        <v>14193.708312176095</v>
      </c>
      <c r="BI34" s="136">
        <f>BI14*Annual!P53/100</f>
        <v>16465.86649974134</v>
      </c>
      <c r="BJ34" s="136">
        <f>BJ14*Annual!Q53/100</f>
        <v>14167.885325705651</v>
      </c>
      <c r="BK34" s="136">
        <f>BK14*Annual!Q53/100</f>
        <v>14468.562847428357</v>
      </c>
      <c r="BL34" s="136">
        <f>BL14*Annual!Q53/100</f>
        <v>14902.874823250042</v>
      </c>
      <c r="BM34" s="136">
        <f>BM14*Annual!Q53/100</f>
        <v>17448.841578066815</v>
      </c>
      <c r="BN34" s="136">
        <f>BN14*Annual!$R53/100</f>
        <v>14843.04701889571</v>
      </c>
      <c r="BO34" s="136">
        <f>BO14*Annual!$R53/100</f>
        <v>15098.707043889486</v>
      </c>
      <c r="BP34" s="136">
        <f>BP14*Annual!$R53/100</f>
        <v>15632.258400398239</v>
      </c>
      <c r="BQ34" s="136">
        <f>BQ14*Annual!$R53/100</f>
        <v>18414.821631544015</v>
      </c>
      <c r="BR34" s="136">
        <f>BR14*Annual!$S53/100</f>
        <v>15540.131721113989</v>
      </c>
      <c r="BS34" s="136">
        <f>BS14*Annual!$S53/100</f>
        <v>15731.948420952865</v>
      </c>
      <c r="BT34" s="136">
        <f>BT14*Annual!$S53/100</f>
        <v>16171.686964069258</v>
      </c>
      <c r="BU34" s="136">
        <f>BU14*Annual!$S53/100</f>
        <v>18912.06739196584</v>
      </c>
      <c r="BV34" s="136">
        <f>BV14*Annual!$T53/100</f>
        <v>15787.785313276347</v>
      </c>
      <c r="BW34" s="136">
        <f>BW14*Annual!$T53/100</f>
        <v>15998.996449599968</v>
      </c>
      <c r="BX34" s="136">
        <f>BX14*Annual!$T53/100</f>
        <v>16397.694538447995</v>
      </c>
      <c r="BY34" s="136">
        <f>BY14*Annual!$T53/100</f>
        <v>19193.688449952075</v>
      </c>
      <c r="BZ34" s="136">
        <f>BZ14*Annual!$U53/100</f>
        <v>16114.812578222778</v>
      </c>
      <c r="CA34" s="136">
        <f>CA14*Annual!$U53/100</f>
        <v>16169.960828439396</v>
      </c>
      <c r="CB34" s="136">
        <f>CB14*Annual!$U53/100</f>
        <v>16681.934136420525</v>
      </c>
      <c r="CC34" s="136">
        <f>CC14*Annual!$U53/100</f>
        <v>19430.292456917301</v>
      </c>
      <c r="CD34" s="136">
        <f>CD14*Annual!$V53/100</f>
        <v>16463.450640354815</v>
      </c>
      <c r="CE34" s="136">
        <f>CE14*Annual!$V53/100</f>
        <v>16454.010493418478</v>
      </c>
      <c r="CF34" s="136">
        <f>CF14*Annual!$V53/100</f>
        <v>16989.117769757031</v>
      </c>
      <c r="CG34" s="136">
        <f>CG14*Annual!$V53/100</f>
        <v>19885.586713082601</v>
      </c>
      <c r="CH34" s="136">
        <f>CH14*Annual!$W53/100</f>
        <v>16777.786448243354</v>
      </c>
      <c r="CI34" s="136">
        <f>CI14*Annual!$W53/100</f>
        <v>16835.267444515888</v>
      </c>
      <c r="CJ34" s="136">
        <f>CJ14*Annual!$W53/100</f>
        <v>17219.140532666359</v>
      </c>
      <c r="CK34" s="136">
        <f>CK14*Annual!$W53/100</f>
        <v>20231.811183680624</v>
      </c>
    </row>
    <row r="35" spans="1:94">
      <c r="A35" s="140" t="s">
        <v>9</v>
      </c>
      <c r="B35" s="135">
        <f>B15*Annual!$B54/100</f>
        <v>5547.3301633278106</v>
      </c>
      <c r="C35" s="136">
        <f>C15*Annual!$B54/100</f>
        <v>5560.3802586232559</v>
      </c>
      <c r="D35" s="136">
        <f>D15*Annual!$B54/100</f>
        <v>6017.0094551262473</v>
      </c>
      <c r="E35" s="136">
        <f>E15*Annual!$B54/100</f>
        <v>6141.7689868448742</v>
      </c>
      <c r="F35" s="136">
        <f>F15*Annual!$C54/100</f>
        <v>5887.7430082035389</v>
      </c>
      <c r="G35" s="136">
        <f>G15*Annual!$C54/100</f>
        <v>5861.1583267776678</v>
      </c>
      <c r="H35" s="136">
        <f>H15*Annual!$C54/100</f>
        <v>6261.2669493685717</v>
      </c>
      <c r="I35" s="136">
        <f>I15*Annual!$C54/100</f>
        <v>6295.6803611177866</v>
      </c>
      <c r="J35" s="136">
        <f>J15*Annual!$D54/100</f>
        <v>6117.8565549654968</v>
      </c>
      <c r="K35" s="136">
        <f>K15*Annual!$D54/100</f>
        <v>6175.2938989448849</v>
      </c>
      <c r="L35" s="136">
        <f>L15*Annual!$D54/100</f>
        <v>6601.6972291968905</v>
      </c>
      <c r="M35" s="136">
        <f>M15*Annual!$D54/100</f>
        <v>6762.3778992018642</v>
      </c>
      <c r="N35" s="136">
        <f>N15*Annual!$E54/100</f>
        <v>6549.4684608171838</v>
      </c>
      <c r="O35" s="136">
        <f>O15*Annual!$E54/100</f>
        <v>6575.9624014771543</v>
      </c>
      <c r="P35" s="136">
        <f>P15*Annual!$E54/100</f>
        <v>6807.671515688553</v>
      </c>
      <c r="Q35" s="136">
        <f>Q15*Annual!$E54/100</f>
        <v>6886.0484334167277</v>
      </c>
      <c r="R35" s="136">
        <f>R15*Annual!$F54/100</f>
        <v>6591.3249293552653</v>
      </c>
      <c r="S35" s="136">
        <f>S15*Annual!$F54/100</f>
        <v>6741.4825910858872</v>
      </c>
      <c r="T35" s="136">
        <f>T15*Annual!$F54/100</f>
        <v>7137.3567769627334</v>
      </c>
      <c r="U35" s="136">
        <f>U15*Annual!$F54/100</f>
        <v>7301.4747742611844</v>
      </c>
      <c r="V35" s="136">
        <f>V15*Annual!$G54/100</f>
        <v>7052.0391753779832</v>
      </c>
      <c r="W35" s="136">
        <f>W15*Annual!$G54/100</f>
        <v>7232.3994095548942</v>
      </c>
      <c r="X35" s="136">
        <f>X15*Annual!$G54/100</f>
        <v>7590.2575644408989</v>
      </c>
      <c r="Y35" s="136">
        <f>Y15*Annual!$G54/100</f>
        <v>7689.4499456207959</v>
      </c>
      <c r="Z35" s="136">
        <f>Z15*Annual!H54/100</f>
        <v>7337.6339994840801</v>
      </c>
      <c r="AA35" s="136">
        <f>AA15*Annual!H54/100</f>
        <v>7477.1793285443982</v>
      </c>
      <c r="AB35" s="136">
        <f>AB15*Annual!H54/100</f>
        <v>7888.7723755536936</v>
      </c>
      <c r="AC35" s="136">
        <f>AC15*Annual!H54/100</f>
        <v>8135.8980495833466</v>
      </c>
      <c r="AD35" s="136">
        <f>AD15*Annual!$I54/100</f>
        <v>8014.1592098507444</v>
      </c>
      <c r="AE35" s="136">
        <f>AE15*Annual!$I54/100</f>
        <v>8229.3166221397314</v>
      </c>
      <c r="AF35" s="136">
        <f>AF15*Annual!$I54/100</f>
        <v>8640.8307330250827</v>
      </c>
      <c r="AG35" s="136">
        <f>AG15*Annual!$I54/100</f>
        <v>8840.2546175410898</v>
      </c>
      <c r="AH35" s="136">
        <f>AH15*Annual!$J54/100</f>
        <v>8651.4910386931115</v>
      </c>
      <c r="AI35" s="136">
        <f>AI15*Annual!$J54/100</f>
        <v>8820.6351171246279</v>
      </c>
      <c r="AJ35" s="136">
        <f>AJ15*Annual!$J54/100</f>
        <v>9165.7804663565075</v>
      </c>
      <c r="AK35" s="136">
        <f>AK15*Annual!$J54/100</f>
        <v>9444.3539063408462</v>
      </c>
      <c r="AL35" s="136">
        <f>AL15*Annual!$K54/100</f>
        <v>8975.2692122070875</v>
      </c>
      <c r="AM35" s="136">
        <f>AM15*Annual!$K54/100</f>
        <v>9165.1000266585761</v>
      </c>
      <c r="AN35" s="136">
        <f>AN15*Annual!$K54/100</f>
        <v>9666.0029253611538</v>
      </c>
      <c r="AO35" s="136">
        <f>AO15*Annual!$K54/100</f>
        <v>9891.9784376167481</v>
      </c>
      <c r="AP35" s="136">
        <f>AP15*Annual!$L54/100</f>
        <v>9540.3573751155454</v>
      </c>
      <c r="AQ35" s="136">
        <f>AQ15*Annual!$L54/100</f>
        <v>9743.6184122479008</v>
      </c>
      <c r="AR35" s="136">
        <f>AR15*Annual!$L54/100</f>
        <v>10216.586805834329</v>
      </c>
      <c r="AS35" s="136">
        <f>AS15*Annual!$L54/100</f>
        <v>10427.863771191624</v>
      </c>
      <c r="AT35" s="136">
        <f>AT15*Annual!$M54/100</f>
        <v>9989.8922623097569</v>
      </c>
      <c r="AU35" s="136">
        <f>AU15*Annual!$M54/100</f>
        <v>10228.498287324495</v>
      </c>
      <c r="AV35" s="136">
        <f>AV15*Annual!$M54/100</f>
        <v>10829.0435553651</v>
      </c>
      <c r="AW35" s="136">
        <f>AW15*Annual!$M54/100</f>
        <v>10957.360416961692</v>
      </c>
      <c r="AX35" s="136">
        <f>AX15*Annual!$N54/100</f>
        <v>10887.275805681778</v>
      </c>
      <c r="AY35" s="136">
        <f>AY15*Annual!$N54/100</f>
        <v>11101.862769426734</v>
      </c>
      <c r="AZ35" s="136">
        <f>AZ15*Annual!$N54/100</f>
        <v>11652.093681557843</v>
      </c>
      <c r="BA35" s="136">
        <f>BA15*Annual!$N54/100</f>
        <v>11851.239453739276</v>
      </c>
      <c r="BB35" s="136">
        <f>BB15*Annual!$O54/100</f>
        <v>11349.573224580523</v>
      </c>
      <c r="BC35" s="136">
        <f>BC15*Annual!$O54/100</f>
        <v>11557.043892784463</v>
      </c>
      <c r="BD35" s="136">
        <f>BD15*Annual!$O54/100</f>
        <v>12102.572774709504</v>
      </c>
      <c r="BE35" s="136">
        <f>BE15*Annual!$O54/100</f>
        <v>12176.991796402388</v>
      </c>
      <c r="BF35" s="136">
        <f>BF15*Annual!P54/100</f>
        <v>11423.340127781566</v>
      </c>
      <c r="BG35" s="136">
        <f>BG15*Annual!P54/100</f>
        <v>11562.782555768921</v>
      </c>
      <c r="BH35" s="136">
        <f>BH15*Annual!P54/100</f>
        <v>12085.883464115828</v>
      </c>
      <c r="BI35" s="136">
        <f>BI15*Annual!P54/100</f>
        <v>12164.521809401491</v>
      </c>
      <c r="BJ35" s="136">
        <f>BJ15*Annual!Q54/100</f>
        <v>11524.264454311347</v>
      </c>
      <c r="BK35" s="136">
        <f>BK15*Annual!Q54/100</f>
        <v>11805.5133878579</v>
      </c>
      <c r="BL35" s="136">
        <f>BL15*Annual!Q54/100</f>
        <v>12419.759375857846</v>
      </c>
      <c r="BM35" s="136">
        <f>BM15*Annual!Q54/100</f>
        <v>12527.252423757836</v>
      </c>
      <c r="BN35" s="136">
        <f>BN15*Annual!$R54/100</f>
        <v>11891.185586374779</v>
      </c>
      <c r="BO35" s="136">
        <f>BO15*Annual!$R54/100</f>
        <v>12214.448050471274</v>
      </c>
      <c r="BP35" s="136">
        <f>BP15*Annual!$R54/100</f>
        <v>12804.050218579698</v>
      </c>
      <c r="BQ35" s="136">
        <f>BQ15*Annual!$R54/100</f>
        <v>12964.316144574253</v>
      </c>
      <c r="BR35" s="136">
        <f>BR15*Annual!$S54/100</f>
        <v>12269.040701021431</v>
      </c>
      <c r="BS35" s="136">
        <f>BS15*Annual!$S54/100</f>
        <v>12574.40835896508</v>
      </c>
      <c r="BT35" s="136">
        <f>BT15*Annual!$S54/100</f>
        <v>13120.911167491817</v>
      </c>
      <c r="BU35" s="136">
        <f>BU15*Annual!$S54/100</f>
        <v>13250.63977252167</v>
      </c>
      <c r="BV35" s="136">
        <f>BV15*Annual!$T54/100</f>
        <v>12604.163891432023</v>
      </c>
      <c r="BW35" s="136">
        <f>BW15*Annual!$T54/100</f>
        <v>12907.093871562274</v>
      </c>
      <c r="BX35" s="136">
        <f>BX15*Annual!$T54/100</f>
        <v>13558.909806539827</v>
      </c>
      <c r="BY35" s="136">
        <f>BY15*Annual!$T54/100</f>
        <v>13658.83243046588</v>
      </c>
      <c r="BZ35" s="136">
        <f>BZ15*Annual!$U54/100</f>
        <v>12898.719881560944</v>
      </c>
      <c r="CA35" s="136">
        <f>CA15*Annual!$U54/100</f>
        <v>13285.092879316959</v>
      </c>
      <c r="CB35" s="136">
        <f>CB15*Annual!$U54/100</f>
        <v>13927.716521395379</v>
      </c>
      <c r="CC35" s="136">
        <f>CC15*Annual!$U54/100</f>
        <v>14128.470717726714</v>
      </c>
      <c r="CD35" s="136">
        <f>CD15*Annual!$V54/100</f>
        <v>13196.054439470819</v>
      </c>
      <c r="CE35" s="136">
        <f>CE15*Annual!$V54/100</f>
        <v>13474.659087425076</v>
      </c>
      <c r="CF35" s="136">
        <f>CF15*Annual!$V54/100</f>
        <v>14067.009604034765</v>
      </c>
      <c r="CG35" s="136">
        <f>CG15*Annual!$V54/100</f>
        <v>14169.066442598072</v>
      </c>
      <c r="CH35" s="136">
        <f>CH15*Annual!$W54/100</f>
        <v>13085.744963051053</v>
      </c>
      <c r="CI35" s="136">
        <f>CI15*Annual!$W54/100</f>
        <v>13533.774380609641</v>
      </c>
      <c r="CJ35" s="136">
        <f>CJ15*Annual!$W54/100</f>
        <v>14136.412915463949</v>
      </c>
      <c r="CK35" s="136">
        <f>CK15*Annual!$W54/100</f>
        <v>14421.407650751567</v>
      </c>
    </row>
    <row r="36" spans="1:94">
      <c r="A36" s="140" t="s">
        <v>10</v>
      </c>
      <c r="B36" s="135">
        <f>B16*Annual!$B55/100</f>
        <v>7816.576563001021</v>
      </c>
      <c r="C36" s="136">
        <f>C16*Annual!$B55/100</f>
        <v>7893.1289989973857</v>
      </c>
      <c r="D36" s="136">
        <f>D16*Annual!$B55/100</f>
        <v>8125.9150053036365</v>
      </c>
      <c r="E36" s="136">
        <f>E16*Annual!$B55/100</f>
        <v>8256.3720259338843</v>
      </c>
      <c r="F36" s="136">
        <f>F16*Annual!$C55/100</f>
        <v>8174.9521962948165</v>
      </c>
      <c r="G36" s="136">
        <f>G16*Annual!$C55/100</f>
        <v>8434.0287619475675</v>
      </c>
      <c r="H36" s="136">
        <f>H16*Annual!$C55/100</f>
        <v>8740.7944396316161</v>
      </c>
      <c r="I36" s="136">
        <f>I16*Annual!$C55/100</f>
        <v>8983.0181880137879</v>
      </c>
      <c r="J36" s="136">
        <f>J16*Annual!$D55/100</f>
        <v>8819.5625674747589</v>
      </c>
      <c r="K36" s="136">
        <f>K16*Annual!$D55/100</f>
        <v>8961.0669254016466</v>
      </c>
      <c r="L36" s="136">
        <f>L16*Annual!$D55/100</f>
        <v>9013.2853276731676</v>
      </c>
      <c r="M36" s="136">
        <f>M16*Annual!$D55/100</f>
        <v>9015.234314752206</v>
      </c>
      <c r="N36" s="136">
        <f>N16*Annual!$E55/100</f>
        <v>8837.5407505972598</v>
      </c>
      <c r="O36" s="136">
        <f>O16*Annual!$E55/100</f>
        <v>9089.8484428986994</v>
      </c>
      <c r="P36" s="136">
        <f>P16*Annual!$E55/100</f>
        <v>9219.6933300080964</v>
      </c>
      <c r="Q36" s="136">
        <f>Q16*Annual!$E55/100</f>
        <v>9242.1893280121221</v>
      </c>
      <c r="R36" s="136">
        <f>R16*Annual!$F55/100</f>
        <v>9374.9485249513164</v>
      </c>
      <c r="S36" s="136">
        <f>S16*Annual!$F55/100</f>
        <v>9602.3927337416444</v>
      </c>
      <c r="T36" s="136">
        <f>T16*Annual!$F55/100</f>
        <v>9764.6486784938952</v>
      </c>
      <c r="U36" s="136">
        <f>U16*Annual!$F55/100</f>
        <v>9831.8944579938689</v>
      </c>
      <c r="V36" s="136">
        <f>V16*Annual!$G55/100</f>
        <v>9484.9674172614614</v>
      </c>
      <c r="W36" s="136">
        <f>W16*Annual!$G55/100</f>
        <v>9630.4830051101962</v>
      </c>
      <c r="X36" s="136">
        <f>X16*Annual!$G55/100</f>
        <v>9795.9295977510628</v>
      </c>
      <c r="Y36" s="136">
        <f>Y16*Annual!$G55/100</f>
        <v>9960.1079160280788</v>
      </c>
      <c r="Z36" s="136">
        <f>Z16*Annual!H55/100</f>
        <v>10242.428205692602</v>
      </c>
      <c r="AA36" s="136">
        <f>AA16*Annual!H55/100</f>
        <v>10583.062015600235</v>
      </c>
      <c r="AB36" s="136">
        <f>AB16*Annual!H55/100</f>
        <v>10833.511308324692</v>
      </c>
      <c r="AC36" s="136">
        <f>AC16*Annual!H55/100</f>
        <v>11055.150080567422</v>
      </c>
      <c r="AD36" s="136">
        <f>AD16*Annual!$I55/100</f>
        <v>11234.861523348362</v>
      </c>
      <c r="AE36" s="136">
        <f>AE16*Annual!$I55/100</f>
        <v>11206.380782550623</v>
      </c>
      <c r="AF36" s="136">
        <f>AF16*Annual!$I55/100</f>
        <v>11152.34985219103</v>
      </c>
      <c r="AG36" s="136">
        <f>AG16*Annual!$I55/100</f>
        <v>11279.67663804069</v>
      </c>
      <c r="AH36" s="136">
        <f>AH16*Annual!$J55/100</f>
        <v>11829.470784532923</v>
      </c>
      <c r="AI36" s="136">
        <f>AI16*Annual!$J55/100</f>
        <v>11762.495237023826</v>
      </c>
      <c r="AJ36" s="136">
        <f>AJ16*Annual!$J55/100</f>
        <v>11816.380173381951</v>
      </c>
      <c r="AK36" s="136">
        <f>AK16*Annual!$J55/100</f>
        <v>11973.155296598385</v>
      </c>
      <c r="AL36" s="136">
        <f>AL16*Annual!$K55/100</f>
        <v>12587.648142754364</v>
      </c>
      <c r="AM36" s="136">
        <f>AM16*Annual!$K55/100</f>
        <v>12604.52015699832</v>
      </c>
      <c r="AN36" s="136">
        <f>AN16*Annual!$K55/100</f>
        <v>12671.216775344474</v>
      </c>
      <c r="AO36" s="136">
        <f>AO16*Annual!$K55/100</f>
        <v>12941.466765141291</v>
      </c>
      <c r="AP36" s="136">
        <f>AP16*Annual!$L55/100</f>
        <v>13910.038969902178</v>
      </c>
      <c r="AQ36" s="136">
        <f>AQ16*Annual!$L55/100</f>
        <v>13932.679215827502</v>
      </c>
      <c r="AR36" s="136">
        <f>AR16*Annual!$L55/100</f>
        <v>14059.68813306542</v>
      </c>
      <c r="AS36" s="136">
        <f>AS16*Annual!$L55/100</f>
        <v>14275.46017221201</v>
      </c>
      <c r="AT36" s="136">
        <f>AT16*Annual!$M55/100</f>
        <v>14493.895688574155</v>
      </c>
      <c r="AU36" s="136">
        <f>AU16*Annual!$M55/100</f>
        <v>14993.420201727216</v>
      </c>
      <c r="AV36" s="136">
        <f>AV16*Annual!$M55/100</f>
        <v>15386.362866231217</v>
      </c>
      <c r="AW36" s="136">
        <f>AW16*Annual!$M55/100</f>
        <v>15626.948204600445</v>
      </c>
      <c r="AX36" s="136">
        <f>AX16*Annual!$N55/100</f>
        <v>15912.137060073355</v>
      </c>
      <c r="AY36" s="136">
        <f>AY16*Annual!$N55/100</f>
        <v>16023.595391763422</v>
      </c>
      <c r="AZ36" s="136">
        <f>AZ16*Annual!$N55/100</f>
        <v>16338.947450415359</v>
      </c>
      <c r="BA36" s="136">
        <f>BA16*Annual!$N55/100</f>
        <v>16654.432133764862</v>
      </c>
      <c r="BB36" s="136">
        <f>BB16*Annual!$O55/100</f>
        <v>17056.075201786593</v>
      </c>
      <c r="BC36" s="136">
        <f>BC16*Annual!$O55/100</f>
        <v>17111.000310177544</v>
      </c>
      <c r="BD36" s="136">
        <f>BD16*Annual!$O55/100</f>
        <v>17217.627537714008</v>
      </c>
      <c r="BE36" s="136">
        <f>BE16*Annual!$O55/100</f>
        <v>17334.326606642455</v>
      </c>
      <c r="BF36" s="136">
        <f>BF16*Annual!P55/100</f>
        <v>17500.520383431372</v>
      </c>
      <c r="BG36" s="136">
        <f>BG16*Annual!P55/100</f>
        <v>17445.949491351894</v>
      </c>
      <c r="BH36" s="136">
        <f>BH16*Annual!P55/100</f>
        <v>17413.801292552598</v>
      </c>
      <c r="BI36" s="136">
        <f>BI16*Annual!P55/100</f>
        <v>17489.70210930601</v>
      </c>
      <c r="BJ36" s="136">
        <f>BJ16*Annual!Q55/100</f>
        <v>17692.63502481252</v>
      </c>
      <c r="BK36" s="136">
        <f>BK16*Annual!Q55/100</f>
        <v>17709.11364478555</v>
      </c>
      <c r="BL36" s="136">
        <f>BL16*Annual!Q55/100</f>
        <v>17657.78679568923</v>
      </c>
      <c r="BM36" s="136">
        <f>BM16*Annual!Q55/100</f>
        <v>17653.464534712697</v>
      </c>
      <c r="BN36" s="136">
        <f>BN16*Annual!$R55/100</f>
        <v>18189.780191351445</v>
      </c>
      <c r="BO36" s="136">
        <f>BO16*Annual!$R55/100</f>
        <v>18308.308122725823</v>
      </c>
      <c r="BP36" s="136">
        <f>BP16*Annual!$R55/100</f>
        <v>18622.535534864295</v>
      </c>
      <c r="BQ36" s="136">
        <f>BQ16*Annual!$R55/100</f>
        <v>18645.240999483332</v>
      </c>
      <c r="BR36" s="136">
        <f>BR16*Annual!$S55/100</f>
        <v>18846.563046889736</v>
      </c>
      <c r="BS36" s="136">
        <f>BS16*Annual!$S55/100</f>
        <v>18760.027353827652</v>
      </c>
      <c r="BT36" s="136">
        <f>BT16*Annual!$S55/100</f>
        <v>18848.840301970315</v>
      </c>
      <c r="BU36" s="136">
        <f>BU16*Annual!$S55/100</f>
        <v>18833.569297312304</v>
      </c>
      <c r="BV36" s="136">
        <f>BV16*Annual!$T55/100</f>
        <v>19160.360644139921</v>
      </c>
      <c r="BW36" s="136">
        <f>BW16*Annual!$T55/100</f>
        <v>19203.726228396743</v>
      </c>
      <c r="BX36" s="136">
        <f>BX16*Annual!$T55/100</f>
        <v>19301.298792974598</v>
      </c>
      <c r="BY36" s="136">
        <f>BY16*Annual!$T55/100</f>
        <v>19523.614334488742</v>
      </c>
      <c r="BZ36" s="136">
        <f>BZ16*Annual!$U55/100</f>
        <v>19558.578289333022</v>
      </c>
      <c r="CA36" s="136">
        <f>CA16*Annual!$U55/100</f>
        <v>19572.200236206845</v>
      </c>
      <c r="CB36" s="136">
        <f>CB16*Annual!$U55/100</f>
        <v>19693.195176086094</v>
      </c>
      <c r="CC36" s="136">
        <f>CC16*Annual!$U55/100</f>
        <v>19878.026298374043</v>
      </c>
      <c r="CD36" s="136">
        <f>CD16*Annual!$V55/100</f>
        <v>19960.111934604902</v>
      </c>
      <c r="CE36" s="136">
        <f>CE16*Annual!$V55/100</f>
        <v>20071.449482288826</v>
      </c>
      <c r="CF36" s="136">
        <f>CF16*Annual!$V55/100</f>
        <v>20195.541689373295</v>
      </c>
      <c r="CG36" s="136">
        <f>CG16*Annual!$V55/100</f>
        <v>20226.896893732966</v>
      </c>
      <c r="CH36" s="136">
        <f>CH16*Annual!$W55/100</f>
        <v>20290.890265269125</v>
      </c>
      <c r="CI36" s="136">
        <f>CI16*Annual!$W55/100</f>
        <v>20371.91266495522</v>
      </c>
      <c r="CJ36" s="136">
        <f>CJ16*Annual!$W55/100</f>
        <v>20428.615127378274</v>
      </c>
      <c r="CK36" s="136">
        <f>CK16*Annual!$W55/100</f>
        <v>20481.88107692721</v>
      </c>
    </row>
    <row r="37" spans="1:94">
      <c r="A37" s="140" t="s">
        <v>11</v>
      </c>
      <c r="B37" s="135">
        <f>B17*Annual!$B56/100</f>
        <v>3748.6398362930677</v>
      </c>
      <c r="C37" s="136">
        <f>C17*Annual!$B56/100</f>
        <v>3854.7219339119742</v>
      </c>
      <c r="D37" s="136">
        <f>D17*Annual!$B56/100</f>
        <v>3923.2892803021323</v>
      </c>
      <c r="E37" s="136">
        <f>E17*Annual!$B56/100</f>
        <v>3918.914705648328</v>
      </c>
      <c r="F37" s="136">
        <f>F17*Annual!$C56/100</f>
        <v>3962.7833786619485</v>
      </c>
      <c r="G37" s="136">
        <f>G17*Annual!$C56/100</f>
        <v>3947.0902926636213</v>
      </c>
      <c r="H37" s="136">
        <f>H17*Annual!$C56/100</f>
        <v>3967.7591308473507</v>
      </c>
      <c r="I37" s="136">
        <f>I17*Annual!$C56/100</f>
        <v>3969.70294002726</v>
      </c>
      <c r="J37" s="136">
        <f>J17*Annual!$D56/100</f>
        <v>3923.8300583728969</v>
      </c>
      <c r="K37" s="136">
        <f>K17*Annual!$D56/100</f>
        <v>3968.3520047458587</v>
      </c>
      <c r="L37" s="136">
        <f>L17*Annual!$D56/100</f>
        <v>4000.804901178939</v>
      </c>
      <c r="M37" s="136">
        <f>M17*Annual!$D56/100</f>
        <v>3938.546717396539</v>
      </c>
      <c r="N37" s="136">
        <f>N17*Annual!$E56/100</f>
        <v>4049.6261312564829</v>
      </c>
      <c r="O37" s="136">
        <f>O17*Annual!$E56/100</f>
        <v>4167.5900087629734</v>
      </c>
      <c r="P37" s="136">
        <f>P17*Annual!$E56/100</f>
        <v>4293.885711323569</v>
      </c>
      <c r="Q37" s="136">
        <f>Q17*Annual!$E56/100</f>
        <v>4304.3339852667123</v>
      </c>
      <c r="R37" s="136">
        <f>R17*Annual!$F56/100</f>
        <v>4275.3598324376526</v>
      </c>
      <c r="S37" s="136">
        <f>S17*Annual!$F56/100</f>
        <v>4330.0677251641337</v>
      </c>
      <c r="T37" s="136">
        <f>T17*Annual!$F56/100</f>
        <v>4424.0783627884521</v>
      </c>
      <c r="U37" s="136">
        <f>U17*Annual!$F56/100</f>
        <v>4407.8675101122844</v>
      </c>
      <c r="V37" s="136">
        <f>V17*Annual!$G56/100</f>
        <v>4435.829364147422</v>
      </c>
      <c r="W37" s="136">
        <f>W17*Annual!$G56/100</f>
        <v>4516.1082325311772</v>
      </c>
      <c r="X37" s="136">
        <f>X17*Annual!$G56/100</f>
        <v>4655.9573963432376</v>
      </c>
      <c r="Y37" s="136">
        <f>Y17*Annual!$G56/100</f>
        <v>4650.2165942389993</v>
      </c>
      <c r="Z37" s="136">
        <f>Z17*Annual!H56/100</f>
        <v>4618.5047504951872</v>
      </c>
      <c r="AA37" s="136">
        <f>AA17*Annual!H56/100</f>
        <v>4640.8964433864721</v>
      </c>
      <c r="AB37" s="136">
        <f>AB17*Annual!H56/100</f>
        <v>4731.8139074154597</v>
      </c>
      <c r="AC37" s="136">
        <f>AC17*Annual!H56/100</f>
        <v>4692.6523611453858</v>
      </c>
      <c r="AD37" s="136">
        <f>AD17*Annual!$I56/100</f>
        <v>4672.6657317954077</v>
      </c>
      <c r="AE37" s="136">
        <f>AE17*Annual!$I56/100</f>
        <v>4729.97202170534</v>
      </c>
      <c r="AF37" s="136">
        <f>AF17*Annual!$I56/100</f>
        <v>4860.9015358435427</v>
      </c>
      <c r="AG37" s="136">
        <f>AG17*Annual!$I56/100</f>
        <v>4870.6537492493635</v>
      </c>
      <c r="AH37" s="136">
        <f>AH17*Annual!$J56/100</f>
        <v>4910.8990671336678</v>
      </c>
      <c r="AI37" s="136">
        <f>AI17*Annual!$J56/100</f>
        <v>5025.2181987426138</v>
      </c>
      <c r="AJ37" s="136">
        <f>AJ17*Annual!$J56/100</f>
        <v>5177.8848871570926</v>
      </c>
      <c r="AK37" s="136">
        <f>AK17*Annual!$J56/100</f>
        <v>5086.2366381878956</v>
      </c>
      <c r="AL37" s="136">
        <f>AL17*Annual!$K56/100</f>
        <v>5010.7470312745854</v>
      </c>
      <c r="AM37" s="136">
        <f>AM17*Annual!$K56/100</f>
        <v>5112.7393594930627</v>
      </c>
      <c r="AN37" s="136">
        <f>AN17*Annual!$K56/100</f>
        <v>5222.4028230884232</v>
      </c>
      <c r="AO37" s="136">
        <f>AO17*Annual!$K56/100</f>
        <v>5211.547442838114</v>
      </c>
      <c r="AP37" s="136">
        <f>AP17*Annual!$L56/100</f>
        <v>5235.9190440276489</v>
      </c>
      <c r="AQ37" s="136">
        <f>AQ17*Annual!$L56/100</f>
        <v>5286.8530435015155</v>
      </c>
      <c r="AR37" s="136">
        <f>AR17*Annual!$L56/100</f>
        <v>5375.2667784372834</v>
      </c>
      <c r="AS37" s="136">
        <f>AS17*Annual!$L56/100</f>
        <v>5353.6198286608897</v>
      </c>
      <c r="AT37" s="136">
        <f>AT17*Annual!$M56/100</f>
        <v>5553.8384057592939</v>
      </c>
      <c r="AU37" s="136">
        <f>AU17*Annual!$M56/100</f>
        <v>5570.552762559244</v>
      </c>
      <c r="AV37" s="136">
        <f>AV17*Annual!$M56/100</f>
        <v>5626.8959255661812</v>
      </c>
      <c r="AW37" s="136">
        <f>AW17*Annual!$M56/100</f>
        <v>5627.893069773243</v>
      </c>
      <c r="AX37" s="136">
        <f>AX17*Annual!$N56/100</f>
        <v>5928.0026061165108</v>
      </c>
      <c r="AY37" s="136">
        <f>AY17*Annual!$N56/100</f>
        <v>5964.29348812025</v>
      </c>
      <c r="AZ37" s="136">
        <f>AZ17*Annual!$N56/100</f>
        <v>5962.6326588912252</v>
      </c>
      <c r="BA37" s="136">
        <f>BA17*Annual!$N56/100</f>
        <v>5734.0955035792422</v>
      </c>
      <c r="BB37" s="136">
        <f>BB17*Annual!$O56/100</f>
        <v>6149.9518316117574</v>
      </c>
      <c r="BC37" s="136">
        <f>BC17*Annual!$O56/100</f>
        <v>6224.1053037449892</v>
      </c>
      <c r="BD37" s="136">
        <f>BD17*Annual!$O56/100</f>
        <v>6181.3974697769791</v>
      </c>
      <c r="BE37" s="136">
        <f>BE17*Annual!$O56/100</f>
        <v>5875.0653182544429</v>
      </c>
      <c r="BF37" s="136">
        <f>BF17*Annual!P56/100</f>
        <v>6131.1314897660159</v>
      </c>
      <c r="BG37" s="136">
        <f>BG17*Annual!P56/100</f>
        <v>6142.3864335456165</v>
      </c>
      <c r="BH37" s="136">
        <f>BH17*Annual!P56/100</f>
        <v>6128.6088782918732</v>
      </c>
      <c r="BI37" s="136">
        <f>BI17*Annual!P56/100</f>
        <v>6008.4602713336326</v>
      </c>
      <c r="BJ37" s="136">
        <f>BJ17*Annual!Q56/100</f>
        <v>6092.8424283627592</v>
      </c>
      <c r="BK37" s="136">
        <f>BK17*Annual!Q56/100</f>
        <v>6162.7667961308816</v>
      </c>
      <c r="BL37" s="136">
        <f>BL17*Annual!Q56/100</f>
        <v>6188.0585887278612</v>
      </c>
      <c r="BM37" s="136">
        <f>BM17*Annual!Q56/100</f>
        <v>6114.4974926124614</v>
      </c>
      <c r="BN37" s="136">
        <f>BN17*Annual!$R56/100</f>
        <v>6335.2673459198813</v>
      </c>
      <c r="BO37" s="136">
        <f>BO17*Annual!$R56/100</f>
        <v>6362.1630536176463</v>
      </c>
      <c r="BP37" s="136">
        <f>BP17*Annual!$R56/100</f>
        <v>6324.1438124893248</v>
      </c>
      <c r="BQ37" s="136">
        <f>BQ17*Annual!$R56/100</f>
        <v>6251.5918108601672</v>
      </c>
      <c r="BR37" s="136">
        <f>BR17*Annual!$S56/100</f>
        <v>6472.161289492642</v>
      </c>
      <c r="BS37" s="136">
        <f>BS17*Annual!$S56/100</f>
        <v>6574.8438175362771</v>
      </c>
      <c r="BT37" s="136">
        <f>BT17*Annual!$S56/100</f>
        <v>6521.921542142637</v>
      </c>
      <c r="BU37" s="136">
        <f>BU17*Annual!$S56/100</f>
        <v>6305.2397730781104</v>
      </c>
      <c r="BV37" s="136">
        <f>BV17*Annual!$T56/100</f>
        <v>6629.9127060740921</v>
      </c>
      <c r="BW37" s="136">
        <f>BW17*Annual!$T56/100</f>
        <v>6740.4362565034789</v>
      </c>
      <c r="BX37" s="136">
        <f>BX17*Annual!$T56/100</f>
        <v>6699.4275183351092</v>
      </c>
      <c r="BY37" s="136">
        <f>BY17*Annual!$T56/100</f>
        <v>6524.2235190873189</v>
      </c>
      <c r="BZ37" s="136">
        <f>BZ17*Annual!$U56/100</f>
        <v>6805.6861908480014</v>
      </c>
      <c r="CA37" s="136">
        <f>CA17*Annual!$U56/100</f>
        <v>6900.9818755264278</v>
      </c>
      <c r="CB37" s="136">
        <f>CB17*Annual!$U56/100</f>
        <v>6864.6388815453756</v>
      </c>
      <c r="CC37" s="136">
        <f>CC17*Annual!$U56/100</f>
        <v>6669.6930520801952</v>
      </c>
      <c r="CD37" s="136">
        <f>CD17*Annual!$V56/100</f>
        <v>6910.3651688468071</v>
      </c>
      <c r="CE37" s="136">
        <f>CE17*Annual!$V56/100</f>
        <v>7024.8570229690049</v>
      </c>
      <c r="CF37" s="136">
        <f>CF17*Annual!$V56/100</f>
        <v>6967.5270343410029</v>
      </c>
      <c r="CG37" s="136">
        <f>CG17*Annual!$V56/100</f>
        <v>6743.4188969769948</v>
      </c>
      <c r="CH37" s="136">
        <f>CH17*Annual!$W56/100</f>
        <v>7007.5447308223756</v>
      </c>
      <c r="CI37" s="136">
        <f>CI17*Annual!$W56/100</f>
        <v>7127.8756251212126</v>
      </c>
      <c r="CJ37" s="136">
        <f>CJ17*Annual!$W56/100</f>
        <v>7096.8224911086099</v>
      </c>
      <c r="CK37" s="136">
        <f>CK17*Annual!$W56/100</f>
        <v>6843.6719420928221</v>
      </c>
    </row>
    <row r="38" spans="1:94">
      <c r="A38" s="137" t="s">
        <v>12</v>
      </c>
      <c r="B38" s="138">
        <f>B18*Annual!$B57/100</f>
        <v>11350.116225598389</v>
      </c>
      <c r="C38" s="139">
        <f>C18*Annual!$B57/100</f>
        <v>11368.144802944891</v>
      </c>
      <c r="D38" s="139">
        <f>D18*Annual!$B57/100</f>
        <v>11403.638564594425</v>
      </c>
      <c r="E38" s="139">
        <f>E18*Annual!$B57/100</f>
        <v>11418.286783680114</v>
      </c>
      <c r="F38" s="139">
        <f>F18*Annual!$C57/100</f>
        <v>11776.659418657246</v>
      </c>
      <c r="G38" s="139">
        <f>G18*Annual!$C57/100</f>
        <v>11791.000211914728</v>
      </c>
      <c r="H38" s="139">
        <f>H18*Annual!$C57/100</f>
        <v>11833.448959955671</v>
      </c>
      <c r="I38" s="139">
        <f>I18*Annual!$C57/100</f>
        <v>11862.130546455537</v>
      </c>
      <c r="J38" s="139">
        <f>J18*Annual!$D57/100</f>
        <v>11501.876825519785</v>
      </c>
      <c r="K38" s="139">
        <f>K18*Annual!$D57/100</f>
        <v>11505.764470989381</v>
      </c>
      <c r="L38" s="139">
        <f>L18*Annual!$D57/100</f>
        <v>11547.973193287091</v>
      </c>
      <c r="M38" s="139">
        <f>M18*Annual!$D57/100</f>
        <v>11564.634531032725</v>
      </c>
      <c r="N38" s="139">
        <f>N18*Annual!$E57/100</f>
        <v>11740.826273839977</v>
      </c>
      <c r="O38" s="139">
        <f>O18*Annual!$E57/100</f>
        <v>11752.962390783936</v>
      </c>
      <c r="P38" s="139">
        <f>P18*Annual!$E57/100</f>
        <v>11751.22865979623</v>
      </c>
      <c r="Q38" s="139">
        <f>Q18*Annual!$E57/100</f>
        <v>11759.897314749769</v>
      </c>
      <c r="R38" s="139">
        <f>R18*Annual!$F57/100</f>
        <v>11338.311271032557</v>
      </c>
      <c r="S38" s="139">
        <f>S18*Annual!$F57/100</f>
        <v>11357.214082312701</v>
      </c>
      <c r="T38" s="139">
        <f>T18*Annual!$F57/100</f>
        <v>11350.800628484727</v>
      </c>
      <c r="U38" s="139">
        <f>U18*Annual!$F57/100</f>
        <v>11321.433760945862</v>
      </c>
      <c r="V38" s="139">
        <f>V18*Annual!$G57/100</f>
        <v>11306.751834111263</v>
      </c>
      <c r="W38" s="139">
        <f>W18*Annual!$G57/100</f>
        <v>11323.058669281922</v>
      </c>
      <c r="X38" s="139">
        <f>X18*Annual!$G57/100</f>
        <v>11318.3025090232</v>
      </c>
      <c r="Y38" s="139">
        <f>Y18*Annual!$G57/100</f>
        <v>11289.086096015844</v>
      </c>
      <c r="Z38" s="139">
        <f>Z18*Annual!H57/100</f>
        <v>11449.675895857816</v>
      </c>
      <c r="AA38" s="139">
        <f>AA18*Annual!H57/100</f>
        <v>11434.446580872074</v>
      </c>
      <c r="AB38" s="139">
        <f>AB18*Annual!H57/100</f>
        <v>11394.29656866963</v>
      </c>
      <c r="AC38" s="139">
        <f>AC18*Annual!H57/100</f>
        <v>11379.759495278236</v>
      </c>
      <c r="AD38" s="139">
        <f>AD18*Annual!$I57/100</f>
        <v>11321.874231717469</v>
      </c>
      <c r="AE38" s="139">
        <f>AE18*Annual!$I57/100</f>
        <v>11454.92018293744</v>
      </c>
      <c r="AF38" s="139">
        <f>AF18*Annual!$I57/100</f>
        <v>11516.640055613758</v>
      </c>
      <c r="AG38" s="139">
        <f>AG18*Annual!$I57/100</f>
        <v>11554.584568775525</v>
      </c>
      <c r="AH38" s="139">
        <f>AH18*Annual!$J57/100</f>
        <v>11526.584311344361</v>
      </c>
      <c r="AI38" s="139">
        <f>AI18*Annual!$J57/100</f>
        <v>11695.671450668082</v>
      </c>
      <c r="AJ38" s="139">
        <f>AJ18*Annual!$J57/100</f>
        <v>11781.409138558891</v>
      </c>
      <c r="AK38" s="139">
        <f>AK18*Annual!$J57/100</f>
        <v>11851.862113279583</v>
      </c>
      <c r="AL38" s="139">
        <f>AL18*Annual!$K57/100</f>
        <v>11659.925735424813</v>
      </c>
      <c r="AM38" s="139">
        <f>AM18*Annual!$K57/100</f>
        <v>11839.002282547699</v>
      </c>
      <c r="AN38" s="139">
        <f>AN18*Annual!$K57/100</f>
        <v>11915.715445300946</v>
      </c>
      <c r="AO38" s="139">
        <f>AO18*Annual!$K57/100</f>
        <v>12073.179305714079</v>
      </c>
      <c r="AP38" s="139">
        <f>AP18*Annual!$L57/100</f>
        <v>12142.92161458607</v>
      </c>
      <c r="AQ38" s="139">
        <f>AQ18*Annual!$L57/100</f>
        <v>12407.799265144133</v>
      </c>
      <c r="AR38" s="139">
        <f>AR18*Annual!$L57/100</f>
        <v>12517.258338801486</v>
      </c>
      <c r="AS38" s="139">
        <f>AS18*Annual!$L57/100</f>
        <v>12558.661303374371</v>
      </c>
      <c r="AT38" s="139">
        <f>AT18*Annual!$M57/100</f>
        <v>12660.465242195633</v>
      </c>
      <c r="AU38" s="139">
        <f>AU18*Annual!$M57/100</f>
        <v>12709.273680727911</v>
      </c>
      <c r="AV38" s="139">
        <f>AV18*Annual!$M57/100</f>
        <v>12825.230698331872</v>
      </c>
      <c r="AW38" s="139">
        <f>AW18*Annual!$M57/100</f>
        <v>12910.571513583765</v>
      </c>
      <c r="AX38" s="139">
        <f>AX18*Annual!$N57/100</f>
        <v>13172.368711306603</v>
      </c>
      <c r="AY38" s="139">
        <f>AY18*Annual!$N57/100</f>
        <v>13322.015955912902</v>
      </c>
      <c r="AZ38" s="139">
        <f>AZ18*Annual!$N57/100</f>
        <v>13480.265321616489</v>
      </c>
      <c r="BA38" s="139">
        <f>BA18*Annual!$N57/100</f>
        <v>13660.464927361436</v>
      </c>
      <c r="BB38" s="139">
        <f>BB18*Annual!$O57/100</f>
        <v>13864.299050612834</v>
      </c>
      <c r="BC38" s="139">
        <f>BC18*Annual!$O57/100</f>
        <v>14031.358443642242</v>
      </c>
      <c r="BD38" s="139">
        <f>BD18*Annual!$O57/100</f>
        <v>14271.793523938339</v>
      </c>
      <c r="BE38" s="139">
        <f>BE18*Annual!$O57/100</f>
        <v>14423.436610956162</v>
      </c>
      <c r="BF38" s="311">
        <f>BF18*Annual!P57/100</f>
        <v>14549.323915576038</v>
      </c>
      <c r="BG38" s="139">
        <f>BG18*Annual!P57/100</f>
        <v>14623.212996852368</v>
      </c>
      <c r="BH38" s="139">
        <f>BH18*Annual!P57/100</f>
        <v>14630.038092713232</v>
      </c>
      <c r="BI38" s="139">
        <f>BI18*Annual!P57/100</f>
        <v>14644.133399382414</v>
      </c>
      <c r="BJ38" s="136">
        <f>BJ18*Annual!Q57/100</f>
        <v>14840.785867682202</v>
      </c>
      <c r="BK38" s="136">
        <f>BK18*Annual!Q57/100</f>
        <v>15043.470486621673</v>
      </c>
      <c r="BL38" s="136">
        <f>BL18*Annual!Q57/100</f>
        <v>15186.559554377025</v>
      </c>
      <c r="BM38" s="136">
        <f>BM18*Annual!Q57/100</f>
        <v>15368.184091319099</v>
      </c>
      <c r="BN38" s="136">
        <f>BN18*Annual!$R57/100</f>
        <v>15492.894484384178</v>
      </c>
      <c r="BO38" s="136">
        <f>BO18*Annual!$R57/100</f>
        <v>15645.179955312586</v>
      </c>
      <c r="BP38" s="136">
        <f>BP18*Annual!$R57/100</f>
        <v>15805.925730181461</v>
      </c>
      <c r="BQ38" s="136">
        <f>BQ18*Annual!$R57/100</f>
        <v>15963.999830121771</v>
      </c>
      <c r="BR38" s="136">
        <f>BR18*Annual!$S57/100</f>
        <v>16072.241320057004</v>
      </c>
      <c r="BS38" s="136">
        <f>BS18*Annual!$S57/100</f>
        <v>16198.015515526984</v>
      </c>
      <c r="BT38" s="136">
        <f>BT18*Annual!$S57/100</f>
        <v>16373.771152850393</v>
      </c>
      <c r="BU38" s="136">
        <f>BU18*Annual!$S57/100</f>
        <v>16476.121209899513</v>
      </c>
      <c r="BV38" s="136">
        <f>BV18*Annual!$T57/100</f>
        <v>16663.703521336251</v>
      </c>
      <c r="BW38" s="136">
        <f>BW18*Annual!$T57/100</f>
        <v>16765.809181403649</v>
      </c>
      <c r="BX38" s="136">
        <f>BX18*Annual!$T57/100</f>
        <v>16885.704846665809</v>
      </c>
      <c r="BY38" s="136">
        <f>BY18*Annual!$T57/100</f>
        <v>17025.782450594288</v>
      </c>
      <c r="BZ38" s="136">
        <f>BZ18*Annual!$U57/100</f>
        <v>17279.881860073601</v>
      </c>
      <c r="CA38" s="136">
        <f>CA18*Annual!$U57/100</f>
        <v>17439.368999492788</v>
      </c>
      <c r="CB38" s="136">
        <f>CB18*Annual!$U57/100</f>
        <v>17522.350504516369</v>
      </c>
      <c r="CC38" s="136">
        <f>CC18*Annual!$U57/100</f>
        <v>17534.549237559761</v>
      </c>
      <c r="CD38" s="136">
        <f>CD18*Annual!$V57/100</f>
        <v>17545.748016323316</v>
      </c>
      <c r="CE38" s="136">
        <f>CE18*Annual!$V57/100</f>
        <v>17574.203510454714</v>
      </c>
      <c r="CF38" s="136">
        <f>CF18*Annual!$V57/100</f>
        <v>17604.01402811618</v>
      </c>
      <c r="CG38" s="136">
        <f>CG18*Annual!$V57/100</f>
        <v>17596.185003275797</v>
      </c>
      <c r="CH38" s="136">
        <f>CH18*Annual!$W57/100</f>
        <v>17749.14467373841</v>
      </c>
      <c r="CI38" s="136">
        <f>CI18*Annual!$W57/100</f>
        <v>17763.594084698776</v>
      </c>
      <c r="CJ38" s="136">
        <f>CJ18*Annual!$W57/100</f>
        <v>17787.676436299378</v>
      </c>
      <c r="CK38" s="136">
        <f>CK18*Annual!$W57/100</f>
        <v>17981.99091077676</v>
      </c>
    </row>
    <row r="39" spans="1:94">
      <c r="A39" s="133" t="s">
        <v>13</v>
      </c>
      <c r="B39" s="113">
        <f t="shared" ref="B39:U39" si="75">B33+B29+B26</f>
        <v>57591.544323293143</v>
      </c>
      <c r="C39" s="114">
        <f t="shared" si="75"/>
        <v>59327.83732286442</v>
      </c>
      <c r="D39" s="114">
        <f t="shared" si="75"/>
        <v>61808.297272095704</v>
      </c>
      <c r="E39" s="114">
        <f t="shared" si="75"/>
        <v>62093.197695555762</v>
      </c>
      <c r="F39" s="114">
        <f t="shared" si="75"/>
        <v>60603.591383868079</v>
      </c>
      <c r="G39" s="114">
        <f t="shared" si="75"/>
        <v>64099.171847336082</v>
      </c>
      <c r="H39" s="114">
        <f t="shared" si="75"/>
        <v>64798.638672706649</v>
      </c>
      <c r="I39" s="114">
        <f t="shared" si="75"/>
        <v>64981.775041615292</v>
      </c>
      <c r="J39" s="114">
        <f t="shared" si="75"/>
        <v>62048.918012141527</v>
      </c>
      <c r="K39" s="114">
        <f t="shared" si="75"/>
        <v>65470.037657815163</v>
      </c>
      <c r="L39" s="114">
        <f t="shared" si="75"/>
        <v>65657.84634924453</v>
      </c>
      <c r="M39" s="114">
        <f t="shared" si="75"/>
        <v>65521.511168129546</v>
      </c>
      <c r="N39" s="114">
        <f t="shared" si="75"/>
        <v>62837.833617512537</v>
      </c>
      <c r="O39" s="114">
        <f t="shared" si="75"/>
        <v>66219.127767677244</v>
      </c>
      <c r="P39" s="114">
        <f t="shared" si="75"/>
        <v>65942.364071306889</v>
      </c>
      <c r="Q39" s="114">
        <f t="shared" si="75"/>
        <v>65583.192717098776</v>
      </c>
      <c r="R39" s="114">
        <f t="shared" si="75"/>
        <v>62191.107504464853</v>
      </c>
      <c r="S39" s="114">
        <f t="shared" si="75"/>
        <v>66055.166219401712</v>
      </c>
      <c r="T39" s="114">
        <f t="shared" si="75"/>
        <v>66421.114006772346</v>
      </c>
      <c r="U39" s="114">
        <f t="shared" si="75"/>
        <v>66672.150160675665</v>
      </c>
      <c r="V39" s="114">
        <f t="shared" ref="V39:BH39" si="76">V33+V29+V26</f>
        <v>64331.575790491392</v>
      </c>
      <c r="W39" s="114">
        <f t="shared" si="76"/>
        <v>68033.835347309316</v>
      </c>
      <c r="X39" s="114">
        <f t="shared" si="76"/>
        <v>70592.836157337166</v>
      </c>
      <c r="Y39" s="114">
        <f t="shared" si="76"/>
        <v>69979.473114150576</v>
      </c>
      <c r="Z39" s="114">
        <f t="shared" si="76"/>
        <v>68497.641541955236</v>
      </c>
      <c r="AA39" s="114">
        <f t="shared" si="76"/>
        <v>72412.791341804928</v>
      </c>
      <c r="AB39" s="114">
        <f t="shared" si="76"/>
        <v>72618.258004224132</v>
      </c>
      <c r="AC39" s="114">
        <f t="shared" si="76"/>
        <v>72642.535065937496</v>
      </c>
      <c r="AD39" s="114">
        <f t="shared" si="76"/>
        <v>69740.045233687109</v>
      </c>
      <c r="AE39" s="114">
        <f t="shared" si="76"/>
        <v>74133.913193244254</v>
      </c>
      <c r="AF39" s="114">
        <f t="shared" si="76"/>
        <v>74084.370256103459</v>
      </c>
      <c r="AG39" s="114">
        <f t="shared" si="76"/>
        <v>74693.384358354408</v>
      </c>
      <c r="AH39" s="114">
        <f t="shared" si="76"/>
        <v>71870.511063820581</v>
      </c>
      <c r="AI39" s="114">
        <f t="shared" si="76"/>
        <v>76773.833543116285</v>
      </c>
      <c r="AJ39" s="114">
        <f t="shared" si="76"/>
        <v>76315.47335337293</v>
      </c>
      <c r="AK39" s="114">
        <f t="shared" si="76"/>
        <v>76049.710282660395</v>
      </c>
      <c r="AL39" s="114">
        <f t="shared" si="76"/>
        <v>74341.306922256364</v>
      </c>
      <c r="AM39" s="114">
        <f t="shared" si="76"/>
        <v>79114.63038020728</v>
      </c>
      <c r="AN39" s="114">
        <f t="shared" si="76"/>
        <v>80154.028150774277</v>
      </c>
      <c r="AO39" s="114">
        <f t="shared" si="76"/>
        <v>80618.808830949114</v>
      </c>
      <c r="AP39" s="114">
        <f t="shared" si="76"/>
        <v>78815.745142279484</v>
      </c>
      <c r="AQ39" s="114">
        <f t="shared" si="76"/>
        <v>83111.310940191252</v>
      </c>
      <c r="AR39" s="114">
        <f t="shared" si="76"/>
        <v>85093.093108998379</v>
      </c>
      <c r="AS39" s="114">
        <f t="shared" si="76"/>
        <v>85361.812125390323</v>
      </c>
      <c r="AT39" s="114">
        <f t="shared" si="76"/>
        <v>82779.381121499711</v>
      </c>
      <c r="AU39" s="114">
        <f t="shared" si="76"/>
        <v>86861.605150714327</v>
      </c>
      <c r="AV39" s="114">
        <f t="shared" si="76"/>
        <v>89321.992535695274</v>
      </c>
      <c r="AW39" s="114">
        <f t="shared" si="76"/>
        <v>90902.273765298756</v>
      </c>
      <c r="AX39" s="114">
        <f t="shared" si="76"/>
        <v>88776.082727113506</v>
      </c>
      <c r="AY39" s="114">
        <f t="shared" si="76"/>
        <v>92397.950297380434</v>
      </c>
      <c r="AZ39" s="114">
        <f t="shared" si="76"/>
        <v>94373.559254056396</v>
      </c>
      <c r="BA39" s="114">
        <f t="shared" si="76"/>
        <v>96209.989713606075</v>
      </c>
      <c r="BB39" s="114">
        <f t="shared" si="76"/>
        <v>93176.459937968088</v>
      </c>
      <c r="BC39" s="114">
        <f t="shared" si="76"/>
        <v>97572.660488846901</v>
      </c>
      <c r="BD39" s="114">
        <f t="shared" si="76"/>
        <v>98303.835442889802</v>
      </c>
      <c r="BE39" s="114">
        <f t="shared" si="76"/>
        <v>97559.973140714123</v>
      </c>
      <c r="BF39" s="114">
        <f t="shared" si="76"/>
        <v>92519.506309197517</v>
      </c>
      <c r="BG39" s="114">
        <f t="shared" si="76"/>
        <v>95150.504229242986</v>
      </c>
      <c r="BH39" s="114">
        <f t="shared" si="76"/>
        <v>96577.737562380295</v>
      </c>
      <c r="BI39" s="114">
        <f t="shared" ref="BI39:BN39" si="77">BI33+BI29+BI26</f>
        <v>97468.611142045018</v>
      </c>
      <c r="BJ39" s="284">
        <f t="shared" si="77"/>
        <v>94763.425634557847</v>
      </c>
      <c r="BK39" s="284">
        <f t="shared" si="77"/>
        <v>98909.26592316317</v>
      </c>
      <c r="BL39" s="284">
        <f t="shared" si="77"/>
        <v>99900.467549902256</v>
      </c>
      <c r="BM39" s="284">
        <f t="shared" si="77"/>
        <v>100917.67629830216</v>
      </c>
      <c r="BN39" s="284">
        <f t="shared" si="77"/>
        <v>98460.852356900446</v>
      </c>
      <c r="BO39" s="284">
        <f t="shared" ref="BO39:CB39" si="78">BO33+BO29+BO26</f>
        <v>102312.56773401072</v>
      </c>
      <c r="BP39" s="284">
        <f t="shared" si="78"/>
        <v>103702.05213351353</v>
      </c>
      <c r="BQ39" s="284">
        <f t="shared" si="78"/>
        <v>104956.03898628174</v>
      </c>
      <c r="BR39" s="284">
        <f t="shared" si="78"/>
        <v>101361.61612205851</v>
      </c>
      <c r="BS39" s="284">
        <f t="shared" si="78"/>
        <v>105533.7826545049</v>
      </c>
      <c r="BT39" s="284">
        <f t="shared" si="78"/>
        <v>106029.7874431394</v>
      </c>
      <c r="BU39" s="284">
        <f t="shared" si="78"/>
        <v>107308.20228252381</v>
      </c>
      <c r="BV39" s="284">
        <f t="shared" si="78"/>
        <v>103658.13527855753</v>
      </c>
      <c r="BW39" s="284">
        <f t="shared" si="78"/>
        <v>108801.82929079629</v>
      </c>
      <c r="BX39" s="284">
        <f t="shared" si="78"/>
        <v>108205.3522455526</v>
      </c>
      <c r="BY39" s="284">
        <f t="shared" si="78"/>
        <v>110240.92790626505</v>
      </c>
      <c r="BZ39" s="284">
        <f t="shared" si="78"/>
        <v>106268.67068368425</v>
      </c>
      <c r="CA39" s="284">
        <f t="shared" si="78"/>
        <v>111353.45068244237</v>
      </c>
      <c r="CB39" s="284">
        <f t="shared" si="78"/>
        <v>111093.57511592889</v>
      </c>
      <c r="CC39" s="284">
        <f t="shared" ref="CC39:CF39" si="79">CC33+CC29+CC26</f>
        <v>112632.84226914631</v>
      </c>
      <c r="CD39" s="284">
        <f t="shared" si="79"/>
        <v>108422.69696338475</v>
      </c>
      <c r="CE39" s="284">
        <f t="shared" si="79"/>
        <v>111689.10419652134</v>
      </c>
      <c r="CF39" s="284">
        <f t="shared" si="79"/>
        <v>111260.0221649903</v>
      </c>
      <c r="CG39" s="284">
        <f t="shared" ref="CG39" si="80">CG33+CG29+CG26</f>
        <v>113020.37092661634</v>
      </c>
      <c r="CH39" s="284">
        <f t="shared" ref="CH39" si="81">CH33+CH29+CH26</f>
        <v>108405.49605297178</v>
      </c>
      <c r="CI39" s="284">
        <f t="shared" ref="CI39:CK39" si="82">CI33+CI29+CI26</f>
        <v>111896.63628025516</v>
      </c>
      <c r="CJ39" s="284">
        <f t="shared" si="82"/>
        <v>111774.61071377945</v>
      </c>
      <c r="CK39" s="284">
        <f t="shared" si="82"/>
        <v>114005.60685563143</v>
      </c>
    </row>
    <row r="40" spans="1:94">
      <c r="A40" s="159" t="s">
        <v>14</v>
      </c>
      <c r="B40" s="135">
        <f>B20*Annual!$B59/100</f>
        <v>6524.2261225847769</v>
      </c>
      <c r="C40" s="136">
        <f>C20*Annual!$B59/100</f>
        <v>6525.3355358656045</v>
      </c>
      <c r="D40" s="136">
        <f>D20*Annual!$B59/100</f>
        <v>6582.3416643209921</v>
      </c>
      <c r="E40" s="136">
        <f>E20*Annual!$B59/100</f>
        <v>6608.9352915885474</v>
      </c>
      <c r="F40" s="136">
        <f>F20*Annual!$C59/100</f>
        <v>6797.8132160917521</v>
      </c>
      <c r="G40" s="136">
        <f>G20*Annual!$C59/100</f>
        <v>6870.6358795879751</v>
      </c>
      <c r="H40" s="136">
        <f>H20*Annual!$C59/100</f>
        <v>6933.1509508102408</v>
      </c>
      <c r="I40" s="136">
        <f>I20*Annual!$C59/100</f>
        <v>7017.6453969083404</v>
      </c>
      <c r="J40" s="136">
        <f>J20*Annual!$D59/100</f>
        <v>7061.487467442731</v>
      </c>
      <c r="K40" s="136">
        <f>K20*Annual!$D59/100</f>
        <v>7082.0753007155072</v>
      </c>
      <c r="L40" s="136">
        <f>L20*Annual!$D59/100</f>
        <v>7113.1476889085579</v>
      </c>
      <c r="M40" s="136">
        <f>M20*Annual!$D59/100</f>
        <v>7124.6204042845548</v>
      </c>
      <c r="N40" s="136">
        <f>N20*Annual!$E59/100</f>
        <v>7013.3199141590085</v>
      </c>
      <c r="O40" s="136">
        <f>O20*Annual!$E59/100</f>
        <v>6944.4171249491428</v>
      </c>
      <c r="P40" s="136">
        <f>P20*Annual!$E59/100</f>
        <v>7083.7257994143329</v>
      </c>
      <c r="Q40" s="136">
        <f>Q20*Annual!$E59/100</f>
        <v>7180.8839653405039</v>
      </c>
      <c r="R40" s="136">
        <f>R20*Annual!$F59/100</f>
        <v>6782.0058158206057</v>
      </c>
      <c r="S40" s="136">
        <f>S20*Annual!$F59/100</f>
        <v>6770.4516614004178</v>
      </c>
      <c r="T40" s="136">
        <f>T20*Annual!$F59/100</f>
        <v>6986.6875232163493</v>
      </c>
      <c r="U40" s="136">
        <f>U20*Annual!$F59/100</f>
        <v>7129.473377400911</v>
      </c>
      <c r="V40" s="136">
        <f>V20*Annual!$G59/100</f>
        <v>6935.1460956499768</v>
      </c>
      <c r="W40" s="136">
        <f>W20*Annual!$G59/100</f>
        <v>6946.4985957003755</v>
      </c>
      <c r="X40" s="136">
        <f>X20*Annual!$G59/100</f>
        <v>7174.6130135512703</v>
      </c>
      <c r="Y40" s="136">
        <f>Y20*Annual!$G59/100</f>
        <v>7317.3956476321173</v>
      </c>
      <c r="Z40" s="136">
        <f>Z20*Annual!H59/100</f>
        <v>7380.6403960794969</v>
      </c>
      <c r="AA40" s="136">
        <f>AA20*Annual!H59/100</f>
        <v>7387.4805712085226</v>
      </c>
      <c r="AB40" s="136">
        <f>AB20*Annual!H59/100</f>
        <v>7605.0023253549789</v>
      </c>
      <c r="AC40" s="136">
        <f>AC20*Annual!H59/100</f>
        <v>7767.6788382932064</v>
      </c>
      <c r="AD40" s="136">
        <f>AD20*Annual!$I59/100</f>
        <v>7248.2261714056403</v>
      </c>
      <c r="AE40" s="136">
        <f>AE20*Annual!$I59/100</f>
        <v>7453.994126770499</v>
      </c>
      <c r="AF40" s="136">
        <f>AF20*Annual!$I59/100</f>
        <v>7595.0350748167039</v>
      </c>
      <c r="AG40" s="136">
        <f>AG20*Annual!$I59/100</f>
        <v>7701.9145467780609</v>
      </c>
      <c r="AH40" s="136">
        <f>AH20*Annual!$J59/100</f>
        <v>7379.7628144099172</v>
      </c>
      <c r="AI40" s="136">
        <f>AI20*Annual!$J59/100</f>
        <v>7609.9663228106438</v>
      </c>
      <c r="AJ40" s="136">
        <f>AJ20*Annual!$J59/100</f>
        <v>7671.8681253273344</v>
      </c>
      <c r="AK40" s="136">
        <f>AK20*Annual!$J59/100</f>
        <v>7833.0501350752656</v>
      </c>
      <c r="AL40" s="136">
        <f>AL20*Annual!$K59/100</f>
        <v>7609.5794265424065</v>
      </c>
      <c r="AM40" s="136">
        <f>AM20*Annual!$K59/100</f>
        <v>7939.4613732140569</v>
      </c>
      <c r="AN40" s="136">
        <f>AN20*Annual!$K59/100</f>
        <v>8102.2320705849388</v>
      </c>
      <c r="AO40" s="136">
        <f>AO20*Annual!$K59/100</f>
        <v>8299.1352899499543</v>
      </c>
      <c r="AP40" s="136">
        <f>AP20*Annual!$L59/100</f>
        <v>7994.3593792706124</v>
      </c>
      <c r="AQ40" s="136">
        <f>AQ20*Annual!$L59/100</f>
        <v>8321.5816957627958</v>
      </c>
      <c r="AR40" s="136">
        <f>AR20*Annual!$L59/100</f>
        <v>8472.426076954871</v>
      </c>
      <c r="AS40" s="136">
        <f>AS20*Annual!$L59/100</f>
        <v>8604.6113224526143</v>
      </c>
      <c r="AT40" s="136">
        <f>AT20*Annual!$M59/100</f>
        <v>8543.8241741809543</v>
      </c>
      <c r="AU40" s="136">
        <f>AU20*Annual!$M59/100</f>
        <v>8729.4797590368016</v>
      </c>
      <c r="AV40" s="136">
        <f>AV20*Annual!$M59/100</f>
        <v>8939.2782100714339</v>
      </c>
      <c r="AW40" s="136">
        <f>AW20*Annual!$M59/100</f>
        <v>9320.0631627140465</v>
      </c>
      <c r="AX40" s="136">
        <f>AX20*Annual!$N59/100</f>
        <v>8981.2708036119911</v>
      </c>
      <c r="AY40" s="136">
        <f>AY20*Annual!$N59/100</f>
        <v>9134.2290728280732</v>
      </c>
      <c r="AZ40" s="136">
        <f>AZ20*Annual!$N59/100</f>
        <v>9373.7215023177941</v>
      </c>
      <c r="BA40" s="136">
        <f>BA20*Annual!$N59/100</f>
        <v>9662.8796646406263</v>
      </c>
      <c r="BB40" s="136">
        <f>BB20*Annual!$O59/100</f>
        <v>9305.8120247600655</v>
      </c>
      <c r="BC40" s="136">
        <f>BC20*Annual!$O59/100</f>
        <v>9479.0483858063508</v>
      </c>
      <c r="BD40" s="136">
        <f>BD20*Annual!$O59/100</f>
        <v>9599.5208551959331</v>
      </c>
      <c r="BE40" s="136">
        <f>BE20*Annual!$O59/100</f>
        <v>9642.6774486608083</v>
      </c>
      <c r="BF40" s="136">
        <f>BF20*Annual!P59/100</f>
        <v>9098.7345701274226</v>
      </c>
      <c r="BG40" s="136">
        <f>BG20*Annual!P59/100</f>
        <v>9101.4886559609495</v>
      </c>
      <c r="BH40" s="136">
        <f>BH20*Annual!P59/100</f>
        <v>9299.0178121321769</v>
      </c>
      <c r="BI40" s="136">
        <f>BI20*Annual!P59/100</f>
        <v>9663.6281755373202</v>
      </c>
      <c r="BJ40" s="136">
        <f>BJ20*Annual!Q59/100</f>
        <v>9416.2869467663186</v>
      </c>
      <c r="BK40" s="136">
        <f>BK20*Annual!Q59/100</f>
        <v>9683.533632499566</v>
      </c>
      <c r="BL40" s="136">
        <f>BL20*Annual!Q59/100</f>
        <v>9994.3109011329343</v>
      </c>
      <c r="BM40" s="136">
        <f>BM20*Annual!Q59/100</f>
        <v>10261.868519601181</v>
      </c>
      <c r="BN40" s="136">
        <f>BN20*Annual!$R59/100</f>
        <v>9759.3403334852628</v>
      </c>
      <c r="BO40" s="136">
        <f>BO20*Annual!$R59/100</f>
        <v>9932.2471665147386</v>
      </c>
      <c r="BP40" s="136">
        <f>BP20*Annual!$R59/100</f>
        <v>10224.36305834093</v>
      </c>
      <c r="BQ40" s="136">
        <f>BQ20*Annual!$R59/100</f>
        <v>10477.04944165907</v>
      </c>
      <c r="BR40" s="136">
        <f>BR20*Annual!$S59/100</f>
        <v>10040.385519283413</v>
      </c>
      <c r="BS40" s="136">
        <f>BS20*Annual!$S59/100</f>
        <v>10187.841114359671</v>
      </c>
      <c r="BT40" s="136">
        <f>BT20*Annual!$S59/100</f>
        <v>10428.361682712899</v>
      </c>
      <c r="BU40" s="136">
        <f>BU20*Annual!$S59/100</f>
        <v>10713.411683644015</v>
      </c>
      <c r="BV40" s="136">
        <f>BV20*Annual!$T59/100</f>
        <v>10232.161055801309</v>
      </c>
      <c r="BW40" s="136">
        <f>BW20*Annual!$T59/100</f>
        <v>10526.305288153701</v>
      </c>
      <c r="BX40" s="136">
        <f>BX20*Annual!$T59/100</f>
        <v>10639.068321935976</v>
      </c>
      <c r="BY40" s="136">
        <f>BY20*Annual!$T59/100</f>
        <v>10936.465334109012</v>
      </c>
      <c r="BZ40" s="136">
        <f>BZ20*Annual!$U59/100</f>
        <v>10322.334804864766</v>
      </c>
      <c r="CA40" s="136">
        <f>CA20*Annual!$U59/100</f>
        <v>10534.2197785442</v>
      </c>
      <c r="CB40" s="136">
        <f>CB20*Annual!$U59/100</f>
        <v>10736.487718279177</v>
      </c>
      <c r="CC40" s="136">
        <f>CC20*Annual!$U59/100</f>
        <v>11132.957698311853</v>
      </c>
      <c r="CD40" s="136">
        <f>CD20*Annual!$V59/100</f>
        <v>10750.524933820614</v>
      </c>
      <c r="CE40" s="136">
        <f>CE20*Annual!$V59/100</f>
        <v>10727.230861564514</v>
      </c>
      <c r="CF40" s="136">
        <f>CF20*Annual!$V59/100</f>
        <v>10826.774197005583</v>
      </c>
      <c r="CG40" s="136">
        <f>CG20*Annual!$V59/100</f>
        <v>11165.47000760929</v>
      </c>
      <c r="CH40" s="136">
        <f>CH20*Annual!$W59/100</f>
        <v>10496.217323065677</v>
      </c>
      <c r="CI40" s="136">
        <f>CI20*Annual!$W59/100</f>
        <v>10680.92064815051</v>
      </c>
      <c r="CJ40" s="136">
        <f>CJ20*Annual!$W59/100</f>
        <v>10882.881607144782</v>
      </c>
      <c r="CK40" s="136">
        <f>CK20*Annual!$W59/100</f>
        <v>11159.314698054572</v>
      </c>
    </row>
    <row r="41" spans="1:94" ht="17.25" customHeight="1" thickBot="1">
      <c r="A41" s="160" t="s">
        <v>427</v>
      </c>
      <c r="B41" s="97">
        <f t="shared" ref="B41:U41" si="83">B39+B40</f>
        <v>64115.770445877919</v>
      </c>
      <c r="C41" s="98">
        <f t="shared" si="83"/>
        <v>65853.172858730017</v>
      </c>
      <c r="D41" s="98">
        <f t="shared" si="83"/>
        <v>68390.638936416697</v>
      </c>
      <c r="E41" s="98">
        <f t="shared" si="83"/>
        <v>68702.132987144316</v>
      </c>
      <c r="F41" s="98">
        <f t="shared" si="83"/>
        <v>67401.404599959831</v>
      </c>
      <c r="G41" s="98">
        <f t="shared" si="83"/>
        <v>70969.80772692406</v>
      </c>
      <c r="H41" s="98">
        <f t="shared" si="83"/>
        <v>71731.789623516888</v>
      </c>
      <c r="I41" s="98">
        <f t="shared" si="83"/>
        <v>71999.420438523637</v>
      </c>
      <c r="J41" s="98">
        <f t="shared" si="83"/>
        <v>69110.405479584253</v>
      </c>
      <c r="K41" s="98">
        <f t="shared" si="83"/>
        <v>72552.112958530663</v>
      </c>
      <c r="L41" s="98">
        <f t="shared" si="83"/>
        <v>72770.994038153091</v>
      </c>
      <c r="M41" s="98">
        <f t="shared" si="83"/>
        <v>72646.131572414102</v>
      </c>
      <c r="N41" s="98">
        <f t="shared" si="83"/>
        <v>69851.153531671545</v>
      </c>
      <c r="O41" s="98">
        <f t="shared" si="83"/>
        <v>73163.544892626393</v>
      </c>
      <c r="P41" s="98">
        <f t="shared" si="83"/>
        <v>73026.089870721218</v>
      </c>
      <c r="Q41" s="98">
        <f t="shared" si="83"/>
        <v>72764.076682439278</v>
      </c>
      <c r="R41" s="98">
        <f t="shared" si="83"/>
        <v>68973.113320285454</v>
      </c>
      <c r="S41" s="98">
        <f t="shared" si="83"/>
        <v>72825.617880802136</v>
      </c>
      <c r="T41" s="98">
        <f t="shared" si="83"/>
        <v>73407.80152998869</v>
      </c>
      <c r="U41" s="98">
        <f t="shared" si="83"/>
        <v>73801.623538076572</v>
      </c>
      <c r="V41" s="98">
        <f t="shared" ref="V41:BA41" si="84">V39+V40</f>
        <v>71266.721886141371</v>
      </c>
      <c r="W41" s="98">
        <f t="shared" si="84"/>
        <v>74980.333943009697</v>
      </c>
      <c r="X41" s="98">
        <f t="shared" si="84"/>
        <v>77767.449170888431</v>
      </c>
      <c r="Y41" s="98">
        <f t="shared" si="84"/>
        <v>77296.868761782694</v>
      </c>
      <c r="Z41" s="98">
        <f t="shared" si="84"/>
        <v>75878.281938034736</v>
      </c>
      <c r="AA41" s="98">
        <f t="shared" si="84"/>
        <v>79800.27191301345</v>
      </c>
      <c r="AB41" s="98">
        <f t="shared" si="84"/>
        <v>80223.260329579105</v>
      </c>
      <c r="AC41" s="98">
        <f t="shared" si="84"/>
        <v>80410.21390423071</v>
      </c>
      <c r="AD41" s="98">
        <f t="shared" si="84"/>
        <v>76988.271405092746</v>
      </c>
      <c r="AE41" s="98">
        <f t="shared" si="84"/>
        <v>81587.907320014754</v>
      </c>
      <c r="AF41" s="98">
        <f t="shared" si="84"/>
        <v>81679.405330920155</v>
      </c>
      <c r="AG41" s="98">
        <f t="shared" si="84"/>
        <v>82395.298905132469</v>
      </c>
      <c r="AH41" s="98">
        <f t="shared" si="84"/>
        <v>79250.273878230495</v>
      </c>
      <c r="AI41" s="98">
        <f t="shared" si="84"/>
        <v>84383.799865926936</v>
      </c>
      <c r="AJ41" s="98">
        <f t="shared" si="84"/>
        <v>83987.341478700269</v>
      </c>
      <c r="AK41" s="98">
        <f t="shared" si="84"/>
        <v>83882.760417735655</v>
      </c>
      <c r="AL41" s="98">
        <f t="shared" si="84"/>
        <v>81950.886348798769</v>
      </c>
      <c r="AM41" s="98">
        <f t="shared" si="84"/>
        <v>87054.091753421337</v>
      </c>
      <c r="AN41" s="98">
        <f t="shared" si="84"/>
        <v>88256.260221359218</v>
      </c>
      <c r="AO41" s="98">
        <f t="shared" si="84"/>
        <v>88917.944120899076</v>
      </c>
      <c r="AP41" s="98">
        <f t="shared" si="84"/>
        <v>86810.104521550093</v>
      </c>
      <c r="AQ41" s="98">
        <f t="shared" si="84"/>
        <v>91432.892635954049</v>
      </c>
      <c r="AR41" s="98">
        <f t="shared" si="84"/>
        <v>93565.51918595325</v>
      </c>
      <c r="AS41" s="98">
        <f t="shared" si="84"/>
        <v>93966.423447842943</v>
      </c>
      <c r="AT41" s="98">
        <f t="shared" si="84"/>
        <v>91323.205295680673</v>
      </c>
      <c r="AU41" s="98">
        <f t="shared" si="84"/>
        <v>95591.084909751124</v>
      </c>
      <c r="AV41" s="98">
        <f t="shared" si="84"/>
        <v>98261.270745766713</v>
      </c>
      <c r="AW41" s="98">
        <f t="shared" si="84"/>
        <v>100222.33692801281</v>
      </c>
      <c r="AX41" s="98">
        <f t="shared" si="84"/>
        <v>97757.353530725493</v>
      </c>
      <c r="AY41" s="98">
        <f t="shared" si="84"/>
        <v>101532.17937020851</v>
      </c>
      <c r="AZ41" s="98">
        <f t="shared" si="84"/>
        <v>103747.2807563742</v>
      </c>
      <c r="BA41" s="98">
        <f t="shared" si="84"/>
        <v>105872.8693782467</v>
      </c>
      <c r="BB41" s="98">
        <f t="shared" ref="BB41:BG41" si="85">BB39+BB40</f>
        <v>102482.27196272815</v>
      </c>
      <c r="BC41" s="98">
        <f t="shared" si="85"/>
        <v>107051.70887465325</v>
      </c>
      <c r="BD41" s="98">
        <f t="shared" si="85"/>
        <v>107903.35629808574</v>
      </c>
      <c r="BE41" s="98">
        <f t="shared" si="85"/>
        <v>107202.65058937493</v>
      </c>
      <c r="BF41" s="98">
        <f t="shared" si="85"/>
        <v>101618.24087932493</v>
      </c>
      <c r="BG41" s="98">
        <f t="shared" si="85"/>
        <v>104251.99288520393</v>
      </c>
      <c r="BH41" s="98">
        <f t="shared" ref="BH41:BM41" si="86">BH39+BH40</f>
        <v>105876.75537451248</v>
      </c>
      <c r="BI41" s="98">
        <f t="shared" si="86"/>
        <v>107132.23931758234</v>
      </c>
      <c r="BJ41" s="98">
        <f t="shared" si="86"/>
        <v>104179.71258132416</v>
      </c>
      <c r="BK41" s="98">
        <f t="shared" si="86"/>
        <v>108592.79955566273</v>
      </c>
      <c r="BL41" s="98">
        <f t="shared" si="86"/>
        <v>109894.77845103519</v>
      </c>
      <c r="BM41" s="98">
        <f t="shared" si="86"/>
        <v>111179.54481790334</v>
      </c>
      <c r="BN41" s="98">
        <f t="shared" ref="BN41:CB41" si="87">BN39+BN40</f>
        <v>108220.19269038571</v>
      </c>
      <c r="BO41" s="98">
        <f t="shared" si="87"/>
        <v>112244.81490052547</v>
      </c>
      <c r="BP41" s="98">
        <f t="shared" si="87"/>
        <v>113926.41519185445</v>
      </c>
      <c r="BQ41" s="98">
        <f t="shared" si="87"/>
        <v>115433.08842794081</v>
      </c>
      <c r="BR41" s="98">
        <f t="shared" si="87"/>
        <v>111402.00164134192</v>
      </c>
      <c r="BS41" s="98">
        <f t="shared" si="87"/>
        <v>115721.62376886458</v>
      </c>
      <c r="BT41" s="98">
        <f t="shared" si="87"/>
        <v>116458.1491258523</v>
      </c>
      <c r="BU41" s="98">
        <f t="shared" si="87"/>
        <v>118021.61396616782</v>
      </c>
      <c r="BV41" s="98">
        <f t="shared" si="87"/>
        <v>113890.29633435883</v>
      </c>
      <c r="BW41" s="98">
        <f t="shared" si="87"/>
        <v>119328.13457894999</v>
      </c>
      <c r="BX41" s="98">
        <f t="shared" si="87"/>
        <v>118844.42056748857</v>
      </c>
      <c r="BY41" s="98">
        <f t="shared" si="87"/>
        <v>121177.39324037406</v>
      </c>
      <c r="BZ41" s="98">
        <f t="shared" si="87"/>
        <v>116591.00548854901</v>
      </c>
      <c r="CA41" s="98">
        <f t="shared" si="87"/>
        <v>121887.67046098657</v>
      </c>
      <c r="CB41" s="98">
        <f t="shared" si="87"/>
        <v>121830.06283420807</v>
      </c>
      <c r="CC41" s="98">
        <f t="shared" ref="CC41:CF41" si="88">CC39+CC40</f>
        <v>123765.79996745815</v>
      </c>
      <c r="CD41" s="98">
        <f t="shared" si="88"/>
        <v>119173.22189720537</v>
      </c>
      <c r="CE41" s="98">
        <f t="shared" si="88"/>
        <v>122416.33505808585</v>
      </c>
      <c r="CF41" s="98">
        <f t="shared" si="88"/>
        <v>122086.79636199588</v>
      </c>
      <c r="CG41" s="98">
        <f t="shared" ref="CG41" si="89">CG39+CG40</f>
        <v>124185.84093422562</v>
      </c>
      <c r="CH41" s="98">
        <f t="shared" ref="CH41" si="90">CH39+CH40</f>
        <v>118901.71337603746</v>
      </c>
      <c r="CI41" s="98">
        <f t="shared" ref="CI41:CK41" si="91">CI39+CI40</f>
        <v>122577.55692840567</v>
      </c>
      <c r="CJ41" s="98">
        <f t="shared" si="91"/>
        <v>122657.49232092423</v>
      </c>
      <c r="CK41" s="98">
        <f t="shared" si="91"/>
        <v>125164.921553686</v>
      </c>
      <c r="CL41" s="297"/>
      <c r="CM41" s="297"/>
      <c r="CN41" s="297"/>
      <c r="CO41" s="297"/>
      <c r="CP41" s="297"/>
    </row>
    <row r="42" spans="1:94">
      <c r="BA42" s="81"/>
      <c r="BG42" s="249"/>
      <c r="BH42" s="249"/>
      <c r="BI42" s="250"/>
      <c r="BJ42" s="250"/>
      <c r="BK42" s="250"/>
      <c r="BL42" s="250"/>
      <c r="BM42" s="250"/>
      <c r="BN42" s="250"/>
      <c r="BO42" s="250"/>
      <c r="BP42" s="250"/>
      <c r="CL42" s="297"/>
      <c r="CM42" s="297"/>
      <c r="CN42" s="297"/>
      <c r="CO42" s="297"/>
      <c r="CP42" s="297"/>
    </row>
    <row r="43" spans="1:94" ht="18">
      <c r="A43" s="446" t="s">
        <v>211</v>
      </c>
      <c r="B43" s="446"/>
      <c r="C43" s="446"/>
      <c r="D43" s="446"/>
      <c r="E43" s="446"/>
      <c r="F43" s="446"/>
      <c r="G43" s="446"/>
      <c r="H43" s="446"/>
      <c r="I43" s="446"/>
      <c r="J43" s="446"/>
      <c r="K43" s="446"/>
      <c r="L43" s="446"/>
      <c r="M43" s="446"/>
      <c r="N43" s="446"/>
      <c r="O43" s="446"/>
      <c r="P43" s="446"/>
      <c r="Q43" s="446"/>
      <c r="R43" s="446"/>
      <c r="S43" s="446"/>
      <c r="T43" s="446"/>
      <c r="U43" s="446"/>
      <c r="V43" s="446"/>
      <c r="W43" s="446"/>
      <c r="X43" s="446"/>
      <c r="Y43" s="446"/>
      <c r="Z43" s="447"/>
      <c r="AA43" s="447"/>
      <c r="AB43" s="447"/>
      <c r="AC43" s="447"/>
      <c r="AD43" s="447"/>
      <c r="AE43" s="447"/>
      <c r="AF43" s="447"/>
      <c r="AG43" s="447"/>
      <c r="AH43" s="447"/>
      <c r="AI43" s="447"/>
      <c r="AJ43" s="447"/>
      <c r="AK43" s="447"/>
      <c r="AL43" s="447"/>
      <c r="AM43" s="447"/>
      <c r="AN43" s="447"/>
      <c r="AO43" s="447"/>
      <c r="AP43" s="447"/>
      <c r="AQ43" s="447"/>
      <c r="AR43" s="447"/>
      <c r="AS43" s="447"/>
      <c r="AT43" s="447"/>
      <c r="AU43" s="447"/>
      <c r="AV43" s="447"/>
      <c r="AW43" s="447"/>
      <c r="AX43" s="447"/>
      <c r="AY43" s="447"/>
      <c r="AZ43" s="447"/>
      <c r="BA43" s="447"/>
      <c r="BB43" s="447"/>
      <c r="BC43" s="447"/>
      <c r="BD43" s="447"/>
      <c r="BE43" s="447"/>
      <c r="BF43" s="447"/>
      <c r="BG43" s="447"/>
      <c r="BH43" s="447"/>
      <c r="BN43" s="81"/>
      <c r="CL43" s="297"/>
      <c r="CM43" s="297"/>
      <c r="CN43" s="297"/>
      <c r="CO43" s="297"/>
      <c r="CP43" s="297"/>
    </row>
    <row r="44" spans="1:94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CL44" s="297"/>
      <c r="CM44" s="297"/>
      <c r="CN44" s="297"/>
      <c r="CO44" s="297"/>
      <c r="CP44" s="297"/>
    </row>
    <row r="45" spans="1:94" ht="13.5" thickBot="1">
      <c r="A45" s="99" t="s">
        <v>166</v>
      </c>
      <c r="B45" s="234" t="str">
        <f>B25</f>
        <v>1995q1</v>
      </c>
      <c r="C45" s="233" t="str">
        <f t="shared" ref="C45:BH45" si="92">C25</f>
        <v>1995q2</v>
      </c>
      <c r="D45" s="233" t="str">
        <f t="shared" si="92"/>
        <v>1995q3</v>
      </c>
      <c r="E45" s="233" t="str">
        <f t="shared" si="92"/>
        <v>1995q4</v>
      </c>
      <c r="F45" s="233" t="str">
        <f t="shared" si="92"/>
        <v>1996q1</v>
      </c>
      <c r="G45" s="233" t="str">
        <f t="shared" si="92"/>
        <v>1996q2</v>
      </c>
      <c r="H45" s="233" t="str">
        <f t="shared" si="92"/>
        <v>1996q3</v>
      </c>
      <c r="I45" s="233" t="str">
        <f t="shared" si="92"/>
        <v>1996q4</v>
      </c>
      <c r="J45" s="233" t="str">
        <f t="shared" si="92"/>
        <v>1997q1</v>
      </c>
      <c r="K45" s="233" t="str">
        <f t="shared" si="92"/>
        <v>1997q2</v>
      </c>
      <c r="L45" s="233" t="str">
        <f t="shared" si="92"/>
        <v>1997q3</v>
      </c>
      <c r="M45" s="233" t="str">
        <f t="shared" si="92"/>
        <v>1997q4</v>
      </c>
      <c r="N45" s="233" t="str">
        <f t="shared" si="92"/>
        <v>1998q1</v>
      </c>
      <c r="O45" s="233" t="str">
        <f t="shared" si="92"/>
        <v>1998q2</v>
      </c>
      <c r="P45" s="233" t="str">
        <f t="shared" si="92"/>
        <v>1998q3</v>
      </c>
      <c r="Q45" s="233" t="str">
        <f t="shared" si="92"/>
        <v>1998q4</v>
      </c>
      <c r="R45" s="233" t="str">
        <f t="shared" si="92"/>
        <v>1999q1</v>
      </c>
      <c r="S45" s="233" t="str">
        <f t="shared" si="92"/>
        <v>1999q2</v>
      </c>
      <c r="T45" s="233" t="str">
        <f t="shared" si="92"/>
        <v>1999q3</v>
      </c>
      <c r="U45" s="233" t="str">
        <f t="shared" si="92"/>
        <v>1999q4</v>
      </c>
      <c r="V45" s="233" t="str">
        <f t="shared" si="92"/>
        <v>2000q1</v>
      </c>
      <c r="W45" s="233" t="str">
        <f t="shared" si="92"/>
        <v>2000q2</v>
      </c>
      <c r="X45" s="233" t="str">
        <f t="shared" si="92"/>
        <v>2000q3</v>
      </c>
      <c r="Y45" s="233" t="str">
        <f t="shared" si="92"/>
        <v>2000q4</v>
      </c>
      <c r="Z45" s="233" t="str">
        <f t="shared" si="92"/>
        <v>2001q1</v>
      </c>
      <c r="AA45" s="233" t="str">
        <f t="shared" si="92"/>
        <v>2001q2</v>
      </c>
      <c r="AB45" s="233" t="str">
        <f t="shared" si="92"/>
        <v>2001q3</v>
      </c>
      <c r="AC45" s="233" t="str">
        <f t="shared" si="92"/>
        <v>2001q4</v>
      </c>
      <c r="AD45" s="233" t="str">
        <f t="shared" si="92"/>
        <v>2002q1</v>
      </c>
      <c r="AE45" s="233" t="str">
        <f t="shared" si="92"/>
        <v>2002q2</v>
      </c>
      <c r="AF45" s="233" t="str">
        <f t="shared" si="92"/>
        <v>2002q3</v>
      </c>
      <c r="AG45" s="233" t="str">
        <f t="shared" si="92"/>
        <v>2002q4</v>
      </c>
      <c r="AH45" s="233" t="str">
        <f t="shared" si="92"/>
        <v>2003q1</v>
      </c>
      <c r="AI45" s="233" t="str">
        <f t="shared" si="92"/>
        <v>2003q2</v>
      </c>
      <c r="AJ45" s="233" t="str">
        <f t="shared" si="92"/>
        <v>2003q3</v>
      </c>
      <c r="AK45" s="233" t="str">
        <f t="shared" si="92"/>
        <v>2003q4</v>
      </c>
      <c r="AL45" s="233" t="str">
        <f t="shared" si="92"/>
        <v>2004q1</v>
      </c>
      <c r="AM45" s="233" t="str">
        <f t="shared" si="92"/>
        <v>2004q2</v>
      </c>
      <c r="AN45" s="233" t="str">
        <f t="shared" si="92"/>
        <v>2004q3</v>
      </c>
      <c r="AO45" s="233" t="str">
        <f t="shared" si="92"/>
        <v>2004q4</v>
      </c>
      <c r="AP45" s="233" t="str">
        <f t="shared" si="92"/>
        <v>2005q1</v>
      </c>
      <c r="AQ45" s="233" t="str">
        <f t="shared" si="92"/>
        <v>2005q2</v>
      </c>
      <c r="AR45" s="233" t="str">
        <f t="shared" si="92"/>
        <v>2005q3</v>
      </c>
      <c r="AS45" s="233" t="str">
        <f t="shared" si="92"/>
        <v>2005q4</v>
      </c>
      <c r="AT45" s="233" t="str">
        <f t="shared" si="92"/>
        <v>2006q1</v>
      </c>
      <c r="AU45" s="233" t="str">
        <f t="shared" si="92"/>
        <v>2006q2</v>
      </c>
      <c r="AV45" s="233" t="str">
        <f t="shared" si="92"/>
        <v>2006q3</v>
      </c>
      <c r="AW45" s="233" t="str">
        <f t="shared" si="92"/>
        <v>2006q4</v>
      </c>
      <c r="AX45" s="233" t="str">
        <f t="shared" si="92"/>
        <v>2007q1</v>
      </c>
      <c r="AY45" s="233" t="str">
        <f t="shared" si="92"/>
        <v>2007q2</v>
      </c>
      <c r="AZ45" s="233" t="str">
        <f t="shared" si="92"/>
        <v>2007q3</v>
      </c>
      <c r="BA45" s="233" t="str">
        <f t="shared" si="92"/>
        <v>2007q4</v>
      </c>
      <c r="BB45" s="233" t="str">
        <f t="shared" si="92"/>
        <v>2008q1</v>
      </c>
      <c r="BC45" s="233" t="str">
        <f t="shared" si="92"/>
        <v>2008q2</v>
      </c>
      <c r="BD45" s="233" t="str">
        <f t="shared" si="92"/>
        <v>2008q3</v>
      </c>
      <c r="BE45" s="233" t="str">
        <f t="shared" si="92"/>
        <v>2008q4</v>
      </c>
      <c r="BF45" s="233" t="str">
        <f t="shared" si="92"/>
        <v>2009q1</v>
      </c>
      <c r="BG45" s="233" t="str">
        <f t="shared" si="92"/>
        <v>2009q2</v>
      </c>
      <c r="BH45" s="233" t="str">
        <f t="shared" si="92"/>
        <v>2009q3</v>
      </c>
      <c r="BI45" s="233" t="str">
        <f t="shared" ref="BI45:CB45" si="93">BI25</f>
        <v>2009q4</v>
      </c>
      <c r="BJ45" s="233" t="str">
        <f t="shared" si="93"/>
        <v>2010q1</v>
      </c>
      <c r="BK45" s="233" t="str">
        <f t="shared" si="93"/>
        <v>2010q2</v>
      </c>
      <c r="BL45" s="233" t="str">
        <f t="shared" si="93"/>
        <v>2010q3</v>
      </c>
      <c r="BM45" s="233" t="str">
        <f t="shared" si="93"/>
        <v>2010q4</v>
      </c>
      <c r="BN45" s="233" t="str">
        <f t="shared" si="93"/>
        <v>2011q1</v>
      </c>
      <c r="BO45" s="233" t="str">
        <f t="shared" si="93"/>
        <v>2011q2</v>
      </c>
      <c r="BP45" s="233" t="str">
        <f t="shared" si="93"/>
        <v>2011q3</v>
      </c>
      <c r="BQ45" s="233" t="str">
        <f t="shared" si="93"/>
        <v>2011q4</v>
      </c>
      <c r="BR45" s="233" t="str">
        <f t="shared" si="93"/>
        <v>2012q1</v>
      </c>
      <c r="BS45" s="233" t="str">
        <f t="shared" si="93"/>
        <v>2012q2</v>
      </c>
      <c r="BT45" s="233" t="str">
        <f t="shared" si="93"/>
        <v>2012q3</v>
      </c>
      <c r="BU45" s="233" t="str">
        <f t="shared" si="93"/>
        <v>2012q4</v>
      </c>
      <c r="BV45" s="233" t="str">
        <f t="shared" si="93"/>
        <v>2013q1</v>
      </c>
      <c r="BW45" s="233" t="str">
        <f t="shared" si="93"/>
        <v>2013q2</v>
      </c>
      <c r="BX45" s="233" t="str">
        <f t="shared" si="93"/>
        <v>2013q3</v>
      </c>
      <c r="BY45" s="233" t="str">
        <f t="shared" si="93"/>
        <v>2013q4</v>
      </c>
      <c r="BZ45" s="233" t="str">
        <f t="shared" si="93"/>
        <v>2014q1</v>
      </c>
      <c r="CA45" s="233" t="str">
        <f t="shared" si="93"/>
        <v>2014q2</v>
      </c>
      <c r="CB45" s="233" t="str">
        <f t="shared" si="93"/>
        <v>2014q3</v>
      </c>
      <c r="CC45" s="233" t="str">
        <f t="shared" ref="CC45:CE45" si="94">CC25</f>
        <v>2014q4</v>
      </c>
      <c r="CD45" s="233" t="str">
        <f t="shared" si="94"/>
        <v>2015q1</v>
      </c>
      <c r="CE45" s="233" t="str">
        <f t="shared" si="94"/>
        <v>2015q2</v>
      </c>
      <c r="CF45" s="233" t="str">
        <f t="shared" ref="CF45:CH45" si="95">CF25</f>
        <v>2015q3</v>
      </c>
      <c r="CG45" s="233" t="str">
        <f t="shared" si="95"/>
        <v>2015q4</v>
      </c>
      <c r="CH45" s="233" t="str">
        <f t="shared" si="95"/>
        <v>2016q1</v>
      </c>
      <c r="CI45" s="233" t="str">
        <f t="shared" ref="CI45:CK45" si="96">CI25</f>
        <v>2016q2</v>
      </c>
      <c r="CJ45" s="233" t="str">
        <f t="shared" si="96"/>
        <v>2016q3</v>
      </c>
      <c r="CK45" s="233" t="str">
        <f t="shared" si="96"/>
        <v>2016q4</v>
      </c>
      <c r="CL45" s="297"/>
      <c r="CM45" s="297"/>
      <c r="CN45" s="297"/>
      <c r="CO45" s="297"/>
      <c r="CP45" s="297"/>
    </row>
    <row r="46" spans="1:94" ht="13.5" thickTop="1">
      <c r="A46" s="2" t="s">
        <v>0</v>
      </c>
      <c r="B46" s="235"/>
      <c r="C46" s="142">
        <f t="shared" ref="C46:C61" si="97">(C6-B6)/B6*100</f>
        <v>4.7124027231822438</v>
      </c>
      <c r="D46" s="142">
        <f t="shared" ref="D46:D61" si="98">(D6-C6)/C6*100</f>
        <v>2.4640326503229315</v>
      </c>
      <c r="E46" s="142">
        <f t="shared" ref="E46:E61" si="99">(E6-D6)/D6*100</f>
        <v>-4.6172707543983682</v>
      </c>
      <c r="F46" s="142">
        <f t="shared" ref="F46:F61" si="100">(F6-E6)/E6*100</f>
        <v>-2.1515813158158084</v>
      </c>
      <c r="G46" s="142">
        <f t="shared" ref="G46:G61" si="101">(G6-F6)/F6*100</f>
        <v>15.229376946623196</v>
      </c>
      <c r="H46" s="142">
        <f t="shared" ref="H46:H61" si="102">(H6-G6)/G6*100</f>
        <v>-5.7257969072723691</v>
      </c>
      <c r="I46" s="142">
        <f t="shared" ref="I46:I61" si="103">(I6-H6)/H6*100</f>
        <v>-6.3004113135215754</v>
      </c>
      <c r="J46" s="142">
        <f t="shared" ref="J46:J61" si="104">(J6-I6)/I6*100</f>
        <v>-0.77448647209485266</v>
      </c>
      <c r="K46" s="142">
        <f t="shared" ref="K46:K61" si="105">(K6-J6)/J6*100</f>
        <v>15.497462286892693</v>
      </c>
      <c r="L46" s="142">
        <f t="shared" ref="L46:L61" si="106">(L6-K6)/K6*100</f>
        <v>-5.0304242645425434</v>
      </c>
      <c r="M46" s="142">
        <f t="shared" ref="M46:M61" si="107">(M6-L6)/L6*100</f>
        <v>-6.2642068729276019</v>
      </c>
      <c r="N46" s="142">
        <f t="shared" ref="N46:N61" si="108">(N6-M6)/M6*100</f>
        <v>-1.2181449408034475</v>
      </c>
      <c r="O46" s="142">
        <f t="shared" ref="O46:O61" si="109">(O6-N6)/N6*100</f>
        <v>13.071463567917061</v>
      </c>
      <c r="P46" s="142">
        <f t="shared" ref="P46:P61" si="110">(P6-O6)/O6*100</f>
        <v>-6.2069080364257347</v>
      </c>
      <c r="Q46" s="142">
        <f t="shared" ref="Q46:Q61" si="111">(Q6-P6)/P6*100</f>
        <v>-7.6103215686244816</v>
      </c>
      <c r="R46" s="142">
        <f t="shared" ref="R46:R61" si="112">(R6-Q6)/Q6*100</f>
        <v>1.40113179449049</v>
      </c>
      <c r="S46" s="142">
        <f t="shared" ref="S46:S61" si="113">(S6-R6)/R6*100</f>
        <v>15.074157769567886</v>
      </c>
      <c r="T46" s="142">
        <f t="shared" ref="T46:T61" si="114">(T6-S6)/S6*100</f>
        <v>-6.965752792168094</v>
      </c>
      <c r="U46" s="142">
        <f t="shared" ref="U46:U61" si="115">(U6-T6)/T6*100</f>
        <v>-9.196511434709759</v>
      </c>
      <c r="V46" s="142">
        <f t="shared" ref="V46:V61" si="116">(V6-U6)/U6*100</f>
        <v>-0.39463225020990245</v>
      </c>
      <c r="W46" s="142">
        <f t="shared" ref="W46:W61" si="117">(W6-V6)/V6*100</f>
        <v>14.129749747164228</v>
      </c>
      <c r="X46" s="142">
        <f t="shared" ref="X46:X61" si="118">(X6-W6)/W6*100</f>
        <v>2.5807703676506022</v>
      </c>
      <c r="Y46" s="142">
        <f t="shared" ref="Y46:Y61" si="119">(Y6-X6)/X6*100</f>
        <v>-13.187593139419565</v>
      </c>
      <c r="Z46" s="142">
        <f t="shared" ref="Z46:Z61" si="120">(Z6-Y6)/Y6*100</f>
        <v>-0.71257807160049147</v>
      </c>
      <c r="AA46" s="142">
        <f t="shared" ref="AA46:AA61" si="121">(AA6-Z6)/Z6*100</f>
        <v>17.497113397134783</v>
      </c>
      <c r="AB46" s="142">
        <f t="shared" ref="AB46:AB61" si="122">(AB6-AA6)/AA6*100</f>
        <v>-5.890794522766452</v>
      </c>
      <c r="AC46" s="142">
        <f t="shared" ref="AC46:AC61" si="123">(AC6-AB6)/AB6*100</f>
        <v>-11.519516887833218</v>
      </c>
      <c r="AD46" s="142">
        <f t="shared" ref="AD46:AD61" si="124">(AD6-AC6)/AC6*100</f>
        <v>3.1451385296639947</v>
      </c>
      <c r="AE46" s="142">
        <f t="shared" ref="AE46:AE61" si="125">(AE6-AD6)/AD6*100</f>
        <v>19.310820288718293</v>
      </c>
      <c r="AF46" s="142">
        <f t="shared" ref="AF46:AF61" si="126">(AF6-AE6)/AE6*100</f>
        <v>-8.2812298394647854</v>
      </c>
      <c r="AG46" s="142">
        <f t="shared" ref="AG46:AG61" si="127">(AG6-AF6)/AF6*100</f>
        <v>-6.9764558414728546</v>
      </c>
      <c r="AH46" s="142">
        <f t="shared" ref="AH46:AH61" si="128">(AH6-AG6)/AG6*100</f>
        <v>-0.59955102704806151</v>
      </c>
      <c r="AI46" s="142">
        <f t="shared" ref="AI46:AI61" si="129">(AI6-AH6)/AH6*100</f>
        <v>24.346986125621726</v>
      </c>
      <c r="AJ46" s="142">
        <f t="shared" ref="AJ46:AJ61" si="130">(AJ6-AI6)/AI6*100</f>
        <v>-9.2957775794852964</v>
      </c>
      <c r="AK46" s="142">
        <f t="shared" ref="AK46:AK61" si="131">(AK6-AJ6)/AJ6*100</f>
        <v>-10.814243382687968</v>
      </c>
      <c r="AL46" s="142">
        <f t="shared" ref="AL46:AL61" si="132">(AL6-AK6)/AK6*100</f>
        <v>3.7391007607571818</v>
      </c>
      <c r="AM46" s="142">
        <f t="shared" ref="AM46:AM61" si="133">(AM6-AL6)/AL6*100</f>
        <v>17.088744683793191</v>
      </c>
      <c r="AN46" s="142">
        <f t="shared" ref="AN46:AN61" si="134">(AN6-AM6)/AM6*100</f>
        <v>-4.2064744128739644</v>
      </c>
      <c r="AO46" s="142">
        <f t="shared" ref="AO46:AO61" si="135">(AO6-AN6)/AN6*100</f>
        <v>-14.375942104133266</v>
      </c>
      <c r="AP46" s="142">
        <f t="shared" ref="AP46:AP61" si="136">(AP6-AO6)/AO6*100</f>
        <v>10.040211685419733</v>
      </c>
      <c r="AQ46" s="142">
        <f t="shared" ref="AQ46:AQ61" si="137">(AQ6-AP6)/AP6*100</f>
        <v>10.658549949258461</v>
      </c>
      <c r="AR46" s="142">
        <f t="shared" ref="AR46:AR61" si="138">(AR6-AQ6)/AQ6*100</f>
        <v>-3.6043958795864097</v>
      </c>
      <c r="AS46" s="142">
        <f t="shared" ref="AS46:AS61" si="139">(AS6-AR6)/AR6*100</f>
        <v>-15.093171665527763</v>
      </c>
      <c r="AT46" s="142">
        <f t="shared" ref="AT46:AT61" si="140">(AT6-AS6)/AS6*100</f>
        <v>5.6884945300904866</v>
      </c>
      <c r="AU46" s="142">
        <f t="shared" ref="AU46:AU61" si="141">(AU6-AT6)/AT6*100</f>
        <v>10.769402019379321</v>
      </c>
      <c r="AV46" s="142">
        <f t="shared" ref="AV46:AV61" si="142">(AV6-AU6)/AU6*100</f>
        <v>-2.5170092075150952</v>
      </c>
      <c r="AW46" s="142">
        <f t="shared" ref="AW46:AW61" si="143">(AW6-AV6)/AV6*100</f>
        <v>-6.5399337338588905</v>
      </c>
      <c r="AX46" s="142">
        <f t="shared" ref="AX46:AX61" si="144">(AX6-AW6)/AW6*100</f>
        <v>1.2706286339822508</v>
      </c>
      <c r="AY46" s="142">
        <f t="shared" ref="AY46:AY61" si="145">(AY6-AX6)/AX6*100</f>
        <v>9.1003024622998829</v>
      </c>
      <c r="AZ46" s="142">
        <f t="shared" ref="AZ46:AZ61" si="146">(AZ6-AY6)/AY6*100</f>
        <v>-2.8983569494816748</v>
      </c>
      <c r="BA46" s="142">
        <f t="shared" ref="BA46:BA61" si="147">(BA6-AZ6)/AZ6*100</f>
        <v>-9.6854190146109609</v>
      </c>
      <c r="BB46" s="142">
        <f t="shared" ref="BB46:BB61" si="148">(BB6-BA6)/BA6*100</f>
        <v>0.88129677992678146</v>
      </c>
      <c r="BC46" s="142">
        <f>(BC6-BB6)/BB6*100</f>
        <v>15.430585855648271</v>
      </c>
      <c r="BD46" s="142">
        <f>(BD6-BC6)/BC6*100</f>
        <v>-5.2274214974499262</v>
      </c>
      <c r="BE46" s="142">
        <f>(BE6-BD6)/BD6*100</f>
        <v>-10.675238535429751</v>
      </c>
      <c r="BF46" s="142">
        <f>(BF6-BE6)/BE6*100</f>
        <v>-3.260466083536377</v>
      </c>
      <c r="BG46" s="142">
        <f>(BG6-BF6)/BF6*100</f>
        <v>15.054524351359838</v>
      </c>
      <c r="BH46" s="142">
        <f t="shared" ref="BH46:BH61" si="149">(BH6-BG6)/BG6*100</f>
        <v>-3.3151151252195241</v>
      </c>
      <c r="BI46" s="142">
        <f t="shared" ref="BI46:BI61" si="150">(BI6-BH6)/BH6*100</f>
        <v>-9.18608787025215</v>
      </c>
      <c r="BJ46" s="142">
        <f t="shared" ref="BJ46:BJ61" si="151">(BJ6-BI6)/BI6*100</f>
        <v>6.3262648938618025</v>
      </c>
      <c r="BK46" s="142">
        <f t="shared" ref="BK46:BK61" si="152">(BK6-BJ6)/BJ6*100</f>
        <v>7.3783666680643494</v>
      </c>
      <c r="BL46" s="142">
        <f t="shared" ref="BL46:BL61" si="153">(BL6-BK6)/BK6*100</f>
        <v>0.20045297165022258</v>
      </c>
      <c r="BM46" s="142">
        <f t="shared" ref="BM46:BM61" si="154">(BM6-BL6)/BL6*100</f>
        <v>-8.2852689010132501</v>
      </c>
      <c r="BN46" s="142">
        <f t="shared" ref="BN46:BN61" si="155">(BN6-BM6)/BM6*100</f>
        <v>1.587773717458429</v>
      </c>
      <c r="BO46" s="142">
        <f t="shared" ref="BO46:BO61" si="156">(BO6-BN6)/BN6*100</f>
        <v>12.259665658157076</v>
      </c>
      <c r="BP46" s="142">
        <f t="shared" ref="BP46:BP61" si="157">(BP6-BO6)/BO6*100</f>
        <v>-6.5924785135873618</v>
      </c>
      <c r="BQ46" s="142">
        <f t="shared" ref="BQ46:BQ61" si="158">(BQ6-BP6)/BP6*100</f>
        <v>-9.4378257632166793</v>
      </c>
      <c r="BR46" s="142">
        <f t="shared" ref="BR46:BR61" si="159">(BR6-BQ6)/BQ6*100</f>
        <v>-1.1261195125532226</v>
      </c>
      <c r="BS46" s="142">
        <f t="shared" ref="BS46:BS61" si="160">(BS6-BR6)/BR6*100</f>
        <v>21.381583832024116</v>
      </c>
      <c r="BT46" s="142">
        <f t="shared" ref="BT46:BT61" si="161">(BT6-BS6)/BS6*100</f>
        <v>-9.0235130043306988</v>
      </c>
      <c r="BU46" s="142">
        <f t="shared" ref="BU46:BU61" si="162">(BU6-BT6)/BT6*100</f>
        <v>-10.399913939165748</v>
      </c>
      <c r="BV46" s="142">
        <f t="shared" ref="BV46:BV61" si="163">(BV6-BU6)/BU6*100</f>
        <v>5.853043582662985</v>
      </c>
      <c r="BW46" s="142">
        <f t="shared" ref="BW46:BW61" si="164">(BW6-BV6)/BV6*100</f>
        <v>17.617535303124825</v>
      </c>
      <c r="BX46" s="142">
        <f t="shared" ref="BX46:BX61" si="165">(BX6-BW6)/BW6*100</f>
        <v>-8.2608066732563454</v>
      </c>
      <c r="BY46" s="142">
        <f t="shared" ref="BY46:BY61" si="166">(BY6-BX6)/BX6*100</f>
        <v>-4.9733920241771239</v>
      </c>
      <c r="BZ46" s="142">
        <f t="shared" ref="BZ46:BZ61" si="167">(BZ6-BY6)/BY6*100</f>
        <v>-3.4112278761061945</v>
      </c>
      <c r="CA46" s="142">
        <f t="shared" ref="CA46:CA61" si="168">(CA6-BZ6)/BZ6*100</f>
        <v>21.069961204243196</v>
      </c>
      <c r="CB46" s="142">
        <f t="shared" ref="CB46:CB61" si="169">(CB6-CA6)/CA6*100</f>
        <v>-8.8635584301947468</v>
      </c>
      <c r="CC46" s="142">
        <f t="shared" ref="CC46:CC61" si="170">(CC6-CB6)/CB6*100</f>
        <v>-6.5001621796951028</v>
      </c>
      <c r="CD46" s="142">
        <f t="shared" ref="CD46:CD61" si="171">(CD6-CC6)/CC6*100</f>
        <v>5.2535905085686538</v>
      </c>
      <c r="CE46" s="142">
        <f t="shared" ref="CE46:CE61" si="172">(CE6-CD6)/CD6*100</f>
        <v>13.562115199535931</v>
      </c>
      <c r="CF46" s="142">
        <f t="shared" ref="CF46:CF61" si="173">(CF6-CE6)/CE6*100</f>
        <v>-13.473728203580301</v>
      </c>
      <c r="CG46" s="142">
        <f t="shared" ref="CG46:CG61" si="174">(CG6-CF6)/CF6*100</f>
        <v>-4.2639403209359736</v>
      </c>
      <c r="CH46" s="142">
        <f t="shared" ref="CH46:CH61" si="175">(CH6-CG6)/CG6*100</f>
        <v>-4.0894694060599264</v>
      </c>
      <c r="CI46" s="142">
        <f t="shared" ref="CI46:CI61" si="176">(CI6-CH6)/CH6*100</f>
        <v>15.933134607516511</v>
      </c>
      <c r="CJ46" s="142">
        <f t="shared" ref="CJ46:CJ61" si="177">(CJ6-CI6)/CI6*100</f>
        <v>-7.2485505419712633</v>
      </c>
      <c r="CK46" s="142">
        <f t="shared" ref="CK46:CK61" si="178">(CK6-CJ6)/CJ6*100</f>
        <v>-5.1774042316107032</v>
      </c>
      <c r="CL46" s="297"/>
      <c r="CM46" s="297"/>
      <c r="CN46" s="297"/>
      <c r="CO46" s="297"/>
      <c r="CP46" s="297"/>
    </row>
    <row r="47" spans="1:94">
      <c r="A47" s="3" t="s">
        <v>1</v>
      </c>
      <c r="B47" s="236"/>
      <c r="C47" s="144">
        <f t="shared" si="97"/>
        <v>45.315580490310339</v>
      </c>
      <c r="D47" s="144">
        <f t="shared" si="98"/>
        <v>7.231899858891083</v>
      </c>
      <c r="E47" s="144">
        <f t="shared" si="99"/>
        <v>-22.680020283975669</v>
      </c>
      <c r="F47" s="144">
        <f t="shared" si="100"/>
        <v>-8.8686703345327604</v>
      </c>
      <c r="G47" s="144">
        <f t="shared" si="101"/>
        <v>122.81211205267991</v>
      </c>
      <c r="H47" s="144">
        <f t="shared" si="102"/>
        <v>-28.391359256854759</v>
      </c>
      <c r="I47" s="144">
        <f t="shared" si="103"/>
        <v>-33.108219348000119</v>
      </c>
      <c r="J47" s="144">
        <f t="shared" si="104"/>
        <v>3.4558188954958187</v>
      </c>
      <c r="K47" s="144">
        <f t="shared" si="105"/>
        <v>97.799261206153489</v>
      </c>
      <c r="L47" s="144">
        <f t="shared" si="106"/>
        <v>-27.465194826591976</v>
      </c>
      <c r="M47" s="144">
        <f t="shared" si="107"/>
        <v>-32.356615559341286</v>
      </c>
      <c r="N47" s="144">
        <f t="shared" si="108"/>
        <v>-0.2686449251110874</v>
      </c>
      <c r="O47" s="144">
        <f t="shared" si="109"/>
        <v>97.324410774410779</v>
      </c>
      <c r="P47" s="144">
        <f t="shared" si="110"/>
        <v>-27.472491845880953</v>
      </c>
      <c r="Q47" s="144">
        <f t="shared" si="111"/>
        <v>-39.724738266086348</v>
      </c>
      <c r="R47" s="144">
        <f t="shared" si="112"/>
        <v>27.204513700467981</v>
      </c>
      <c r="S47" s="144">
        <f t="shared" si="113"/>
        <v>98.757893574063004</v>
      </c>
      <c r="T47" s="144">
        <f t="shared" si="114"/>
        <v>-30.055978559563286</v>
      </c>
      <c r="U47" s="144">
        <f t="shared" si="115"/>
        <v>-48.222535155310212</v>
      </c>
      <c r="V47" s="144">
        <f t="shared" si="116"/>
        <v>18.020246280161679</v>
      </c>
      <c r="W47" s="144">
        <f t="shared" si="117"/>
        <v>100.48508972173261</v>
      </c>
      <c r="X47" s="144">
        <f t="shared" si="118"/>
        <v>11.485348298817225</v>
      </c>
      <c r="Y47" s="144">
        <f t="shared" si="119"/>
        <v>-53.352833283506108</v>
      </c>
      <c r="Z47" s="144">
        <f t="shared" si="120"/>
        <v>6.5822367712581347</v>
      </c>
      <c r="AA47" s="144">
        <f t="shared" si="121"/>
        <v>108.54723635240775</v>
      </c>
      <c r="AB47" s="144">
        <f t="shared" si="122"/>
        <v>-23.347661960767212</v>
      </c>
      <c r="AC47" s="144">
        <f t="shared" si="123"/>
        <v>-51.016254376725776</v>
      </c>
      <c r="AD47" s="144">
        <f t="shared" si="124"/>
        <v>39.681631271012016</v>
      </c>
      <c r="AE47" s="144">
        <f t="shared" si="125"/>
        <v>109.43536404160479</v>
      </c>
      <c r="AF47" s="144">
        <f t="shared" si="126"/>
        <v>-34.295849592053926</v>
      </c>
      <c r="AG47" s="144">
        <f t="shared" si="127"/>
        <v>-38.019652305366591</v>
      </c>
      <c r="AH47" s="144">
        <f t="shared" si="128"/>
        <v>7.6829268292682968</v>
      </c>
      <c r="AI47" s="144">
        <f t="shared" si="129"/>
        <v>152.22455913282639</v>
      </c>
      <c r="AJ47" s="144">
        <f t="shared" si="130"/>
        <v>-37.575368826170617</v>
      </c>
      <c r="AK47" s="144">
        <f t="shared" si="131"/>
        <v>-53.072338676531039</v>
      </c>
      <c r="AL47" s="144">
        <f t="shared" si="132"/>
        <v>36.128749726297357</v>
      </c>
      <c r="AM47" s="144">
        <f t="shared" si="133"/>
        <v>127.52131253015924</v>
      </c>
      <c r="AN47" s="144">
        <f t="shared" si="134"/>
        <v>-24.397313538352769</v>
      </c>
      <c r="AO47" s="144">
        <f t="shared" si="135"/>
        <v>-50.215073873199934</v>
      </c>
      <c r="AP47" s="144">
        <f t="shared" si="136"/>
        <v>34.556724267468084</v>
      </c>
      <c r="AQ47" s="144">
        <f t="shared" si="137"/>
        <v>83.223987269326358</v>
      </c>
      <c r="AR47" s="144">
        <f t="shared" si="138"/>
        <v>-10.742202380045411</v>
      </c>
      <c r="AS47" s="144">
        <f t="shared" si="139"/>
        <v>-53.935710749586029</v>
      </c>
      <c r="AT47" s="144">
        <f t="shared" si="140"/>
        <v>35.715776613173155</v>
      </c>
      <c r="AU47" s="144">
        <f t="shared" si="141"/>
        <v>61.667983688752294</v>
      </c>
      <c r="AV47" s="144">
        <f t="shared" si="142"/>
        <v>-13.169051459470435</v>
      </c>
      <c r="AW47" s="144">
        <f t="shared" si="143"/>
        <v>-42.500614116146885</v>
      </c>
      <c r="AX47" s="144">
        <f t="shared" si="144"/>
        <v>28.306994024790566</v>
      </c>
      <c r="AY47" s="144">
        <f t="shared" si="145"/>
        <v>61.329096306777231</v>
      </c>
      <c r="AZ47" s="144">
        <f t="shared" si="146"/>
        <v>-13.935131048381766</v>
      </c>
      <c r="BA47" s="144">
        <f t="shared" si="147"/>
        <v>-42.486890584444211</v>
      </c>
      <c r="BB47" s="144">
        <f t="shared" si="148"/>
        <v>54.628610543538414</v>
      </c>
      <c r="BC47" s="144">
        <f t="shared" ref="BC47:BG61" si="179">(BC7-BB7)/BB7*100</f>
        <v>56.582475551825482</v>
      </c>
      <c r="BD47" s="144">
        <f t="shared" si="179"/>
        <v>-14.772992583740448</v>
      </c>
      <c r="BE47" s="144">
        <f t="shared" si="179"/>
        <v>-44.410578693070477</v>
      </c>
      <c r="BF47" s="144">
        <f t="shared" si="179"/>
        <v>31.751930815774028</v>
      </c>
      <c r="BG47" s="144">
        <f t="shared" si="179"/>
        <v>54.120571220381144</v>
      </c>
      <c r="BH47" s="144">
        <f t="shared" si="149"/>
        <v>-14.020114556604431</v>
      </c>
      <c r="BI47" s="144">
        <f t="shared" si="150"/>
        <v>-40.131260354411715</v>
      </c>
      <c r="BJ47" s="144">
        <f t="shared" si="151"/>
        <v>27.070156365200841</v>
      </c>
      <c r="BK47" s="144">
        <f t="shared" si="152"/>
        <v>55.654678280415851</v>
      </c>
      <c r="BL47" s="144">
        <f t="shared" si="153"/>
        <v>-17.41053296628909</v>
      </c>
      <c r="BM47" s="144">
        <f t="shared" si="154"/>
        <v>-40.396699633899786</v>
      </c>
      <c r="BN47" s="144">
        <f t="shared" si="155"/>
        <v>30.051338467180049</v>
      </c>
      <c r="BO47" s="144">
        <f t="shared" si="156"/>
        <v>56.724940081770761</v>
      </c>
      <c r="BP47" s="144">
        <f t="shared" si="157"/>
        <v>-14.523456123779969</v>
      </c>
      <c r="BQ47" s="144">
        <f t="shared" si="158"/>
        <v>-39.544306461797518</v>
      </c>
      <c r="BR47" s="144">
        <f t="shared" si="159"/>
        <v>29.436852641657236</v>
      </c>
      <c r="BS47" s="144">
        <f t="shared" si="160"/>
        <v>58.61744334610988</v>
      </c>
      <c r="BT47" s="144">
        <f t="shared" si="161"/>
        <v>-22.112938782431748</v>
      </c>
      <c r="BU47" s="144">
        <f t="shared" si="162"/>
        <v>-38.700195950359237</v>
      </c>
      <c r="BV47" s="144">
        <f t="shared" si="163"/>
        <v>41.129461907298882</v>
      </c>
      <c r="BW47" s="144">
        <f t="shared" si="164"/>
        <v>61.38794513652951</v>
      </c>
      <c r="BX47" s="144">
        <f t="shared" si="165"/>
        <v>-28.954036879653817</v>
      </c>
      <c r="BY47" s="144">
        <f t="shared" si="166"/>
        <v>-37.587796312554872</v>
      </c>
      <c r="BZ47" s="144">
        <f t="shared" si="167"/>
        <v>38.966062950589063</v>
      </c>
      <c r="CA47" s="144">
        <f t="shared" si="168"/>
        <v>75.022143489813999</v>
      </c>
      <c r="CB47" s="144">
        <f t="shared" si="169"/>
        <v>-25.553065355696937</v>
      </c>
      <c r="CC47" s="144">
        <f t="shared" si="170"/>
        <v>-41.845108035931048</v>
      </c>
      <c r="CD47" s="144">
        <f t="shared" si="171"/>
        <v>47.115304333305502</v>
      </c>
      <c r="CE47" s="144">
        <f t="shared" si="172"/>
        <v>46.112372304199774</v>
      </c>
      <c r="CF47" s="144">
        <f t="shared" si="173"/>
        <v>-35.101961545931246</v>
      </c>
      <c r="CG47" s="144">
        <f t="shared" si="174"/>
        <v>-32.098395977974626</v>
      </c>
      <c r="CH47" s="144">
        <f t="shared" si="175"/>
        <v>47.836051123843106</v>
      </c>
      <c r="CI47" s="144">
        <f t="shared" si="176"/>
        <v>28.923205342237061</v>
      </c>
      <c r="CJ47" s="144">
        <f t="shared" si="177"/>
        <v>-26.767793553160985</v>
      </c>
      <c r="CK47" s="144">
        <f t="shared" si="178"/>
        <v>-26.656141458793815</v>
      </c>
      <c r="CL47" s="297"/>
      <c r="CM47" s="297"/>
      <c r="CN47" s="297"/>
      <c r="CO47" s="297"/>
      <c r="CP47" s="297"/>
    </row>
    <row r="48" spans="1:94">
      <c r="A48" s="158" t="s">
        <v>2</v>
      </c>
      <c r="B48" s="237"/>
      <c r="C48" s="145">
        <f t="shared" si="97"/>
        <v>-0.69413851813927863</v>
      </c>
      <c r="D48" s="145">
        <f t="shared" si="98"/>
        <v>1.5350214612857644</v>
      </c>
      <c r="E48" s="145">
        <f t="shared" si="99"/>
        <v>-0.90030303996435534</v>
      </c>
      <c r="F48" s="145">
        <f t="shared" si="100"/>
        <v>-1.0731178488621247</v>
      </c>
      <c r="G48" s="145">
        <f t="shared" si="101"/>
        <v>-0.68245929454313348</v>
      </c>
      <c r="H48" s="145">
        <f t="shared" si="102"/>
        <v>1.7948821603266318</v>
      </c>
      <c r="I48" s="145">
        <f t="shared" si="103"/>
        <v>-4.3048330090135797E-2</v>
      </c>
      <c r="J48" s="145">
        <f t="shared" si="104"/>
        <v>-1.4352735110108612</v>
      </c>
      <c r="K48" s="145">
        <f t="shared" si="105"/>
        <v>2.0037164082244701</v>
      </c>
      <c r="L48" s="145">
        <f t="shared" si="106"/>
        <v>2.1022682367817827</v>
      </c>
      <c r="M48" s="145">
        <f t="shared" si="107"/>
        <v>-0.37092654230203331</v>
      </c>
      <c r="N48" s="145">
        <f t="shared" si="108"/>
        <v>-1.3637502266788977</v>
      </c>
      <c r="O48" s="145">
        <f t="shared" si="109"/>
        <v>7.8767757206132695E-3</v>
      </c>
      <c r="P48" s="145">
        <f t="shared" si="110"/>
        <v>0.29890009490768737</v>
      </c>
      <c r="Q48" s="145">
        <f t="shared" si="111"/>
        <v>-0.50586988103184316</v>
      </c>
      <c r="R48" s="145">
        <f t="shared" si="112"/>
        <v>-2.0570578254707703</v>
      </c>
      <c r="S48" s="145">
        <f t="shared" si="113"/>
        <v>0.50808053539841858</v>
      </c>
      <c r="T48" s="145">
        <f t="shared" si="114"/>
        <v>0.98216075365805222</v>
      </c>
      <c r="U48" s="145">
        <f t="shared" si="115"/>
        <v>0.10782056371575496</v>
      </c>
      <c r="V48" s="145">
        <f t="shared" si="116"/>
        <v>-2.6653990128614846</v>
      </c>
      <c r="W48" s="145">
        <f t="shared" si="117"/>
        <v>1.2180882313397918</v>
      </c>
      <c r="X48" s="145">
        <f t="shared" si="118"/>
        <v>-5.6351634197374462E-2</v>
      </c>
      <c r="Y48" s="145">
        <f t="shared" si="119"/>
        <v>8.1151832460734402E-2</v>
      </c>
      <c r="Z48" s="145">
        <f t="shared" si="120"/>
        <v>-1.8358029847839179</v>
      </c>
      <c r="AA48" s="145">
        <f t="shared" si="121"/>
        <v>2.2753592591605782</v>
      </c>
      <c r="AB48" s="145">
        <f t="shared" si="122"/>
        <v>6.0122650206417425E-2</v>
      </c>
      <c r="AC48" s="145">
        <f t="shared" si="123"/>
        <v>-1.2051353949687458</v>
      </c>
      <c r="AD48" s="145">
        <f t="shared" si="124"/>
        <v>-1.5855727486849891</v>
      </c>
      <c r="AE48" s="145">
        <f t="shared" si="125"/>
        <v>2.7484230865891353</v>
      </c>
      <c r="AF48" s="145">
        <f t="shared" si="126"/>
        <v>1.4635593764034109</v>
      </c>
      <c r="AG48" s="145">
        <f t="shared" si="127"/>
        <v>0.55370254740320668</v>
      </c>
      <c r="AH48" s="145">
        <f t="shared" si="128"/>
        <v>-1.8379309509157817</v>
      </c>
      <c r="AI48" s="145">
        <f t="shared" si="129"/>
        <v>3.3725085740047045</v>
      </c>
      <c r="AJ48" s="145">
        <f t="shared" si="130"/>
        <v>2.0217669158371701</v>
      </c>
      <c r="AK48" s="145">
        <f t="shared" si="131"/>
        <v>-0.46634524125887522</v>
      </c>
      <c r="AL48" s="145">
        <f t="shared" si="132"/>
        <v>-3.4663671975194705E-4</v>
      </c>
      <c r="AM48" s="145">
        <f t="shared" si="133"/>
        <v>-0.26725842138646788</v>
      </c>
      <c r="AN48" s="145">
        <f t="shared" si="134"/>
        <v>3.0327367293865715</v>
      </c>
      <c r="AO48" s="145">
        <f t="shared" si="135"/>
        <v>-4.9471437585835867</v>
      </c>
      <c r="AP48" s="145">
        <f t="shared" si="136"/>
        <v>6.6619735830113518</v>
      </c>
      <c r="AQ48" s="145">
        <f t="shared" si="137"/>
        <v>-1.9555762204274834</v>
      </c>
      <c r="AR48" s="145">
        <f t="shared" si="138"/>
        <v>-1.2856585405927083</v>
      </c>
      <c r="AS48" s="145">
        <f t="shared" si="139"/>
        <v>-3.6838372279961771</v>
      </c>
      <c r="AT48" s="145">
        <f t="shared" si="140"/>
        <v>1.4702288876332139</v>
      </c>
      <c r="AU48" s="145">
        <f t="shared" si="141"/>
        <v>1.2059368924540621</v>
      </c>
      <c r="AV48" s="145">
        <f t="shared" si="142"/>
        <v>0.68012237529459074</v>
      </c>
      <c r="AW48" s="145">
        <f t="shared" si="143"/>
        <v>2.7687085385367562</v>
      </c>
      <c r="AX48" s="145">
        <f t="shared" si="144"/>
        <v>-2.6450681586511768</v>
      </c>
      <c r="AY48" s="145">
        <f t="shared" si="145"/>
        <v>-0.86896202313093018</v>
      </c>
      <c r="AZ48" s="145">
        <f t="shared" si="146"/>
        <v>0.5300970162188765</v>
      </c>
      <c r="BA48" s="145">
        <f t="shared" si="147"/>
        <v>-0.96214917145003398</v>
      </c>
      <c r="BB48" s="145">
        <f t="shared" si="148"/>
        <v>-7.4192821468501995</v>
      </c>
      <c r="BC48" s="145">
        <f t="shared" si="179"/>
        <v>4.815812826410764</v>
      </c>
      <c r="BD48" s="145">
        <f t="shared" si="179"/>
        <v>-1.549188856513446</v>
      </c>
      <c r="BE48" s="145">
        <f t="shared" si="179"/>
        <v>0.5780722230688915</v>
      </c>
      <c r="BF48" s="145">
        <f t="shared" si="179"/>
        <v>-9.7156096719552032</v>
      </c>
      <c r="BG48" s="145">
        <f t="shared" si="179"/>
        <v>4.5439160929731326</v>
      </c>
      <c r="BH48" s="145">
        <f t="shared" si="149"/>
        <v>0.93085444447159826</v>
      </c>
      <c r="BI48" s="145">
        <f t="shared" si="150"/>
        <v>1.2696827907367525</v>
      </c>
      <c r="BJ48" s="145">
        <f t="shared" si="151"/>
        <v>2.1827010148360633</v>
      </c>
      <c r="BK48" s="145">
        <f t="shared" si="152"/>
        <v>-4.6134249969464847</v>
      </c>
      <c r="BL48" s="145">
        <f t="shared" si="153"/>
        <v>7.3389796403680467</v>
      </c>
      <c r="BM48" s="145">
        <f t="shared" si="154"/>
        <v>1.7297499957395319</v>
      </c>
      <c r="BN48" s="145">
        <f t="shared" si="155"/>
        <v>-3.6134284852749019</v>
      </c>
      <c r="BO48" s="145">
        <f t="shared" si="156"/>
        <v>1.2965569981055669</v>
      </c>
      <c r="BP48" s="145">
        <f t="shared" si="157"/>
        <v>-3.567077878626701</v>
      </c>
      <c r="BQ48" s="145">
        <f t="shared" si="158"/>
        <v>0.74194007543947049</v>
      </c>
      <c r="BR48" s="145">
        <f t="shared" si="159"/>
        <v>-7.3276699457798342</v>
      </c>
      <c r="BS48" s="145">
        <f t="shared" si="160"/>
        <v>10.828632413477663</v>
      </c>
      <c r="BT48" s="145">
        <f t="shared" si="161"/>
        <v>-3.7142758881590257</v>
      </c>
      <c r="BU48" s="145">
        <f t="shared" si="162"/>
        <v>-1.1144051148337322</v>
      </c>
      <c r="BV48" s="145">
        <f t="shared" si="163"/>
        <v>-1.3220155318764673</v>
      </c>
      <c r="BW48" s="145">
        <f t="shared" si="164"/>
        <v>4.8848786558805228</v>
      </c>
      <c r="BX48" s="145">
        <f t="shared" si="165"/>
        <v>1.0016228383967054</v>
      </c>
      <c r="BY48" s="145">
        <f t="shared" si="166"/>
        <v>5.2953473505986421</v>
      </c>
      <c r="BZ48" s="145">
        <f t="shared" si="167"/>
        <v>-11.319856922521577</v>
      </c>
      <c r="CA48" s="145">
        <f t="shared" si="168"/>
        <v>5.2916905656188131</v>
      </c>
      <c r="CB48" s="145">
        <f t="shared" si="169"/>
        <v>-0.75034705747974773</v>
      </c>
      <c r="CC48" s="145">
        <f t="shared" si="170"/>
        <v>6.3881019830028336</v>
      </c>
      <c r="CD48" s="145">
        <f t="shared" si="171"/>
        <v>-3.0904673146052457</v>
      </c>
      <c r="CE48" s="145">
        <f t="shared" si="172"/>
        <v>3.7127990245745397</v>
      </c>
      <c r="CF48" s="145">
        <f t="shared" si="173"/>
        <v>-4.2538042488367855</v>
      </c>
      <c r="CG48" s="145">
        <f t="shared" si="174"/>
        <v>3.7787078029883783</v>
      </c>
      <c r="CH48" s="145">
        <f t="shared" si="175"/>
        <v>-13.9062473962239</v>
      </c>
      <c r="CI48" s="145">
        <f t="shared" si="176"/>
        <v>11.71608857231341</v>
      </c>
      <c r="CJ48" s="145">
        <f t="shared" si="177"/>
        <v>6.410589600984111E-2</v>
      </c>
      <c r="CK48" s="145">
        <f t="shared" si="178"/>
        <v>0.71163902067389273</v>
      </c>
      <c r="CL48" s="297"/>
      <c r="CM48" s="297"/>
      <c r="CN48" s="297"/>
      <c r="CO48" s="297"/>
      <c r="CP48" s="297"/>
    </row>
    <row r="49" spans="1:94">
      <c r="A49" s="2" t="s">
        <v>3</v>
      </c>
      <c r="B49" s="238"/>
      <c r="C49" s="147">
        <f t="shared" si="97"/>
        <v>1.8527486360486771</v>
      </c>
      <c r="D49" s="147">
        <f t="shared" si="98"/>
        <v>5.2193239082661416</v>
      </c>
      <c r="E49" s="147">
        <f t="shared" si="99"/>
        <v>-2.1730673764197608</v>
      </c>
      <c r="F49" s="147">
        <f t="shared" si="100"/>
        <v>-2.5376063572247505</v>
      </c>
      <c r="G49" s="147">
        <f t="shared" si="101"/>
        <v>1.7383748350680599</v>
      </c>
      <c r="H49" s="147">
        <f t="shared" si="102"/>
        <v>5.7305920717451393</v>
      </c>
      <c r="I49" s="147">
        <f t="shared" si="103"/>
        <v>-0.17922986092553606</v>
      </c>
      <c r="J49" s="147">
        <f t="shared" si="104"/>
        <v>-3.9679491394609285</v>
      </c>
      <c r="K49" s="147">
        <f t="shared" si="105"/>
        <v>3.1300348153060549</v>
      </c>
      <c r="L49" s="147">
        <f t="shared" si="106"/>
        <v>3.5305121258882606</v>
      </c>
      <c r="M49" s="147">
        <f t="shared" si="107"/>
        <v>-0.49727586934138135</v>
      </c>
      <c r="N49" s="147">
        <f t="shared" si="108"/>
        <v>-5.7276187085597057</v>
      </c>
      <c r="O49" s="147">
        <f t="shared" si="109"/>
        <v>1.3175840290602474</v>
      </c>
      <c r="P49" s="147">
        <f t="shared" si="110"/>
        <v>2.0129585032140018</v>
      </c>
      <c r="Q49" s="147">
        <f t="shared" si="111"/>
        <v>-0.29209213538987894</v>
      </c>
      <c r="R49" s="147">
        <f t="shared" si="112"/>
        <v>-5.5143956061064712</v>
      </c>
      <c r="S49" s="147">
        <f t="shared" si="113"/>
        <v>2.7055354414350168</v>
      </c>
      <c r="T49" s="147">
        <f t="shared" si="114"/>
        <v>4.4349370714831142</v>
      </c>
      <c r="U49" s="147">
        <f t="shared" si="115"/>
        <v>2.2063125504708809</v>
      </c>
      <c r="V49" s="147">
        <f t="shared" si="116"/>
        <v>-3.3329637598853497</v>
      </c>
      <c r="W49" s="147">
        <f t="shared" si="117"/>
        <v>3.627552394845174</v>
      </c>
      <c r="X49" s="147">
        <f t="shared" si="118"/>
        <v>5.1443827178124035</v>
      </c>
      <c r="Y49" s="147">
        <f t="shared" si="119"/>
        <v>2.140431441480819</v>
      </c>
      <c r="Z49" s="147">
        <f t="shared" si="120"/>
        <v>-5.3742340255901864</v>
      </c>
      <c r="AA49" s="147">
        <f t="shared" si="121"/>
        <v>1.9720318049034822</v>
      </c>
      <c r="AB49" s="147">
        <f t="shared" si="122"/>
        <v>2.3831470321475297</v>
      </c>
      <c r="AC49" s="147">
        <f t="shared" si="123"/>
        <v>1.2181280399384806</v>
      </c>
      <c r="AD49" s="147">
        <f t="shared" si="124"/>
        <v>-4.3501700332017696</v>
      </c>
      <c r="AE49" s="147">
        <f t="shared" si="125"/>
        <v>3.5281040857184482</v>
      </c>
      <c r="AF49" s="147">
        <f t="shared" si="126"/>
        <v>4.6691938869222831</v>
      </c>
      <c r="AG49" s="147">
        <f t="shared" si="127"/>
        <v>0.56993215120265284</v>
      </c>
      <c r="AH49" s="147">
        <f t="shared" si="128"/>
        <v>-5.6009190560101683</v>
      </c>
      <c r="AI49" s="147">
        <f t="shared" si="129"/>
        <v>0.80129127415377333</v>
      </c>
      <c r="AJ49" s="147">
        <f t="shared" si="130"/>
        <v>3.8846737855992055</v>
      </c>
      <c r="AK49" s="147">
        <f t="shared" si="131"/>
        <v>-0.3269766568250862</v>
      </c>
      <c r="AL49" s="147">
        <f t="shared" si="132"/>
        <v>-1.2756113474925477</v>
      </c>
      <c r="AM49" s="147">
        <f t="shared" si="133"/>
        <v>2.9606047082738862</v>
      </c>
      <c r="AN49" s="147">
        <f t="shared" si="134"/>
        <v>5.5502571202718034</v>
      </c>
      <c r="AO49" s="147">
        <f t="shared" si="135"/>
        <v>0.12177219852245585</v>
      </c>
      <c r="AP49" s="147">
        <f t="shared" si="136"/>
        <v>-3.5807485039051108</v>
      </c>
      <c r="AQ49" s="147">
        <f t="shared" si="137"/>
        <v>5.5623533122337694</v>
      </c>
      <c r="AR49" s="147">
        <f t="shared" si="138"/>
        <v>5.2078344115469042</v>
      </c>
      <c r="AS49" s="147">
        <f t="shared" si="139"/>
        <v>0.37576771446154744</v>
      </c>
      <c r="AT49" s="147">
        <f t="shared" si="140"/>
        <v>-4.1278776905072609</v>
      </c>
      <c r="AU49" s="147">
        <f t="shared" si="141"/>
        <v>4.5108763673946681</v>
      </c>
      <c r="AV49" s="147">
        <f t="shared" si="142"/>
        <v>5.3777753515286655</v>
      </c>
      <c r="AW49" s="147">
        <f t="shared" si="143"/>
        <v>1.8377224076985714</v>
      </c>
      <c r="AX49" s="147">
        <f t="shared" si="144"/>
        <v>-3.9965966063136689</v>
      </c>
      <c r="AY49" s="147">
        <f t="shared" si="145"/>
        <v>3.404997840458142</v>
      </c>
      <c r="AZ49" s="147">
        <f t="shared" si="146"/>
        <v>4.0413661521752058</v>
      </c>
      <c r="BA49" s="147">
        <f t="shared" si="147"/>
        <v>3.3845303482509395</v>
      </c>
      <c r="BB49" s="147">
        <f t="shared" si="148"/>
        <v>-7.1655432403981338</v>
      </c>
      <c r="BC49" s="147">
        <f t="shared" si="179"/>
        <v>5.7933743448223884</v>
      </c>
      <c r="BD49" s="147">
        <f t="shared" si="179"/>
        <v>2.8901370513088946</v>
      </c>
      <c r="BE49" s="147">
        <f t="shared" si="179"/>
        <v>-3.3304977873911192</v>
      </c>
      <c r="BF49" s="147">
        <f t="shared" si="179"/>
        <v>-10.772122666541637</v>
      </c>
      <c r="BG49" s="147">
        <f t="shared" si="179"/>
        <v>1.6577784390951416</v>
      </c>
      <c r="BH49" s="147">
        <f t="shared" si="149"/>
        <v>5.6899123042213722</v>
      </c>
      <c r="BI49" s="147">
        <f t="shared" si="150"/>
        <v>2.0156078596891827</v>
      </c>
      <c r="BJ49" s="147">
        <f t="shared" si="151"/>
        <v>-5.3032107847365433</v>
      </c>
      <c r="BK49" s="147">
        <f t="shared" si="152"/>
        <v>4.8566120217661846</v>
      </c>
      <c r="BL49" s="147">
        <f t="shared" si="153"/>
        <v>2.8195298438659604</v>
      </c>
      <c r="BM49" s="147">
        <f t="shared" si="154"/>
        <v>0.85184816739550773</v>
      </c>
      <c r="BN49" s="147">
        <f t="shared" si="155"/>
        <v>-4.442224898421494</v>
      </c>
      <c r="BO49" s="147">
        <f t="shared" si="156"/>
        <v>2.4049426715748936</v>
      </c>
      <c r="BP49" s="147">
        <f t="shared" si="157"/>
        <v>3.1747306431588243</v>
      </c>
      <c r="BQ49" s="147">
        <f t="shared" si="158"/>
        <v>1.3609742729119472</v>
      </c>
      <c r="BR49" s="147">
        <f t="shared" si="159"/>
        <v>-5.5628087098530772</v>
      </c>
      <c r="BS49" s="147">
        <f t="shared" si="160"/>
        <v>2.9608534591859943</v>
      </c>
      <c r="BT49" s="147">
        <f t="shared" si="161"/>
        <v>3.3375425887688723</v>
      </c>
      <c r="BU49" s="147">
        <f t="shared" si="162"/>
        <v>2.2509261081035383</v>
      </c>
      <c r="BV49" s="147">
        <f t="shared" si="163"/>
        <v>-7.5717108601057088</v>
      </c>
      <c r="BW49" s="147">
        <f t="shared" si="164"/>
        <v>5.3382511022107657</v>
      </c>
      <c r="BX49" s="147">
        <f t="shared" si="165"/>
        <v>1.3000396058082029</v>
      </c>
      <c r="BY49" s="147">
        <f t="shared" si="166"/>
        <v>2.9187998519480942</v>
      </c>
      <c r="BZ49" s="147">
        <f t="shared" si="167"/>
        <v>-7.0190724165035396</v>
      </c>
      <c r="CA49" s="147">
        <f t="shared" si="168"/>
        <v>2.7165730961073034</v>
      </c>
      <c r="CB49" s="147">
        <f t="shared" si="169"/>
        <v>1.9964027840444438</v>
      </c>
      <c r="CC49" s="147">
        <f t="shared" si="170"/>
        <v>3.5204162525839506</v>
      </c>
      <c r="CD49" s="147">
        <f t="shared" si="171"/>
        <v>-7.0547739364848425</v>
      </c>
      <c r="CE49" s="147">
        <f t="shared" si="172"/>
        <v>1.0023128378250026</v>
      </c>
      <c r="CF49" s="147">
        <f t="shared" si="173"/>
        <v>3.8818852984053591</v>
      </c>
      <c r="CG49" s="147">
        <f t="shared" si="174"/>
        <v>1.6087417939467945</v>
      </c>
      <c r="CH49" s="147">
        <f t="shared" si="175"/>
        <v>-7.0386786688133025</v>
      </c>
      <c r="CI49" s="147">
        <f t="shared" si="176"/>
        <v>4.1957838689884133</v>
      </c>
      <c r="CJ49" s="147">
        <f t="shared" si="177"/>
        <v>1.8609925738313831</v>
      </c>
      <c r="CK49" s="147">
        <f t="shared" si="178"/>
        <v>0.52055049903966</v>
      </c>
      <c r="CL49" s="297"/>
      <c r="CM49" s="297"/>
      <c r="CN49" s="297"/>
      <c r="CO49" s="297"/>
      <c r="CP49" s="297"/>
    </row>
    <row r="50" spans="1:94">
      <c r="A50" s="3" t="s">
        <v>4</v>
      </c>
      <c r="B50" s="236"/>
      <c r="C50" s="144">
        <f t="shared" si="97"/>
        <v>1.9165016944030346</v>
      </c>
      <c r="D50" s="144">
        <f t="shared" si="98"/>
        <v>7.0731273482761923</v>
      </c>
      <c r="E50" s="144">
        <f t="shared" si="99"/>
        <v>-1.1651423976235085</v>
      </c>
      <c r="F50" s="144">
        <f t="shared" si="100"/>
        <v>-5.1715423056150085</v>
      </c>
      <c r="G50" s="144">
        <f t="shared" si="101"/>
        <v>0.81944127653018184</v>
      </c>
      <c r="H50" s="144">
        <f t="shared" si="102"/>
        <v>6.2962525437841279</v>
      </c>
      <c r="I50" s="144">
        <f t="shared" si="103"/>
        <v>0.14318153123774408</v>
      </c>
      <c r="J50" s="144">
        <f t="shared" si="104"/>
        <v>-5.2647813618977901</v>
      </c>
      <c r="K50" s="144">
        <f t="shared" si="105"/>
        <v>3.4344890387314022</v>
      </c>
      <c r="L50" s="144">
        <f t="shared" si="106"/>
        <v>4.8432725399744703</v>
      </c>
      <c r="M50" s="144">
        <f t="shared" si="107"/>
        <v>-0.74695792229196256</v>
      </c>
      <c r="N50" s="144">
        <f t="shared" si="108"/>
        <v>-5.2799139622506592</v>
      </c>
      <c r="O50" s="144">
        <f t="shared" si="109"/>
        <v>1.7138466314563481</v>
      </c>
      <c r="P50" s="144">
        <f t="shared" si="110"/>
        <v>3.0457572224718952</v>
      </c>
      <c r="Q50" s="144">
        <f t="shared" si="111"/>
        <v>-0.64512423905969862</v>
      </c>
      <c r="R50" s="144">
        <f t="shared" si="112"/>
        <v>-5.9982095057590179</v>
      </c>
      <c r="S50" s="144">
        <f t="shared" si="113"/>
        <v>2.6177042689855425</v>
      </c>
      <c r="T50" s="144">
        <f t="shared" si="114"/>
        <v>5.6985613871655687</v>
      </c>
      <c r="U50" s="144">
        <f t="shared" si="115"/>
        <v>2.2903666569273855</v>
      </c>
      <c r="V50" s="144">
        <f t="shared" si="116"/>
        <v>-3.4992218495011431</v>
      </c>
      <c r="W50" s="144">
        <f t="shared" si="117"/>
        <v>3.5532104856567486</v>
      </c>
      <c r="X50" s="144">
        <f t="shared" si="118"/>
        <v>6.1175538971823116</v>
      </c>
      <c r="Y50" s="144">
        <f t="shared" si="119"/>
        <v>2.5243319100830299</v>
      </c>
      <c r="Z50" s="144">
        <f t="shared" si="120"/>
        <v>-5.5401157005071564</v>
      </c>
      <c r="AA50" s="144">
        <f t="shared" si="121"/>
        <v>2.0112081304407186</v>
      </c>
      <c r="AB50" s="144">
        <f t="shared" si="122"/>
        <v>2.8414635674649342</v>
      </c>
      <c r="AC50" s="144">
        <f t="shared" si="123"/>
        <v>1.3134655944031921</v>
      </c>
      <c r="AD50" s="144">
        <f t="shared" si="124"/>
        <v>-5.4701526198781538</v>
      </c>
      <c r="AE50" s="144">
        <f t="shared" si="125"/>
        <v>3.8423016280506879</v>
      </c>
      <c r="AF50" s="144">
        <f t="shared" si="126"/>
        <v>5.3283677304781163</v>
      </c>
      <c r="AG50" s="144">
        <f t="shared" si="127"/>
        <v>0.16729579927123389</v>
      </c>
      <c r="AH50" s="144">
        <f t="shared" si="128"/>
        <v>-7.0052098654063686</v>
      </c>
      <c r="AI50" s="144">
        <f t="shared" si="129"/>
        <v>0.333889816360605</v>
      </c>
      <c r="AJ50" s="144">
        <f t="shared" si="130"/>
        <v>4.3471407303616694</v>
      </c>
      <c r="AK50" s="144">
        <f t="shared" si="131"/>
        <v>-0.96184638587703852</v>
      </c>
      <c r="AL50" s="144">
        <f t="shared" si="132"/>
        <v>-1.7184622274582932</v>
      </c>
      <c r="AM50" s="144">
        <f t="shared" si="133"/>
        <v>2.7504742196930576</v>
      </c>
      <c r="AN50" s="144">
        <f t="shared" si="134"/>
        <v>6.1726944700847355</v>
      </c>
      <c r="AO50" s="144">
        <f t="shared" si="135"/>
        <v>-0.21503757538208296</v>
      </c>
      <c r="AP50" s="144">
        <f t="shared" si="136"/>
        <v>-4.8222831277406684</v>
      </c>
      <c r="AQ50" s="144">
        <f t="shared" si="137"/>
        <v>6.2967712343825619</v>
      </c>
      <c r="AR50" s="144">
        <f t="shared" si="138"/>
        <v>6.0282394237519403</v>
      </c>
      <c r="AS50" s="144">
        <f t="shared" si="139"/>
        <v>-0.41360409790905012</v>
      </c>
      <c r="AT50" s="144">
        <f t="shared" si="140"/>
        <v>-4.7030493645550608</v>
      </c>
      <c r="AU50" s="144">
        <f t="shared" si="141"/>
        <v>4.8126149955974045</v>
      </c>
      <c r="AV50" s="144">
        <f t="shared" si="142"/>
        <v>6.1409481002821789</v>
      </c>
      <c r="AW50" s="144">
        <f t="shared" si="143"/>
        <v>1.6412553896810032</v>
      </c>
      <c r="AX50" s="144">
        <f t="shared" si="144"/>
        <v>-5.2535069529995493</v>
      </c>
      <c r="AY50" s="144">
        <f t="shared" si="145"/>
        <v>3.4354452938013638</v>
      </c>
      <c r="AZ50" s="144">
        <f t="shared" si="146"/>
        <v>4.1123673115174197</v>
      </c>
      <c r="BA50" s="144">
        <f t="shared" si="147"/>
        <v>2.9567641522506989</v>
      </c>
      <c r="BB50" s="144">
        <f t="shared" si="148"/>
        <v>-7.3936866336773415</v>
      </c>
      <c r="BC50" s="144">
        <f t="shared" si="179"/>
        <v>7.2298552921736734</v>
      </c>
      <c r="BD50" s="144">
        <f t="shared" si="179"/>
        <v>2.0591117080788686</v>
      </c>
      <c r="BE50" s="144">
        <f t="shared" si="179"/>
        <v>-5.1075031874308996</v>
      </c>
      <c r="BF50" s="144">
        <f t="shared" si="179"/>
        <v>-13.857023960732951</v>
      </c>
      <c r="BG50" s="144">
        <f t="shared" si="179"/>
        <v>1.6004177204206844</v>
      </c>
      <c r="BH50" s="144">
        <f t="shared" si="149"/>
        <v>6.6659436669694845</v>
      </c>
      <c r="BI50" s="144">
        <f t="shared" si="150"/>
        <v>1.633261526185003</v>
      </c>
      <c r="BJ50" s="144">
        <f t="shared" si="151"/>
        <v>-5.4172072005424372</v>
      </c>
      <c r="BK50" s="144">
        <f t="shared" si="152"/>
        <v>6.5582560655862157</v>
      </c>
      <c r="BL50" s="144">
        <f t="shared" si="153"/>
        <v>3.4185167530672316</v>
      </c>
      <c r="BM50" s="144">
        <f t="shared" si="154"/>
        <v>0.12413673447585821</v>
      </c>
      <c r="BN50" s="144">
        <f t="shared" si="155"/>
        <v>-4.1864297164341275</v>
      </c>
      <c r="BO50" s="144">
        <f t="shared" si="156"/>
        <v>2.5081615757240048</v>
      </c>
      <c r="BP50" s="144">
        <f t="shared" si="157"/>
        <v>3.7766797181069234</v>
      </c>
      <c r="BQ50" s="144">
        <f t="shared" si="158"/>
        <v>0.92529993362519369</v>
      </c>
      <c r="BR50" s="144">
        <f t="shared" si="159"/>
        <v>-6.2797900574899357</v>
      </c>
      <c r="BS50" s="144">
        <f t="shared" si="160"/>
        <v>3.8432015607759897</v>
      </c>
      <c r="BT50" s="144">
        <f t="shared" si="161"/>
        <v>4.1078560865386597</v>
      </c>
      <c r="BU50" s="144">
        <f t="shared" si="162"/>
        <v>2.1195498152771837</v>
      </c>
      <c r="BV50" s="144">
        <f t="shared" si="163"/>
        <v>-9.3014662431267432</v>
      </c>
      <c r="BW50" s="144">
        <f t="shared" si="164"/>
        <v>6.5856798242395191</v>
      </c>
      <c r="BX50" s="144">
        <f t="shared" si="165"/>
        <v>1.1564456633203759</v>
      </c>
      <c r="BY50" s="144">
        <f t="shared" si="166"/>
        <v>3.5907386778009953</v>
      </c>
      <c r="BZ50" s="144">
        <f t="shared" si="167"/>
        <v>-8.7179675236690848</v>
      </c>
      <c r="CA50" s="144">
        <f t="shared" si="168"/>
        <v>3.3320248450070431</v>
      </c>
      <c r="CB50" s="144">
        <f t="shared" si="169"/>
        <v>2.2674984543751657</v>
      </c>
      <c r="CC50" s="144">
        <f t="shared" si="170"/>
        <v>3.940362090089331</v>
      </c>
      <c r="CD50" s="144">
        <f t="shared" si="171"/>
        <v>-8.7058426072748993</v>
      </c>
      <c r="CE50" s="144">
        <f t="shared" si="172"/>
        <v>1.3293173458347454</v>
      </c>
      <c r="CF50" s="144">
        <f t="shared" si="173"/>
        <v>5.5880359299085995</v>
      </c>
      <c r="CG50" s="144">
        <f t="shared" si="174"/>
        <v>1.2741080791739059</v>
      </c>
      <c r="CH50" s="144">
        <f t="shared" si="175"/>
        <v>-8.4530827395271171</v>
      </c>
      <c r="CI50" s="144">
        <f t="shared" si="176"/>
        <v>6.0669597380205955</v>
      </c>
      <c r="CJ50" s="144">
        <f t="shared" si="177"/>
        <v>2.1531029472663548</v>
      </c>
      <c r="CK50" s="144">
        <f t="shared" si="178"/>
        <v>0.10131634643350219</v>
      </c>
      <c r="CL50" s="297"/>
      <c r="CM50" s="297"/>
      <c r="CN50" s="297"/>
      <c r="CO50" s="297"/>
      <c r="CP50" s="297"/>
    </row>
    <row r="51" spans="1:94">
      <c r="A51" s="3" t="s">
        <v>5</v>
      </c>
      <c r="B51" s="236"/>
      <c r="C51" s="144">
        <f t="shared" si="97"/>
        <v>1.956270498203978</v>
      </c>
      <c r="D51" s="144">
        <f t="shared" si="98"/>
        <v>1.6197271554747938</v>
      </c>
      <c r="E51" s="144">
        <f t="shared" si="99"/>
        <v>-5.3662948447392198</v>
      </c>
      <c r="F51" s="144">
        <f t="shared" si="100"/>
        <v>3.9503101951124275</v>
      </c>
      <c r="G51" s="144">
        <f t="shared" si="101"/>
        <v>6.5430585350904238</v>
      </c>
      <c r="H51" s="144">
        <f t="shared" si="102"/>
        <v>8.3072055227959201</v>
      </c>
      <c r="I51" s="144">
        <f t="shared" si="103"/>
        <v>1.2499668021140231</v>
      </c>
      <c r="J51" s="144">
        <f t="shared" si="104"/>
        <v>-5.0720520584003035</v>
      </c>
      <c r="K51" s="144">
        <f t="shared" si="105"/>
        <v>3.7036474164133701</v>
      </c>
      <c r="L51" s="144">
        <f t="shared" si="106"/>
        <v>1.2780323125150803</v>
      </c>
      <c r="M51" s="144">
        <f t="shared" si="107"/>
        <v>-2.5914233096553567</v>
      </c>
      <c r="N51" s="144">
        <f t="shared" si="108"/>
        <v>-7.4760211133493017</v>
      </c>
      <c r="O51" s="144">
        <f t="shared" si="109"/>
        <v>2.4133753685378121</v>
      </c>
      <c r="P51" s="144">
        <f t="shared" si="110"/>
        <v>0.7246944810631768</v>
      </c>
      <c r="Q51" s="144">
        <f t="shared" si="111"/>
        <v>-1.7912728507555635</v>
      </c>
      <c r="R51" s="144">
        <f t="shared" si="112"/>
        <v>-5.290316795214749</v>
      </c>
      <c r="S51" s="144">
        <f t="shared" si="113"/>
        <v>5.305911345036348</v>
      </c>
      <c r="T51" s="144">
        <f t="shared" si="114"/>
        <v>2.9522144858868038</v>
      </c>
      <c r="U51" s="144">
        <f t="shared" si="115"/>
        <v>-0.18198477052659828</v>
      </c>
      <c r="V51" s="144">
        <f t="shared" si="116"/>
        <v>-3.8571881632011022</v>
      </c>
      <c r="W51" s="144">
        <f t="shared" si="117"/>
        <v>5.000731036902736</v>
      </c>
      <c r="X51" s="144">
        <f t="shared" si="118"/>
        <v>3.3609361663020669</v>
      </c>
      <c r="Y51" s="144">
        <f t="shared" si="119"/>
        <v>-3.6373433921595026</v>
      </c>
      <c r="Z51" s="144">
        <f t="shared" si="120"/>
        <v>-6.4168795575275146</v>
      </c>
      <c r="AA51" s="144">
        <f t="shared" si="121"/>
        <v>2.7188527039139565</v>
      </c>
      <c r="AB51" s="144">
        <f t="shared" si="122"/>
        <v>3.0996218731820897</v>
      </c>
      <c r="AC51" s="144">
        <f t="shared" si="123"/>
        <v>-2.9500093805586887</v>
      </c>
      <c r="AD51" s="144">
        <f t="shared" si="124"/>
        <v>-1.1918620250805929</v>
      </c>
      <c r="AE51" s="144">
        <f t="shared" si="125"/>
        <v>4.8014121800529566</v>
      </c>
      <c r="AF51" s="144">
        <f t="shared" si="126"/>
        <v>3.3967772724720611</v>
      </c>
      <c r="AG51" s="144">
        <f t="shared" si="127"/>
        <v>-2.0661381407471748</v>
      </c>
      <c r="AH51" s="144">
        <f t="shared" si="128"/>
        <v>-2.3869590529788405</v>
      </c>
      <c r="AI51" s="144">
        <f t="shared" si="129"/>
        <v>3.9335416074978626</v>
      </c>
      <c r="AJ51" s="144">
        <f t="shared" si="130"/>
        <v>3.3337887689575094</v>
      </c>
      <c r="AK51" s="144">
        <f t="shared" si="131"/>
        <v>-1.8907840803913727</v>
      </c>
      <c r="AL51" s="144">
        <f t="shared" si="132"/>
        <v>0.65229110512127764</v>
      </c>
      <c r="AM51" s="144">
        <f t="shared" si="133"/>
        <v>4.6087515398211245</v>
      </c>
      <c r="AN51" s="144">
        <f t="shared" si="134"/>
        <v>4.0370683255254312</v>
      </c>
      <c r="AO51" s="144">
        <f t="shared" si="135"/>
        <v>-2.4852362204724443</v>
      </c>
      <c r="AP51" s="144">
        <f t="shared" si="136"/>
        <v>-0.80494574817059006</v>
      </c>
      <c r="AQ51" s="144">
        <f t="shared" si="137"/>
        <v>4.5636081503904817</v>
      </c>
      <c r="AR51" s="144">
        <f t="shared" si="138"/>
        <v>2.7247293516603883</v>
      </c>
      <c r="AS51" s="144">
        <f t="shared" si="139"/>
        <v>0.4381290704558764</v>
      </c>
      <c r="AT51" s="144">
        <f t="shared" si="140"/>
        <v>-4.6764428296977005</v>
      </c>
      <c r="AU51" s="144">
        <f t="shared" si="141"/>
        <v>5.0240791982712087</v>
      </c>
      <c r="AV51" s="144">
        <f t="shared" si="142"/>
        <v>3.3304962382256944</v>
      </c>
      <c r="AW51" s="144">
        <f t="shared" si="143"/>
        <v>0.15224856770121384</v>
      </c>
      <c r="AX51" s="144">
        <f t="shared" si="144"/>
        <v>-4.6696926226038622</v>
      </c>
      <c r="AY51" s="144">
        <f t="shared" si="145"/>
        <v>4.3218441929957701</v>
      </c>
      <c r="AZ51" s="144">
        <f t="shared" si="146"/>
        <v>4.4081971047539978</v>
      </c>
      <c r="BA51" s="144">
        <f t="shared" si="147"/>
        <v>-0.67173077352512545</v>
      </c>
      <c r="BB51" s="144">
        <f t="shared" si="148"/>
        <v>-10.477470422772219</v>
      </c>
      <c r="BC51" s="144">
        <f t="shared" si="179"/>
        <v>3.0566435867237032</v>
      </c>
      <c r="BD51" s="144">
        <f t="shared" si="179"/>
        <v>7.6019991854830797</v>
      </c>
      <c r="BE51" s="144">
        <f t="shared" si="179"/>
        <v>-4.6165365966835683</v>
      </c>
      <c r="BF51" s="144">
        <f t="shared" si="179"/>
        <v>-7.7696831416580698</v>
      </c>
      <c r="BG51" s="144">
        <f t="shared" si="179"/>
        <v>4.1522321358025156</v>
      </c>
      <c r="BH51" s="144">
        <f t="shared" si="149"/>
        <v>5.3613127484132814</v>
      </c>
      <c r="BI51" s="144">
        <f t="shared" si="150"/>
        <v>-0.84771498678480428</v>
      </c>
      <c r="BJ51" s="144">
        <f t="shared" si="151"/>
        <v>-5.4316409962757879</v>
      </c>
      <c r="BK51" s="144">
        <f t="shared" si="152"/>
        <v>3.9142113466056303</v>
      </c>
      <c r="BL51" s="144">
        <f t="shared" si="153"/>
        <v>4.442792121482567</v>
      </c>
      <c r="BM51" s="144">
        <f t="shared" si="154"/>
        <v>-0.23407025074554394</v>
      </c>
      <c r="BN51" s="144">
        <f t="shared" si="155"/>
        <v>-5.5680361861289347</v>
      </c>
      <c r="BO51" s="144">
        <f t="shared" si="156"/>
        <v>3.9320840889444097</v>
      </c>
      <c r="BP51" s="144">
        <f t="shared" si="157"/>
        <v>3.3045492007693653</v>
      </c>
      <c r="BQ51" s="144">
        <f t="shared" si="158"/>
        <v>-0.84253619125527635</v>
      </c>
      <c r="BR51" s="144">
        <f t="shared" si="159"/>
        <v>-6.1744832625674313</v>
      </c>
      <c r="BS51" s="144">
        <f t="shared" si="160"/>
        <v>3.6151905258539356</v>
      </c>
      <c r="BT51" s="144">
        <f t="shared" si="161"/>
        <v>3.4190102575805073</v>
      </c>
      <c r="BU51" s="144">
        <f t="shared" si="162"/>
        <v>-1.1073266338457139</v>
      </c>
      <c r="BV51" s="144">
        <f t="shared" si="163"/>
        <v>-8.2626095779357982</v>
      </c>
      <c r="BW51" s="144">
        <f t="shared" si="164"/>
        <v>6.4442493546694664</v>
      </c>
      <c r="BX51" s="144">
        <f t="shared" si="165"/>
        <v>3.923303668881243</v>
      </c>
      <c r="BY51" s="144">
        <f t="shared" si="166"/>
        <v>-1.6020147855735487</v>
      </c>
      <c r="BZ51" s="144">
        <f t="shared" si="167"/>
        <v>-8.0514947654288314</v>
      </c>
      <c r="CA51" s="144">
        <f t="shared" si="168"/>
        <v>4.1400962899174045</v>
      </c>
      <c r="CB51" s="144">
        <f t="shared" si="169"/>
        <v>3.6775026776421789</v>
      </c>
      <c r="CC51" s="144">
        <f t="shared" si="170"/>
        <v>0.60302094562780117</v>
      </c>
      <c r="CD51" s="144">
        <f t="shared" si="171"/>
        <v>-6.4432516236696298</v>
      </c>
      <c r="CE51" s="144">
        <f t="shared" si="172"/>
        <v>1.5146544389869656</v>
      </c>
      <c r="CF51" s="144">
        <f t="shared" si="173"/>
        <v>1.3612565634785012</v>
      </c>
      <c r="CG51" s="144">
        <f t="shared" si="174"/>
        <v>0.36918126658352518</v>
      </c>
      <c r="CH51" s="144">
        <f t="shared" si="175"/>
        <v>-8.5541903198955023</v>
      </c>
      <c r="CI51" s="144">
        <f t="shared" si="176"/>
        <v>4.1120691160886338</v>
      </c>
      <c r="CJ51" s="144">
        <f t="shared" si="177"/>
        <v>2.4751648127679471</v>
      </c>
      <c r="CK51" s="144">
        <f t="shared" si="178"/>
        <v>-0.81526838059773932</v>
      </c>
      <c r="CL51" s="297"/>
      <c r="CM51" s="297"/>
      <c r="CN51" s="297"/>
      <c r="CO51" s="297"/>
      <c r="CP51" s="297"/>
    </row>
    <row r="52" spans="1:94">
      <c r="A52" s="158" t="s">
        <v>6</v>
      </c>
      <c r="B52" s="237"/>
      <c r="C52" s="145">
        <f t="shared" si="97"/>
        <v>1.3577555722830958</v>
      </c>
      <c r="D52" s="145">
        <f t="shared" si="98"/>
        <v>-1.1182967480299038</v>
      </c>
      <c r="E52" s="145">
        <f t="shared" si="99"/>
        <v>-4.4734430100511089</v>
      </c>
      <c r="F52" s="145">
        <f t="shared" si="100"/>
        <v>6.4731499741118279</v>
      </c>
      <c r="G52" s="145">
        <f t="shared" si="101"/>
        <v>1.1859887752755709</v>
      </c>
      <c r="H52" s="145">
        <f t="shared" si="102"/>
        <v>-0.85574866208642653</v>
      </c>
      <c r="I52" s="145">
        <f t="shared" si="103"/>
        <v>-4.1869938508042202</v>
      </c>
      <c r="J52" s="145">
        <f t="shared" si="104"/>
        <v>6.0668326323922388</v>
      </c>
      <c r="K52" s="145">
        <f t="shared" si="105"/>
        <v>0.60668415254509167</v>
      </c>
      <c r="L52" s="145">
        <f t="shared" si="106"/>
        <v>-1.180417270235451</v>
      </c>
      <c r="M52" s="145">
        <f t="shared" si="107"/>
        <v>4.0217081569941744</v>
      </c>
      <c r="N52" s="145">
        <f t="shared" si="108"/>
        <v>-6.1187409038168266</v>
      </c>
      <c r="O52" s="145">
        <f t="shared" si="109"/>
        <v>-2.509672612730784</v>
      </c>
      <c r="P52" s="145">
        <f t="shared" si="110"/>
        <v>-2.7711681711854386</v>
      </c>
      <c r="Q52" s="145">
        <f t="shared" si="111"/>
        <v>4.1945758785160869</v>
      </c>
      <c r="R52" s="145">
        <f t="shared" si="112"/>
        <v>-2.716365939171355</v>
      </c>
      <c r="S52" s="145">
        <f t="shared" si="113"/>
        <v>-0.12124368326181828</v>
      </c>
      <c r="T52" s="145">
        <f t="shared" si="114"/>
        <v>-1.5675597051898373</v>
      </c>
      <c r="U52" s="145">
        <f t="shared" si="115"/>
        <v>5.0459523524542655</v>
      </c>
      <c r="V52" s="145">
        <f t="shared" si="116"/>
        <v>-1.5165439519747308</v>
      </c>
      <c r="W52" s="145">
        <f t="shared" si="117"/>
        <v>2.2910856821046375</v>
      </c>
      <c r="X52" s="145">
        <f t="shared" si="118"/>
        <v>1.1580280026162795</v>
      </c>
      <c r="Y52" s="145">
        <f t="shared" si="119"/>
        <v>7.5201386339569689</v>
      </c>
      <c r="Z52" s="145">
        <f t="shared" si="120"/>
        <v>-2.9814449609868103</v>
      </c>
      <c r="AA52" s="145">
        <f t="shared" si="121"/>
        <v>0.82289104958168136</v>
      </c>
      <c r="AB52" s="145">
        <f t="shared" si="122"/>
        <v>-1.4704761809182127</v>
      </c>
      <c r="AC52" s="145">
        <f t="shared" si="123"/>
        <v>5.913142724471764</v>
      </c>
      <c r="AD52" s="145">
        <f t="shared" si="124"/>
        <v>-0.79714617905206964</v>
      </c>
      <c r="AE52" s="145">
        <f t="shared" si="125"/>
        <v>9.7760159851063372E-2</v>
      </c>
      <c r="AF52" s="145">
        <f t="shared" si="126"/>
        <v>2.002406695720107</v>
      </c>
      <c r="AG52" s="145">
        <f t="shared" si="127"/>
        <v>6.5066570364841665</v>
      </c>
      <c r="AH52" s="145">
        <f t="shared" si="128"/>
        <v>-0.52825565505702499</v>
      </c>
      <c r="AI52" s="145">
        <f t="shared" si="129"/>
        <v>1.3036835614736375E-2</v>
      </c>
      <c r="AJ52" s="145">
        <f t="shared" si="130"/>
        <v>1.8260839370691002</v>
      </c>
      <c r="AK52" s="145">
        <f t="shared" si="131"/>
        <v>5.3180494024035161</v>
      </c>
      <c r="AL52" s="145">
        <f t="shared" si="132"/>
        <v>-0.905564502065479</v>
      </c>
      <c r="AM52" s="145">
        <f t="shared" si="133"/>
        <v>2.2910724265261093</v>
      </c>
      <c r="AN52" s="145">
        <f t="shared" si="134"/>
        <v>3.791250397785368</v>
      </c>
      <c r="AO52" s="145">
        <f t="shared" si="135"/>
        <v>5.0393401126487305</v>
      </c>
      <c r="AP52" s="145">
        <f t="shared" si="136"/>
        <v>0.22881377733988797</v>
      </c>
      <c r="AQ52" s="145">
        <f t="shared" si="137"/>
        <v>2.8153336890763336</v>
      </c>
      <c r="AR52" s="145">
        <f t="shared" si="138"/>
        <v>3.4792746803331753</v>
      </c>
      <c r="AS52" s="145">
        <f t="shared" si="139"/>
        <v>4.6341870377540433</v>
      </c>
      <c r="AT52" s="145">
        <f t="shared" si="140"/>
        <v>-0.56917055677852701</v>
      </c>
      <c r="AU52" s="145">
        <f t="shared" si="141"/>
        <v>2.501052271992485</v>
      </c>
      <c r="AV52" s="145">
        <f t="shared" si="142"/>
        <v>3.5291106998113451</v>
      </c>
      <c r="AW52" s="145">
        <f t="shared" si="143"/>
        <v>4.5526296123844041</v>
      </c>
      <c r="AX52" s="145">
        <f t="shared" si="144"/>
        <v>3.0500195732589579</v>
      </c>
      <c r="AY52" s="145">
        <f t="shared" si="145"/>
        <v>2.4498981476640136</v>
      </c>
      <c r="AZ52" s="145">
        <f t="shared" si="146"/>
        <v>3.3746484741172798</v>
      </c>
      <c r="BA52" s="145">
        <f t="shared" si="147"/>
        <v>9.1183879093198978</v>
      </c>
      <c r="BB52" s="145">
        <f t="shared" si="148"/>
        <v>-3.3927977839335224</v>
      </c>
      <c r="BC52" s="145">
        <f t="shared" si="179"/>
        <v>1.7108623510880703</v>
      </c>
      <c r="BD52" s="145">
        <f t="shared" si="179"/>
        <v>2.9928882607437237</v>
      </c>
      <c r="BE52" s="145">
        <f t="shared" si="179"/>
        <v>5.7113334336978401</v>
      </c>
      <c r="BF52" s="145">
        <f t="shared" si="179"/>
        <v>-0.51764994262478126</v>
      </c>
      <c r="BG52" s="145">
        <f t="shared" si="179"/>
        <v>0.1601590832584229</v>
      </c>
      <c r="BH52" s="145">
        <f t="shared" si="149"/>
        <v>2.4600459093074627</v>
      </c>
      <c r="BI52" s="145">
        <f t="shared" si="150"/>
        <v>5.5121105803779002</v>
      </c>
      <c r="BJ52" s="145">
        <f t="shared" si="151"/>
        <v>-4.8098233243860493</v>
      </c>
      <c r="BK52" s="145">
        <f t="shared" si="152"/>
        <v>-0.51766761698656849</v>
      </c>
      <c r="BL52" s="145">
        <f t="shared" si="153"/>
        <v>-0.60065777060271208</v>
      </c>
      <c r="BM52" s="145">
        <f t="shared" si="154"/>
        <v>4.5284531807022965</v>
      </c>
      <c r="BN52" s="145">
        <f t="shared" si="155"/>
        <v>-4.605878314715901</v>
      </c>
      <c r="BO52" s="145">
        <f t="shared" si="156"/>
        <v>0.93749241033569042</v>
      </c>
      <c r="BP52" s="145">
        <f t="shared" si="157"/>
        <v>0.76376399221561442</v>
      </c>
      <c r="BQ52" s="145">
        <f t="shared" si="158"/>
        <v>4.7272645628689585</v>
      </c>
      <c r="BR52" s="145">
        <f t="shared" si="159"/>
        <v>-2.3931142105742578</v>
      </c>
      <c r="BS52" s="145">
        <f t="shared" si="160"/>
        <v>-0.71851520160067139</v>
      </c>
      <c r="BT52" s="145">
        <f t="shared" si="161"/>
        <v>0.32476913160750492</v>
      </c>
      <c r="BU52" s="145">
        <f t="shared" si="162"/>
        <v>5.2203070286347453</v>
      </c>
      <c r="BV52" s="145">
        <f t="shared" si="163"/>
        <v>-0.41541040389470119</v>
      </c>
      <c r="BW52" s="145">
        <f t="shared" si="164"/>
        <v>0.25105695043001686</v>
      </c>
      <c r="BX52" s="145">
        <f t="shared" si="165"/>
        <v>8.0547620229436206E-2</v>
      </c>
      <c r="BY52" s="145">
        <f t="shared" si="166"/>
        <v>3.5215456334654052</v>
      </c>
      <c r="BZ52" s="145">
        <f t="shared" si="167"/>
        <v>9.2022956428930991E-2</v>
      </c>
      <c r="CA52" s="145">
        <f t="shared" si="168"/>
        <v>-0.27168694919238706</v>
      </c>
      <c r="CB52" s="145">
        <f t="shared" si="169"/>
        <v>-3.8851489271683304E-2</v>
      </c>
      <c r="CC52" s="145">
        <f t="shared" si="170"/>
        <v>3.9027255803191747</v>
      </c>
      <c r="CD52" s="145">
        <f t="shared" si="171"/>
        <v>-1.4020574931609515</v>
      </c>
      <c r="CE52" s="145">
        <f t="shared" si="172"/>
        <v>-0.41526497817287239</v>
      </c>
      <c r="CF52" s="145">
        <f t="shared" si="173"/>
        <v>-0.44811771325995053</v>
      </c>
      <c r="CG52" s="145">
        <f t="shared" si="174"/>
        <v>3.6097526812675773</v>
      </c>
      <c r="CH52" s="145">
        <f t="shared" si="175"/>
        <v>-1.0624022451896931</v>
      </c>
      <c r="CI52" s="145">
        <f t="shared" si="176"/>
        <v>-1.9459204853700105</v>
      </c>
      <c r="CJ52" s="145">
        <f t="shared" si="177"/>
        <v>0.44977264862815036</v>
      </c>
      <c r="CK52" s="145">
        <f t="shared" si="178"/>
        <v>2.8582863874717535</v>
      </c>
      <c r="CL52" s="297"/>
      <c r="CM52" s="297"/>
      <c r="CN52" s="297"/>
      <c r="CO52" s="297"/>
      <c r="CP52" s="297"/>
    </row>
    <row r="53" spans="1:94">
      <c r="A53" s="2" t="s">
        <v>7</v>
      </c>
      <c r="B53" s="238"/>
      <c r="C53" s="147">
        <f t="shared" si="97"/>
        <v>1.146753791799396</v>
      </c>
      <c r="D53" s="147">
        <f t="shared" si="98"/>
        <v>3.315912913950342</v>
      </c>
      <c r="E53" s="147">
        <f t="shared" si="99"/>
        <v>3.947772371840466</v>
      </c>
      <c r="F53" s="147">
        <f t="shared" si="100"/>
        <v>-3.9482828463877366</v>
      </c>
      <c r="G53" s="147">
        <f t="shared" si="101"/>
        <v>1.103848088610824</v>
      </c>
      <c r="H53" s="147">
        <f t="shared" si="102"/>
        <v>2.8917928059755247</v>
      </c>
      <c r="I53" s="147">
        <f t="shared" si="103"/>
        <v>3.9169866067209091</v>
      </c>
      <c r="J53" s="147">
        <f t="shared" si="104"/>
        <v>-4.3313867654106177</v>
      </c>
      <c r="K53" s="147">
        <f t="shared" si="105"/>
        <v>0.79091889126958059</v>
      </c>
      <c r="L53" s="147">
        <f t="shared" si="106"/>
        <v>1.934882928582939</v>
      </c>
      <c r="M53" s="147">
        <f t="shared" si="107"/>
        <v>2.786339429840583</v>
      </c>
      <c r="N53" s="147">
        <f t="shared" si="108"/>
        <v>-4.1015097056730756</v>
      </c>
      <c r="O53" s="147">
        <f t="shared" si="109"/>
        <v>1.5800949897321721</v>
      </c>
      <c r="P53" s="147">
        <f t="shared" si="110"/>
        <v>1.8678853349290974</v>
      </c>
      <c r="Q53" s="147">
        <f t="shared" si="111"/>
        <v>2.9608571314852448</v>
      </c>
      <c r="R53" s="147">
        <f t="shared" si="112"/>
        <v>-3.4359489965403105</v>
      </c>
      <c r="S53" s="147">
        <f t="shared" si="113"/>
        <v>1.9237094695224228</v>
      </c>
      <c r="T53" s="147">
        <f t="shared" si="114"/>
        <v>2.5999352948957677</v>
      </c>
      <c r="U53" s="147">
        <f t="shared" si="115"/>
        <v>3.8141324367532627</v>
      </c>
      <c r="V53" s="147">
        <f t="shared" si="116"/>
        <v>-4.0654316798030008</v>
      </c>
      <c r="W53" s="147">
        <f t="shared" si="117"/>
        <v>1.7851414786775501</v>
      </c>
      <c r="X53" s="147">
        <f t="shared" si="118"/>
        <v>2.3372895718332223</v>
      </c>
      <c r="Y53" s="147">
        <f t="shared" si="119"/>
        <v>3.7314691769494339</v>
      </c>
      <c r="Z53" s="147">
        <f t="shared" si="120"/>
        <v>-4.1740247224216782</v>
      </c>
      <c r="AA53" s="147">
        <f t="shared" si="121"/>
        <v>1.6382332214958457</v>
      </c>
      <c r="AB53" s="147">
        <f t="shared" si="122"/>
        <v>2.0888116102229146</v>
      </c>
      <c r="AC53" s="147">
        <f t="shared" si="123"/>
        <v>3.9336292363826075</v>
      </c>
      <c r="AD53" s="147">
        <f t="shared" si="124"/>
        <v>-3.2224062536167315</v>
      </c>
      <c r="AE53" s="147">
        <f t="shared" si="125"/>
        <v>1.2366311935015888</v>
      </c>
      <c r="AF53" s="147">
        <f t="shared" si="126"/>
        <v>1.7746204277932962</v>
      </c>
      <c r="AG53" s="147">
        <f t="shared" si="127"/>
        <v>3.9296423275873469</v>
      </c>
      <c r="AH53" s="147">
        <f t="shared" si="128"/>
        <v>-3.0938408577881056</v>
      </c>
      <c r="AI53" s="147">
        <f t="shared" si="129"/>
        <v>1.2656125790979491</v>
      </c>
      <c r="AJ53" s="147">
        <f t="shared" si="130"/>
        <v>2.3371878872247454</v>
      </c>
      <c r="AK53" s="147">
        <f t="shared" si="131"/>
        <v>3.9349096034004383</v>
      </c>
      <c r="AL53" s="147">
        <f t="shared" si="132"/>
        <v>-3.4211216080427715</v>
      </c>
      <c r="AM53" s="147">
        <f t="shared" si="133"/>
        <v>1.5397216013956101</v>
      </c>
      <c r="AN53" s="147">
        <f t="shared" si="134"/>
        <v>2.2640371160801123</v>
      </c>
      <c r="AO53" s="147">
        <f t="shared" si="135"/>
        <v>5.3693623619415893</v>
      </c>
      <c r="AP53" s="147">
        <f t="shared" si="136"/>
        <v>-3.5154625160946957</v>
      </c>
      <c r="AQ53" s="147">
        <f t="shared" si="137"/>
        <v>1.4680638600901814</v>
      </c>
      <c r="AR53" s="147">
        <f t="shared" si="138"/>
        <v>2.3530774406736961</v>
      </c>
      <c r="AS53" s="147">
        <f t="shared" si="139"/>
        <v>4.8708529890351047</v>
      </c>
      <c r="AT53" s="147">
        <f t="shared" si="140"/>
        <v>-3.3152818160701183</v>
      </c>
      <c r="AU53" s="147">
        <f t="shared" si="141"/>
        <v>2.1294372371719592</v>
      </c>
      <c r="AV53" s="147">
        <f t="shared" si="142"/>
        <v>3.0161816130520864</v>
      </c>
      <c r="AW53" s="147">
        <f t="shared" si="143"/>
        <v>4.8371975448674718</v>
      </c>
      <c r="AX53" s="147">
        <f t="shared" si="144"/>
        <v>-2.9491782254719356</v>
      </c>
      <c r="AY53" s="147">
        <f t="shared" si="145"/>
        <v>1.3739178447505676</v>
      </c>
      <c r="AZ53" s="147">
        <f t="shared" si="146"/>
        <v>2.6109844902210377</v>
      </c>
      <c r="BA53" s="147">
        <f t="shared" si="147"/>
        <v>4.5164154365153539</v>
      </c>
      <c r="BB53" s="147">
        <f t="shared" si="148"/>
        <v>-2.9802074795472837</v>
      </c>
      <c r="BC53" s="147">
        <f t="shared" si="179"/>
        <v>0.94377985806421805</v>
      </c>
      <c r="BD53" s="147">
        <f t="shared" si="179"/>
        <v>1.2903753135676539</v>
      </c>
      <c r="BE53" s="147">
        <f t="shared" si="179"/>
        <v>3.7824774974145483</v>
      </c>
      <c r="BF53" s="147">
        <f t="shared" si="179"/>
        <v>-4.3553581580873839</v>
      </c>
      <c r="BG53" s="147">
        <f t="shared" si="179"/>
        <v>0.19775165986662169</v>
      </c>
      <c r="BH53" s="147">
        <f t="shared" si="149"/>
        <v>1.0712170790117932</v>
      </c>
      <c r="BI53" s="147">
        <f t="shared" si="150"/>
        <v>3.454687433368739</v>
      </c>
      <c r="BJ53" s="147">
        <f t="shared" si="151"/>
        <v>-3.4964741211770427</v>
      </c>
      <c r="BK53" s="147">
        <f t="shared" si="152"/>
        <v>1.2414262924580781</v>
      </c>
      <c r="BL53" s="147">
        <f t="shared" si="153"/>
        <v>1.5224678986796403</v>
      </c>
      <c r="BM53" s="147">
        <f t="shared" si="154"/>
        <v>3.9863149236472877</v>
      </c>
      <c r="BN53" s="147">
        <f t="shared" si="155"/>
        <v>-2.9686693950545107</v>
      </c>
      <c r="BO53" s="147">
        <f t="shared" si="156"/>
        <v>1.2157171313328938</v>
      </c>
      <c r="BP53" s="147">
        <f t="shared" si="157"/>
        <v>2.1482332287464514</v>
      </c>
      <c r="BQ53" s="147">
        <f t="shared" si="158"/>
        <v>4.189425762305909</v>
      </c>
      <c r="BR53" s="147">
        <f t="shared" si="159"/>
        <v>-3.6026629522796316</v>
      </c>
      <c r="BS53" s="147">
        <f t="shared" si="160"/>
        <v>0.77890870862260819</v>
      </c>
      <c r="BT53" s="147">
        <f t="shared" si="161"/>
        <v>1.529745937988277</v>
      </c>
      <c r="BU53" s="147">
        <f t="shared" si="162"/>
        <v>3.6569934105622259</v>
      </c>
      <c r="BV53" s="147">
        <f t="shared" si="163"/>
        <v>-3.452884877376889</v>
      </c>
      <c r="BW53" s="147">
        <f t="shared" si="164"/>
        <v>0.97531382705679215</v>
      </c>
      <c r="BX53" s="147">
        <f t="shared" si="165"/>
        <v>1.4958252457097083</v>
      </c>
      <c r="BY53" s="147">
        <f t="shared" si="166"/>
        <v>4.117997810036969</v>
      </c>
      <c r="BZ53" s="147">
        <f t="shared" si="167"/>
        <v>-3.9794913231720144</v>
      </c>
      <c r="CA53" s="147">
        <f t="shared" si="168"/>
        <v>0.84649451936548692</v>
      </c>
      <c r="CB53" s="147">
        <f t="shared" si="169"/>
        <v>1.5929683148343694</v>
      </c>
      <c r="CC53" s="147">
        <f t="shared" si="170"/>
        <v>3.8000541927398666</v>
      </c>
      <c r="CD53" s="147">
        <f t="shared" si="171"/>
        <v>-4.1495781489948795</v>
      </c>
      <c r="CE53" s="147">
        <f t="shared" si="172"/>
        <v>0.63298949769357782</v>
      </c>
      <c r="CF53" s="147">
        <f t="shared" si="173"/>
        <v>1.4455553981567424</v>
      </c>
      <c r="CG53" s="147">
        <f t="shared" si="174"/>
        <v>3.5066402114196626</v>
      </c>
      <c r="CH53" s="147">
        <f t="shared" si="175"/>
        <v>-4.1968954692537084</v>
      </c>
      <c r="CI53" s="147">
        <f t="shared" si="176"/>
        <v>0.81843517884090755</v>
      </c>
      <c r="CJ53" s="147">
        <f t="shared" si="177"/>
        <v>1.1611907938625752</v>
      </c>
      <c r="CK53" s="147">
        <f t="shared" si="178"/>
        <v>4.0451313755795981</v>
      </c>
      <c r="CL53" s="297"/>
      <c r="CM53" s="297"/>
      <c r="CN53" s="297"/>
      <c r="CO53" s="297"/>
      <c r="CP53" s="297"/>
    </row>
    <row r="54" spans="1:94">
      <c r="A54" s="3" t="s">
        <v>8</v>
      </c>
      <c r="B54" s="236"/>
      <c r="C54" s="144">
        <f t="shared" si="97"/>
        <v>2.5858783892976267</v>
      </c>
      <c r="D54" s="144">
        <f t="shared" si="98"/>
        <v>6.6545654922044823</v>
      </c>
      <c r="E54" s="144">
        <f t="shared" si="99"/>
        <v>14.946511062484802</v>
      </c>
      <c r="F54" s="144">
        <f t="shared" si="100"/>
        <v>-15.981681897087741</v>
      </c>
      <c r="G54" s="144">
        <f t="shared" si="101"/>
        <v>1.6130641232246536</v>
      </c>
      <c r="H54" s="144">
        <f t="shared" si="102"/>
        <v>4.8467017652523845</v>
      </c>
      <c r="I54" s="144">
        <f t="shared" si="103"/>
        <v>14.012701225815988</v>
      </c>
      <c r="J54" s="144">
        <f t="shared" si="104"/>
        <v>-15.930791379997425</v>
      </c>
      <c r="K54" s="144">
        <f t="shared" si="105"/>
        <v>0.65023367965466106</v>
      </c>
      <c r="L54" s="144">
        <f t="shared" si="106"/>
        <v>3.8394565240105032</v>
      </c>
      <c r="M54" s="144">
        <f t="shared" si="107"/>
        <v>12.168702683461344</v>
      </c>
      <c r="N54" s="144">
        <f t="shared" si="108"/>
        <v>-14.658855488617764</v>
      </c>
      <c r="O54" s="144">
        <f t="shared" si="109"/>
        <v>2.1981268040376643</v>
      </c>
      <c r="P54" s="144">
        <f t="shared" si="110"/>
        <v>3.6920943970583799</v>
      </c>
      <c r="Q54" s="144">
        <f t="shared" si="111"/>
        <v>12.780490640623176</v>
      </c>
      <c r="R54" s="144">
        <f t="shared" si="112"/>
        <v>-12.631322695196356</v>
      </c>
      <c r="S54" s="144">
        <f t="shared" si="113"/>
        <v>3.8616020332791483</v>
      </c>
      <c r="T54" s="144">
        <f t="shared" si="114"/>
        <v>5.7542105711607787</v>
      </c>
      <c r="U54" s="144">
        <f t="shared" si="115"/>
        <v>15.638512152544656</v>
      </c>
      <c r="V54" s="144">
        <f t="shared" si="116"/>
        <v>-13.788055714886765</v>
      </c>
      <c r="W54" s="144">
        <f t="shared" si="117"/>
        <v>3.7471909537260975</v>
      </c>
      <c r="X54" s="144">
        <f t="shared" si="118"/>
        <v>4.2273942710012955</v>
      </c>
      <c r="Y54" s="144">
        <f t="shared" si="119"/>
        <v>13.925690454955394</v>
      </c>
      <c r="Z54" s="144">
        <f t="shared" si="120"/>
        <v>-15.529714768241703</v>
      </c>
      <c r="AA54" s="144">
        <f t="shared" si="121"/>
        <v>2.0529011661410732</v>
      </c>
      <c r="AB54" s="144">
        <f t="shared" si="122"/>
        <v>2.7523219704291413</v>
      </c>
      <c r="AC54" s="144">
        <f t="shared" si="123"/>
        <v>13.60283570983842</v>
      </c>
      <c r="AD54" s="144">
        <f t="shared" si="124"/>
        <v>-15.002220335913011</v>
      </c>
      <c r="AE54" s="144">
        <f t="shared" si="125"/>
        <v>2.4697797140577888</v>
      </c>
      <c r="AF54" s="144">
        <f t="shared" si="126"/>
        <v>3.8199746499396254</v>
      </c>
      <c r="AG54" s="144">
        <f t="shared" si="127"/>
        <v>14.289902859422538</v>
      </c>
      <c r="AH54" s="144">
        <f t="shared" si="128"/>
        <v>-16.396948426900614</v>
      </c>
      <c r="AI54" s="144">
        <f t="shared" si="129"/>
        <v>2.6711538026213582</v>
      </c>
      <c r="AJ54" s="144">
        <f t="shared" si="130"/>
        <v>5.4798983833944419</v>
      </c>
      <c r="AK54" s="144">
        <f t="shared" si="131"/>
        <v>14.290359291172175</v>
      </c>
      <c r="AL54" s="144">
        <f t="shared" si="132"/>
        <v>-15.547652916073954</v>
      </c>
      <c r="AM54" s="144">
        <f t="shared" si="133"/>
        <v>2.9668663827329862</v>
      </c>
      <c r="AN54" s="144">
        <f t="shared" si="134"/>
        <v>4.5499158721256219</v>
      </c>
      <c r="AO54" s="144">
        <f t="shared" si="135"/>
        <v>18.654864882988008</v>
      </c>
      <c r="AP54" s="144">
        <f t="shared" si="136"/>
        <v>-15.769803145898109</v>
      </c>
      <c r="AQ54" s="144">
        <f t="shared" si="137"/>
        <v>2.296840334931658</v>
      </c>
      <c r="AR54" s="144">
        <f t="shared" si="138"/>
        <v>4.7144112670144152</v>
      </c>
      <c r="AS54" s="144">
        <f t="shared" si="139"/>
        <v>18.297596926738617</v>
      </c>
      <c r="AT54" s="144">
        <f t="shared" si="140"/>
        <v>-16.808324901898072</v>
      </c>
      <c r="AU54" s="144">
        <f t="shared" si="141"/>
        <v>2.8648042533021507</v>
      </c>
      <c r="AV54" s="144">
        <f t="shared" si="142"/>
        <v>4.952855817238131</v>
      </c>
      <c r="AW54" s="144">
        <f t="shared" si="143"/>
        <v>18.143057384075377</v>
      </c>
      <c r="AX54" s="144">
        <f t="shared" si="144"/>
        <v>-16.647173989234588</v>
      </c>
      <c r="AY54" s="144">
        <f t="shared" si="145"/>
        <v>2.5766750126966649</v>
      </c>
      <c r="AZ54" s="144">
        <f t="shared" si="146"/>
        <v>4.7248120744578586</v>
      </c>
      <c r="BA54" s="144">
        <f t="shared" si="147"/>
        <v>16.755176625395972</v>
      </c>
      <c r="BB54" s="144">
        <f t="shared" si="148"/>
        <v>-16.149549692584252</v>
      </c>
      <c r="BC54" s="144">
        <f t="shared" si="179"/>
        <v>0.90391778385098565</v>
      </c>
      <c r="BD54" s="144">
        <f t="shared" si="179"/>
        <v>0.47748912164718543</v>
      </c>
      <c r="BE54" s="144">
        <f t="shared" si="179"/>
        <v>17.370468611443641</v>
      </c>
      <c r="BF54" s="144">
        <f t="shared" si="179"/>
        <v>-16.905863300117641</v>
      </c>
      <c r="BG54" s="144">
        <f t="shared" si="179"/>
        <v>-3.6084884223713948E-2</v>
      </c>
      <c r="BH54" s="144">
        <f t="shared" si="149"/>
        <v>2.5036473551153073</v>
      </c>
      <c r="BI54" s="144">
        <f t="shared" si="150"/>
        <v>16.008206858922598</v>
      </c>
      <c r="BJ54" s="144">
        <f t="shared" si="151"/>
        <v>-14.020834401953685</v>
      </c>
      <c r="BK54" s="144">
        <f t="shared" si="152"/>
        <v>2.1222470030666294</v>
      </c>
      <c r="BL54" s="144">
        <f t="shared" si="153"/>
        <v>3.0017630665984187</v>
      </c>
      <c r="BM54" s="144">
        <f t="shared" si="154"/>
        <v>17.083729045652319</v>
      </c>
      <c r="BN54" s="144">
        <f t="shared" si="155"/>
        <v>-15.616275560250509</v>
      </c>
      <c r="BO54" s="144">
        <f t="shared" si="156"/>
        <v>1.7224227927615772</v>
      </c>
      <c r="BP54" s="144">
        <f t="shared" si="157"/>
        <v>3.5337552742616034</v>
      </c>
      <c r="BQ54" s="144">
        <f t="shared" si="158"/>
        <v>17.800135846493461</v>
      </c>
      <c r="BR54" s="144">
        <f t="shared" si="159"/>
        <v>-15.405059641788894</v>
      </c>
      <c r="BS54" s="144">
        <f t="shared" si="160"/>
        <v>1.2343312352897322</v>
      </c>
      <c r="BT54" s="144">
        <f t="shared" si="161"/>
        <v>2.7951944117151997</v>
      </c>
      <c r="BU54" s="144">
        <f t="shared" si="162"/>
        <v>16.945544605119071</v>
      </c>
      <c r="BV54" s="144">
        <f t="shared" si="163"/>
        <v>-16.139702986759545</v>
      </c>
      <c r="BW54" s="144">
        <f t="shared" si="164"/>
        <v>1.3378135826689486</v>
      </c>
      <c r="BX54" s="144">
        <f t="shared" si="165"/>
        <v>2.4920193594892388</v>
      </c>
      <c r="BY54" s="144">
        <f t="shared" si="166"/>
        <v>17.051140359690546</v>
      </c>
      <c r="BZ54" s="144">
        <f t="shared" si="167"/>
        <v>-15.974970171929856</v>
      </c>
      <c r="CA54" s="144">
        <f t="shared" si="168"/>
        <v>0.34222086014914699</v>
      </c>
      <c r="CB54" s="144">
        <f t="shared" si="169"/>
        <v>3.1662000509035377</v>
      </c>
      <c r="CC54" s="144">
        <f t="shared" si="170"/>
        <v>16.475057976020128</v>
      </c>
      <c r="CD54" s="144">
        <f t="shared" si="171"/>
        <v>-15.778191985088535</v>
      </c>
      <c r="CE54" s="144">
        <f t="shared" si="172"/>
        <v>-5.7340026356292817E-2</v>
      </c>
      <c r="CF54" s="144">
        <f t="shared" si="173"/>
        <v>3.252138902868646</v>
      </c>
      <c r="CG54" s="144">
        <f t="shared" si="174"/>
        <v>17.048966182821378</v>
      </c>
      <c r="CH54" s="144">
        <f t="shared" si="175"/>
        <v>-16.132256183892729</v>
      </c>
      <c r="CI54" s="144">
        <f t="shared" si="176"/>
        <v>0.34260178748758685</v>
      </c>
      <c r="CJ54" s="144">
        <f t="shared" si="177"/>
        <v>2.2801722005047256</v>
      </c>
      <c r="CK54" s="144">
        <f t="shared" si="178"/>
        <v>17.496057049415089</v>
      </c>
      <c r="CL54" s="297"/>
      <c r="CM54" s="297"/>
      <c r="CN54" s="297"/>
      <c r="CO54" s="297"/>
      <c r="CP54" s="297"/>
    </row>
    <row r="55" spans="1:94">
      <c r="A55" s="3" t="s">
        <v>9</v>
      </c>
      <c r="B55" s="236"/>
      <c r="C55" s="144">
        <f t="shared" si="97"/>
        <v>0.23525001958088759</v>
      </c>
      <c r="D55" s="144">
        <f t="shared" si="98"/>
        <v>8.2121936857615534</v>
      </c>
      <c r="E55" s="144">
        <f t="shared" si="99"/>
        <v>2.073447493294823</v>
      </c>
      <c r="F55" s="144">
        <f t="shared" si="100"/>
        <v>-2.6377028441383605</v>
      </c>
      <c r="G55" s="144">
        <f t="shared" si="101"/>
        <v>-0.45152584596221401</v>
      </c>
      <c r="H55" s="144">
        <f t="shared" si="102"/>
        <v>6.8264428340545278</v>
      </c>
      <c r="I55" s="144">
        <f t="shared" si="103"/>
        <v>0.54962377466888324</v>
      </c>
      <c r="J55" s="144">
        <f t="shared" si="104"/>
        <v>-0.94646308871392937</v>
      </c>
      <c r="K55" s="144">
        <f t="shared" si="105"/>
        <v>0.938847510780071</v>
      </c>
      <c r="L55" s="144">
        <f t="shared" si="106"/>
        <v>6.904988446377601</v>
      </c>
      <c r="M55" s="144">
        <f t="shared" si="107"/>
        <v>2.4339297066569729</v>
      </c>
      <c r="N55" s="144">
        <f t="shared" si="108"/>
        <v>-2.2484284440876174</v>
      </c>
      <c r="O55" s="144">
        <f t="shared" si="109"/>
        <v>0.40452047091261711</v>
      </c>
      <c r="P55" s="144">
        <f t="shared" si="110"/>
        <v>3.5235772357723634</v>
      </c>
      <c r="Q55" s="144">
        <f t="shared" si="111"/>
        <v>1.1513028727598347</v>
      </c>
      <c r="R55" s="144">
        <f t="shared" si="112"/>
        <v>-2.7562052015766763</v>
      </c>
      <c r="S55" s="144">
        <f t="shared" si="113"/>
        <v>2.2781104457751158</v>
      </c>
      <c r="T55" s="144">
        <f t="shared" si="114"/>
        <v>5.8722125367541853</v>
      </c>
      <c r="U55" s="144">
        <f t="shared" si="115"/>
        <v>2.2994226353960037</v>
      </c>
      <c r="V55" s="144">
        <f t="shared" si="116"/>
        <v>-1.74181076759784</v>
      </c>
      <c r="W55" s="144">
        <f t="shared" si="117"/>
        <v>2.5575614328212275</v>
      </c>
      <c r="X55" s="144">
        <f t="shared" si="118"/>
        <v>4.947986617183088</v>
      </c>
      <c r="Y55" s="144">
        <f t="shared" si="119"/>
        <v>1.3068381453166573</v>
      </c>
      <c r="Z55" s="144">
        <f t="shared" si="120"/>
        <v>-3.1242736964385398</v>
      </c>
      <c r="AA55" s="144">
        <f t="shared" si="121"/>
        <v>1.9017755460429071</v>
      </c>
      <c r="AB55" s="144">
        <f t="shared" si="122"/>
        <v>5.5046566214885981</v>
      </c>
      <c r="AC55" s="144">
        <f t="shared" si="123"/>
        <v>3.1326252332424263</v>
      </c>
      <c r="AD55" s="144">
        <f t="shared" si="124"/>
        <v>-1.8162177534237749</v>
      </c>
      <c r="AE55" s="144">
        <f t="shared" si="125"/>
        <v>2.6847159715085391</v>
      </c>
      <c r="AF55" s="144">
        <f t="shared" si="126"/>
        <v>5.0005866802868688</v>
      </c>
      <c r="AG55" s="144">
        <f t="shared" si="127"/>
        <v>2.307924905342869</v>
      </c>
      <c r="AH55" s="144">
        <f t="shared" si="128"/>
        <v>-2.7236104061321584</v>
      </c>
      <c r="AI55" s="144">
        <f t="shared" si="129"/>
        <v>1.9550858652576004</v>
      </c>
      <c r="AJ55" s="144">
        <f t="shared" si="130"/>
        <v>3.9129308110909666</v>
      </c>
      <c r="AK55" s="144">
        <f t="shared" si="131"/>
        <v>3.039276807980039</v>
      </c>
      <c r="AL55" s="144">
        <f t="shared" si="132"/>
        <v>-4.5953713507789953</v>
      </c>
      <c r="AM55" s="144">
        <f t="shared" si="133"/>
        <v>2.1150431253170923</v>
      </c>
      <c r="AN55" s="144">
        <f t="shared" si="134"/>
        <v>5.4653293171443771</v>
      </c>
      <c r="AO55" s="144">
        <f t="shared" si="135"/>
        <v>2.3378382357271112</v>
      </c>
      <c r="AP55" s="144">
        <f t="shared" si="136"/>
        <v>-4.1203210863998612</v>
      </c>
      <c r="AQ55" s="144">
        <f t="shared" si="137"/>
        <v>2.1305390263736719</v>
      </c>
      <c r="AR55" s="144">
        <f t="shared" si="138"/>
        <v>4.8541350202292248</v>
      </c>
      <c r="AS55" s="144">
        <f t="shared" si="139"/>
        <v>2.0679799366716254</v>
      </c>
      <c r="AT55" s="144">
        <f t="shared" si="140"/>
        <v>-4.2768269641662657</v>
      </c>
      <c r="AU55" s="144">
        <f t="shared" si="141"/>
        <v>2.3884744574769736</v>
      </c>
      <c r="AV55" s="144">
        <f t="shared" si="142"/>
        <v>5.8712946042609522</v>
      </c>
      <c r="AW55" s="144">
        <f t="shared" si="143"/>
        <v>1.1849325468177447</v>
      </c>
      <c r="AX55" s="144">
        <f t="shared" si="144"/>
        <v>-1.3663477529073123</v>
      </c>
      <c r="AY55" s="144">
        <f t="shared" si="145"/>
        <v>1.9709885886510661</v>
      </c>
      <c r="AZ55" s="144">
        <f t="shared" si="146"/>
        <v>4.9562035088956566</v>
      </c>
      <c r="BA55" s="144">
        <f t="shared" si="147"/>
        <v>1.7090986188741972</v>
      </c>
      <c r="BB55" s="144">
        <f t="shared" si="148"/>
        <v>-4.4388282172373117</v>
      </c>
      <c r="BC55" s="144">
        <f t="shared" si="179"/>
        <v>1.8280041381169141</v>
      </c>
      <c r="BD55" s="144">
        <f t="shared" si="179"/>
        <v>4.7203150475671078</v>
      </c>
      <c r="BE55" s="144">
        <f t="shared" si="179"/>
        <v>0.61490249286825593</v>
      </c>
      <c r="BF55" s="144">
        <f t="shared" si="179"/>
        <v>-6.4648910224912166</v>
      </c>
      <c r="BG55" s="144">
        <f t="shared" si="179"/>
        <v>1.2206799975099216</v>
      </c>
      <c r="BH55" s="144">
        <f t="shared" si="149"/>
        <v>4.5240054098044107</v>
      </c>
      <c r="BI55" s="144">
        <f t="shared" si="150"/>
        <v>0.65066277959032459</v>
      </c>
      <c r="BJ55" s="144">
        <f t="shared" si="151"/>
        <v>-5.749748757464487</v>
      </c>
      <c r="BK55" s="144">
        <f t="shared" si="152"/>
        <v>2.440493574766355</v>
      </c>
      <c r="BL55" s="144">
        <f t="shared" si="153"/>
        <v>5.2030434240302199</v>
      </c>
      <c r="BM55" s="144">
        <f t="shared" si="154"/>
        <v>0.86550024559204608</v>
      </c>
      <c r="BN55" s="144">
        <f t="shared" si="155"/>
        <v>-4.9368619022031162</v>
      </c>
      <c r="BO55" s="144">
        <f t="shared" si="156"/>
        <v>2.7185049106196564</v>
      </c>
      <c r="BP55" s="144">
        <f t="shared" si="157"/>
        <v>4.8270880982270299</v>
      </c>
      <c r="BQ55" s="144">
        <f t="shared" si="158"/>
        <v>1.2516814856130452</v>
      </c>
      <c r="BR55" s="144">
        <f t="shared" si="159"/>
        <v>-5.6107321657134523</v>
      </c>
      <c r="BS55" s="144">
        <f t="shared" si="160"/>
        <v>2.4889285591678396</v>
      </c>
      <c r="BT55" s="144">
        <f t="shared" si="161"/>
        <v>4.3461512695116227</v>
      </c>
      <c r="BU55" s="144">
        <f t="shared" si="162"/>
        <v>0.9887164342006004</v>
      </c>
      <c r="BV55" s="144">
        <f t="shared" si="163"/>
        <v>-4.9730606017260284</v>
      </c>
      <c r="BW55" s="144">
        <f t="shared" si="164"/>
        <v>2.4034119417962869</v>
      </c>
      <c r="BX55" s="144">
        <f t="shared" si="165"/>
        <v>5.0500596142224836</v>
      </c>
      <c r="BY55" s="144">
        <f t="shared" si="166"/>
        <v>0.73695175609073527</v>
      </c>
      <c r="BZ55" s="144">
        <f t="shared" si="167"/>
        <v>-5.2984118654792951</v>
      </c>
      <c r="CA55" s="144">
        <f t="shared" si="168"/>
        <v>2.9954367666232073</v>
      </c>
      <c r="CB55" s="144">
        <f t="shared" si="169"/>
        <v>4.837178391721257</v>
      </c>
      <c r="CC55" s="144">
        <f t="shared" si="170"/>
        <v>1.4414006490076221</v>
      </c>
      <c r="CD55" s="144">
        <f t="shared" si="171"/>
        <v>-6.6939443535188214</v>
      </c>
      <c r="CE55" s="144">
        <f t="shared" si="172"/>
        <v>2.1112723445647497</v>
      </c>
      <c r="CF55" s="144">
        <f t="shared" si="173"/>
        <v>4.3960334192238619</v>
      </c>
      <c r="CG55" s="144">
        <f t="shared" si="174"/>
        <v>0.72550486163051608</v>
      </c>
      <c r="CH55" s="144">
        <f t="shared" si="175"/>
        <v>-7.7389173535308524</v>
      </c>
      <c r="CI55" s="144">
        <f t="shared" si="176"/>
        <v>3.4237975661580067</v>
      </c>
      <c r="CJ55" s="144">
        <f t="shared" si="177"/>
        <v>4.4528489828952083</v>
      </c>
      <c r="CK55" s="144">
        <f t="shared" si="178"/>
        <v>2.0160329002264872</v>
      </c>
      <c r="CL55" s="297"/>
      <c r="CM55" s="297"/>
      <c r="CN55" s="297"/>
      <c r="CO55" s="297"/>
      <c r="CP55" s="297"/>
    </row>
    <row r="56" spans="1:94">
      <c r="A56" s="3" t="s">
        <v>10</v>
      </c>
      <c r="B56" s="236"/>
      <c r="C56" s="144">
        <f t="shared" si="97"/>
        <v>0.97936015056409287</v>
      </c>
      <c r="D56" s="144">
        <f t="shared" si="98"/>
        <v>2.9492233857551255</v>
      </c>
      <c r="E56" s="144">
        <f t="shared" si="99"/>
        <v>1.6054440705459212</v>
      </c>
      <c r="F56" s="144">
        <f t="shared" si="100"/>
        <v>-1.1685276969049141</v>
      </c>
      <c r="G56" s="144">
        <f t="shared" si="101"/>
        <v>3.1691508333244438</v>
      </c>
      <c r="H56" s="144">
        <f t="shared" si="102"/>
        <v>3.6372377465453511</v>
      </c>
      <c r="I56" s="144">
        <f t="shared" si="103"/>
        <v>2.7711868761482994</v>
      </c>
      <c r="J56" s="144">
        <f t="shared" si="104"/>
        <v>-1.4374739093322082</v>
      </c>
      <c r="K56" s="144">
        <f t="shared" si="105"/>
        <v>1.6044373725374415</v>
      </c>
      <c r="L56" s="144">
        <f t="shared" si="106"/>
        <v>0.58272527932471774</v>
      </c>
      <c r="M56" s="144">
        <f t="shared" si="107"/>
        <v>2.1623492524470423E-2</v>
      </c>
      <c r="N56" s="144">
        <f t="shared" si="108"/>
        <v>-1.3131220675523068</v>
      </c>
      <c r="O56" s="144">
        <f t="shared" si="109"/>
        <v>2.8549536508149864</v>
      </c>
      <c r="P56" s="144">
        <f t="shared" si="110"/>
        <v>1.4284604185104754</v>
      </c>
      <c r="Q56" s="144">
        <f t="shared" si="111"/>
        <v>0.24399941732124636</v>
      </c>
      <c r="R56" s="144">
        <f t="shared" si="112"/>
        <v>0.58202225456507772</v>
      </c>
      <c r="S56" s="144">
        <f t="shared" si="113"/>
        <v>2.4260848812661679</v>
      </c>
      <c r="T56" s="144">
        <f t="shared" si="114"/>
        <v>1.6897449339069721</v>
      </c>
      <c r="U56" s="144">
        <f t="shared" si="115"/>
        <v>0.68866563164815597</v>
      </c>
      <c r="V56" s="144">
        <f t="shared" si="116"/>
        <v>-1.2226592058883008</v>
      </c>
      <c r="W56" s="144">
        <f t="shared" si="117"/>
        <v>1.5341706665635573</v>
      </c>
      <c r="X56" s="144">
        <f t="shared" si="118"/>
        <v>1.7179469872183495</v>
      </c>
      <c r="Y56" s="144">
        <f t="shared" si="119"/>
        <v>1.6759850776664216</v>
      </c>
      <c r="Z56" s="144">
        <f t="shared" si="120"/>
        <v>1.226726874260005</v>
      </c>
      <c r="AA56" s="144">
        <f t="shared" si="121"/>
        <v>3.3257134252433631</v>
      </c>
      <c r="AB56" s="144">
        <f t="shared" si="122"/>
        <v>2.3665106786228574</v>
      </c>
      <c r="AC56" s="144">
        <f t="shared" si="123"/>
        <v>2.0458627487877958</v>
      </c>
      <c r="AD56" s="144">
        <f t="shared" si="124"/>
        <v>2.8072578947754727</v>
      </c>
      <c r="AE56" s="144">
        <f t="shared" si="125"/>
        <v>-0.25350326515862825</v>
      </c>
      <c r="AF56" s="144">
        <f t="shared" si="126"/>
        <v>-0.4821443373022305</v>
      </c>
      <c r="AG56" s="144">
        <f t="shared" si="127"/>
        <v>1.1417036547202974</v>
      </c>
      <c r="AH56" s="144">
        <f t="shared" si="128"/>
        <v>4.0891930746641805</v>
      </c>
      <c r="AI56" s="144">
        <f t="shared" si="129"/>
        <v>-0.56617534908382561</v>
      </c>
      <c r="AJ56" s="144">
        <f t="shared" si="130"/>
        <v>0.45810803976792924</v>
      </c>
      <c r="AK56" s="144">
        <f t="shared" si="131"/>
        <v>1.3267609954662096</v>
      </c>
      <c r="AL56" s="144">
        <f t="shared" si="132"/>
        <v>4.9650362972801894</v>
      </c>
      <c r="AM56" s="144">
        <f t="shared" si="133"/>
        <v>0.13403627153073899</v>
      </c>
      <c r="AN56" s="144">
        <f t="shared" si="134"/>
        <v>0.52914841275510704</v>
      </c>
      <c r="AO56" s="144">
        <f t="shared" si="135"/>
        <v>2.1327864133984891</v>
      </c>
      <c r="AP56" s="144">
        <f t="shared" si="136"/>
        <v>2.7536469882779877</v>
      </c>
      <c r="AQ56" s="144">
        <f t="shared" si="137"/>
        <v>0.16276191586747968</v>
      </c>
      <c r="AR56" s="144">
        <f t="shared" si="138"/>
        <v>0.91159004862205206</v>
      </c>
      <c r="AS56" s="144">
        <f t="shared" si="139"/>
        <v>1.5346858131165799</v>
      </c>
      <c r="AT56" s="144">
        <f t="shared" si="140"/>
        <v>3.3678402006038062</v>
      </c>
      <c r="AU56" s="144">
        <f t="shared" si="141"/>
        <v>3.4464475520328621</v>
      </c>
      <c r="AV56" s="144">
        <f t="shared" si="142"/>
        <v>2.6207673714015791</v>
      </c>
      <c r="AW56" s="144">
        <f t="shared" si="143"/>
        <v>1.5636270927760776</v>
      </c>
      <c r="AX56" s="144">
        <f t="shared" si="144"/>
        <v>1.7621341631104892</v>
      </c>
      <c r="AY56" s="144">
        <f t="shared" si="145"/>
        <v>0.70046110883330293</v>
      </c>
      <c r="AZ56" s="144">
        <f t="shared" si="146"/>
        <v>1.9680480625093533</v>
      </c>
      <c r="BA56" s="144">
        <f t="shared" si="147"/>
        <v>1.9308751944206943</v>
      </c>
      <c r="BB56" s="144">
        <f t="shared" si="148"/>
        <v>2.1623490818725757</v>
      </c>
      <c r="BC56" s="144">
        <f t="shared" si="179"/>
        <v>0.32202665467373265</v>
      </c>
      <c r="BD56" s="144">
        <f t="shared" si="179"/>
        <v>0.62315017008703388</v>
      </c>
      <c r="BE56" s="144">
        <f t="shared" si="179"/>
        <v>0.67778832288494173</v>
      </c>
      <c r="BF56" s="144">
        <f t="shared" si="179"/>
        <v>0.37184657095144513</v>
      </c>
      <c r="BG56" s="144">
        <f t="shared" si="179"/>
        <v>-0.31182439655418603</v>
      </c>
      <c r="BH56" s="144">
        <f t="shared" si="149"/>
        <v>-0.18427313924777844</v>
      </c>
      <c r="BI56" s="144">
        <f t="shared" si="150"/>
        <v>0.43586587143309508</v>
      </c>
      <c r="BJ56" s="144">
        <f t="shared" si="151"/>
        <v>1.1646508213893445</v>
      </c>
      <c r="BK56" s="144">
        <f t="shared" si="152"/>
        <v>9.3138302745289642E-2</v>
      </c>
      <c r="BL56" s="144">
        <f t="shared" si="153"/>
        <v>-0.28983296468614139</v>
      </c>
      <c r="BM56" s="144">
        <f t="shared" si="154"/>
        <v>-2.4477931614778549E-2</v>
      </c>
      <c r="BN56" s="144">
        <f t="shared" si="155"/>
        <v>2.9763271052349691</v>
      </c>
      <c r="BO56" s="144">
        <f t="shared" si="156"/>
        <v>0.65161827205991618</v>
      </c>
      <c r="BP56" s="144">
        <f t="shared" si="157"/>
        <v>1.7163104861034215</v>
      </c>
      <c r="BQ56" s="144">
        <f t="shared" si="158"/>
        <v>0.1219246679730024</v>
      </c>
      <c r="BR56" s="144">
        <f t="shared" si="159"/>
        <v>1.9817625654184607</v>
      </c>
      <c r="BS56" s="144">
        <f t="shared" si="160"/>
        <v>-0.459159014016433</v>
      </c>
      <c r="BT56" s="144">
        <f t="shared" si="161"/>
        <v>0.47341587764020393</v>
      </c>
      <c r="BU56" s="144">
        <f t="shared" si="162"/>
        <v>-8.1018271752339929E-2</v>
      </c>
      <c r="BV56" s="144">
        <f t="shared" si="163"/>
        <v>1.8201216259468684</v>
      </c>
      <c r="BW56" s="144">
        <f t="shared" si="164"/>
        <v>0.22632968691059979</v>
      </c>
      <c r="BX56" s="144">
        <f t="shared" si="165"/>
        <v>0.50809183289424165</v>
      </c>
      <c r="BY56" s="144">
        <f t="shared" si="166"/>
        <v>1.1518164860235633</v>
      </c>
      <c r="BZ56" s="144">
        <f t="shared" si="167"/>
        <v>0.40104752241752817</v>
      </c>
      <c r="CA56" s="144">
        <f t="shared" si="168"/>
        <v>6.964691744109032E-2</v>
      </c>
      <c r="CB56" s="144">
        <f t="shared" si="169"/>
        <v>0.61819794616355639</v>
      </c>
      <c r="CC56" s="144">
        <f t="shared" si="170"/>
        <v>0.9385532445867043</v>
      </c>
      <c r="CD56" s="144">
        <f t="shared" si="171"/>
        <v>0.93251368873660512</v>
      </c>
      <c r="CE56" s="144">
        <f t="shared" si="172"/>
        <v>0.55780021699626581</v>
      </c>
      <c r="CF56" s="144">
        <f t="shared" si="173"/>
        <v>0.6182523449239099</v>
      </c>
      <c r="CG56" s="144">
        <f t="shared" si="174"/>
        <v>0.15525805072201571</v>
      </c>
      <c r="CH56" s="144">
        <f t="shared" si="175"/>
        <v>0.83814478359968725</v>
      </c>
      <c r="CI56" s="144">
        <f t="shared" si="176"/>
        <v>0.39930431157461393</v>
      </c>
      <c r="CJ56" s="144">
        <f t="shared" si="177"/>
        <v>0.27833646921429961</v>
      </c>
      <c r="CK56" s="144">
        <f t="shared" si="178"/>
        <v>0.26074185262585808</v>
      </c>
      <c r="CL56" s="297"/>
      <c r="CM56" s="297"/>
      <c r="CN56" s="297"/>
      <c r="CO56" s="297"/>
      <c r="CP56" s="297"/>
    </row>
    <row r="57" spans="1:94">
      <c r="A57" s="3" t="s">
        <v>11</v>
      </c>
      <c r="B57" s="236"/>
      <c r="C57" s="144">
        <f t="shared" si="97"/>
        <v>2.8298823640472244</v>
      </c>
      <c r="D57" s="144">
        <f t="shared" si="98"/>
        <v>1.7787883942272493</v>
      </c>
      <c r="E57" s="144">
        <f t="shared" si="99"/>
        <v>-0.11150273001199011</v>
      </c>
      <c r="F57" s="144">
        <f t="shared" si="100"/>
        <v>1.175586383945042</v>
      </c>
      <c r="G57" s="144">
        <f t="shared" si="101"/>
        <v>-0.396011704369923</v>
      </c>
      <c r="H57" s="144">
        <f t="shared" si="102"/>
        <v>0.52364746309822019</v>
      </c>
      <c r="I57" s="144">
        <f t="shared" si="103"/>
        <v>4.8990100351532916E-2</v>
      </c>
      <c r="J57" s="144">
        <f t="shared" si="104"/>
        <v>-1.0892862286883032</v>
      </c>
      <c r="K57" s="144">
        <f t="shared" si="105"/>
        <v>1.1346553166327524</v>
      </c>
      <c r="L57" s="144">
        <f t="shared" si="106"/>
        <v>0.81779278638258157</v>
      </c>
      <c r="M57" s="144">
        <f t="shared" si="107"/>
        <v>-1.5561414595361571</v>
      </c>
      <c r="N57" s="144">
        <f t="shared" si="108"/>
        <v>2.8168253431507444</v>
      </c>
      <c r="O57" s="144">
        <f t="shared" si="109"/>
        <v>2.9129572381016344</v>
      </c>
      <c r="P57" s="144">
        <f t="shared" si="110"/>
        <v>3.0304253128316345</v>
      </c>
      <c r="Q57" s="144">
        <f t="shared" si="111"/>
        <v>0.2433291113359064</v>
      </c>
      <c r="R57" s="144">
        <f t="shared" si="112"/>
        <v>-0.5098033657593718</v>
      </c>
      <c r="S57" s="144">
        <f t="shared" si="113"/>
        <v>1.2796090825246025</v>
      </c>
      <c r="T57" s="144">
        <f t="shared" si="114"/>
        <v>2.1711124072719974</v>
      </c>
      <c r="U57" s="144">
        <f t="shared" si="115"/>
        <v>-0.36642327162464594</v>
      </c>
      <c r="V57" s="144">
        <f t="shared" si="116"/>
        <v>0.7412923902485018</v>
      </c>
      <c r="W57" s="144">
        <f t="shared" si="117"/>
        <v>1.8097826086956599</v>
      </c>
      <c r="X57" s="144">
        <f t="shared" si="118"/>
        <v>3.0966743180483483</v>
      </c>
      <c r="Y57" s="144">
        <f t="shared" si="119"/>
        <v>-0.12330014249588213</v>
      </c>
      <c r="Z57" s="144">
        <f t="shared" si="120"/>
        <v>-0.76308663028616475</v>
      </c>
      <c r="AA57" s="144">
        <f t="shared" si="121"/>
        <v>0.48482558968646183</v>
      </c>
      <c r="AB57" s="144">
        <f t="shared" si="122"/>
        <v>1.9590496176347376</v>
      </c>
      <c r="AC57" s="144">
        <f t="shared" si="123"/>
        <v>-0.82762228262402737</v>
      </c>
      <c r="AD57" s="144">
        <f t="shared" si="124"/>
        <v>-0.37388021402769406</v>
      </c>
      <c r="AE57" s="144">
        <f t="shared" si="125"/>
        <v>1.2264153525895918</v>
      </c>
      <c r="AF57" s="144">
        <f t="shared" si="126"/>
        <v>2.7680822114249475</v>
      </c>
      <c r="AG57" s="144">
        <f t="shared" si="127"/>
        <v>0.20062561098819509</v>
      </c>
      <c r="AH57" s="144">
        <f t="shared" si="128"/>
        <v>0.81340635532332561</v>
      </c>
      <c r="AI57" s="144">
        <f t="shared" si="129"/>
        <v>2.3278656320597171</v>
      </c>
      <c r="AJ57" s="144">
        <f t="shared" si="130"/>
        <v>3.0380111345747842</v>
      </c>
      <c r="AK57" s="144">
        <f t="shared" si="131"/>
        <v>-1.7699939447575646</v>
      </c>
      <c r="AL57" s="144">
        <f t="shared" si="132"/>
        <v>-1.505050026079948</v>
      </c>
      <c r="AM57" s="144">
        <f t="shared" si="133"/>
        <v>2.0354715091760096</v>
      </c>
      <c r="AN57" s="144">
        <f t="shared" si="134"/>
        <v>2.1449062016381468</v>
      </c>
      <c r="AO57" s="144">
        <f t="shared" si="135"/>
        <v>-0.20786179500205879</v>
      </c>
      <c r="AP57" s="144">
        <f t="shared" si="136"/>
        <v>0.87576374745415275</v>
      </c>
      <c r="AQ57" s="144">
        <f t="shared" si="137"/>
        <v>0.97278050033956254</v>
      </c>
      <c r="AR57" s="144">
        <f t="shared" si="138"/>
        <v>1.6723319942558978</v>
      </c>
      <c r="AS57" s="144">
        <f t="shared" si="139"/>
        <v>-0.4027139613466223</v>
      </c>
      <c r="AT57" s="144">
        <f t="shared" si="140"/>
        <v>3.656650257304678</v>
      </c>
      <c r="AU57" s="144">
        <f t="shared" si="141"/>
        <v>0.30095144256660661</v>
      </c>
      <c r="AV57" s="144">
        <f t="shared" si="142"/>
        <v>1.0114465369690233</v>
      </c>
      <c r="AW57" s="144">
        <f t="shared" si="143"/>
        <v>1.7721035189762167E-2</v>
      </c>
      <c r="AX57" s="144">
        <f t="shared" si="144"/>
        <v>5.4356040714107143</v>
      </c>
      <c r="AY57" s="144">
        <f t="shared" si="145"/>
        <v>0.61219409664722346</v>
      </c>
      <c r="AZ57" s="144">
        <f t="shared" si="146"/>
        <v>-2.7846202275803415E-2</v>
      </c>
      <c r="BA57" s="144">
        <f t="shared" si="147"/>
        <v>-3.832822989207608</v>
      </c>
      <c r="BB57" s="144">
        <f t="shared" si="148"/>
        <v>7.4533686551382763</v>
      </c>
      <c r="BC57" s="144">
        <f t="shared" si="179"/>
        <v>1.2057569581613825</v>
      </c>
      <c r="BD57" s="144">
        <f t="shared" si="179"/>
        <v>-0.68616824240286289</v>
      </c>
      <c r="BE57" s="144">
        <f t="shared" si="179"/>
        <v>-4.9557103069378927</v>
      </c>
      <c r="BF57" s="144">
        <f t="shared" si="179"/>
        <v>3.6029552108192808</v>
      </c>
      <c r="BG57" s="144">
        <f t="shared" si="179"/>
        <v>0.18357041923481929</v>
      </c>
      <c r="BH57" s="144">
        <f t="shared" si="149"/>
        <v>-0.22430297088602888</v>
      </c>
      <c r="BI57" s="144">
        <f t="shared" si="150"/>
        <v>-1.9604548004983353</v>
      </c>
      <c r="BJ57" s="144">
        <f t="shared" si="151"/>
        <v>1.1675106213122759</v>
      </c>
      <c r="BK57" s="144">
        <f t="shared" si="152"/>
        <v>1.1476477291225786</v>
      </c>
      <c r="BL57" s="144">
        <f t="shared" si="153"/>
        <v>0.41039671682626538</v>
      </c>
      <c r="BM57" s="144">
        <f t="shared" si="154"/>
        <v>-1.1887588822995139</v>
      </c>
      <c r="BN57" s="144">
        <f t="shared" si="155"/>
        <v>3.163102543999567</v>
      </c>
      <c r="BO57" s="144">
        <f t="shared" si="156"/>
        <v>0.42453942713383475</v>
      </c>
      <c r="BP57" s="144">
        <f t="shared" si="157"/>
        <v>-0.59758357036611776</v>
      </c>
      <c r="BQ57" s="144">
        <f t="shared" si="158"/>
        <v>-1.1472225139136827</v>
      </c>
      <c r="BR57" s="144">
        <f t="shared" si="159"/>
        <v>3.2797769220555035</v>
      </c>
      <c r="BS57" s="144">
        <f t="shared" si="160"/>
        <v>1.5865260992543071</v>
      </c>
      <c r="BT57" s="144">
        <f t="shared" si="161"/>
        <v>-0.80492064697395405</v>
      </c>
      <c r="BU57" s="144">
        <f t="shared" si="162"/>
        <v>-3.3223608665697006</v>
      </c>
      <c r="BV57" s="144">
        <f t="shared" si="163"/>
        <v>4.9726819225591887</v>
      </c>
      <c r="BW57" s="144">
        <f t="shared" si="164"/>
        <v>1.6670438259032965</v>
      </c>
      <c r="BX57" s="144">
        <f t="shared" si="165"/>
        <v>-0.60839887223623679</v>
      </c>
      <c r="BY57" s="144">
        <f t="shared" si="166"/>
        <v>-2.6152085199562061</v>
      </c>
      <c r="BZ57" s="144">
        <f t="shared" si="167"/>
        <v>3.8301351662110026</v>
      </c>
      <c r="CA57" s="144">
        <f t="shared" si="168"/>
        <v>1.4002362437247762</v>
      </c>
      <c r="CB57" s="144">
        <f t="shared" si="169"/>
        <v>-0.5266351170974396</v>
      </c>
      <c r="CC57" s="144">
        <f t="shared" si="170"/>
        <v>-2.8398555674831658</v>
      </c>
      <c r="CD57" s="144">
        <f t="shared" si="171"/>
        <v>3.2116311771795898</v>
      </c>
      <c r="CE57" s="144">
        <f t="shared" si="172"/>
        <v>1.6568133712867674</v>
      </c>
      <c r="CF57" s="144">
        <f t="shared" si="173"/>
        <v>-0.81610185717020878</v>
      </c>
      <c r="CG57" s="144">
        <f t="shared" si="174"/>
        <v>-3.216465989431267</v>
      </c>
      <c r="CH57" s="144">
        <f t="shared" si="175"/>
        <v>3.5203191224133632</v>
      </c>
      <c r="CI57" s="144">
        <f t="shared" si="176"/>
        <v>1.7171619864168393</v>
      </c>
      <c r="CJ57" s="144">
        <f t="shared" si="177"/>
        <v>-0.43565762992778501</v>
      </c>
      <c r="CK57" s="144">
        <f t="shared" si="178"/>
        <v>-3.5670970963829638</v>
      </c>
      <c r="CL57" s="297"/>
      <c r="CM57" s="297"/>
      <c r="CN57" s="297"/>
      <c r="CO57" s="297"/>
      <c r="CP57" s="297"/>
    </row>
    <row r="58" spans="1:94">
      <c r="A58" s="158" t="s">
        <v>12</v>
      </c>
      <c r="B58" s="237"/>
      <c r="C58" s="145">
        <f t="shared" si="97"/>
        <v>0.15884046460986312</v>
      </c>
      <c r="D58" s="145">
        <f t="shared" si="98"/>
        <v>0.31222123103446947</v>
      </c>
      <c r="E58" s="145">
        <f t="shared" si="99"/>
        <v>0.12845215150162412</v>
      </c>
      <c r="F58" s="145">
        <f t="shared" si="100"/>
        <v>1.2976760250341595</v>
      </c>
      <c r="G58" s="145">
        <f t="shared" si="101"/>
        <v>0.12177301514522086</v>
      </c>
      <c r="H58" s="145">
        <f t="shared" si="102"/>
        <v>0.36000973011643495</v>
      </c>
      <c r="I58" s="145">
        <f t="shared" si="103"/>
        <v>0.24237723589229407</v>
      </c>
      <c r="J58" s="145">
        <f t="shared" si="104"/>
        <v>0.14991053724949438</v>
      </c>
      <c r="K58" s="145">
        <f t="shared" si="105"/>
        <v>3.3800096528343267E-2</v>
      </c>
      <c r="L58" s="145">
        <f t="shared" si="106"/>
        <v>0.36684848194255681</v>
      </c>
      <c r="M58" s="145">
        <f t="shared" si="107"/>
        <v>0.1442793247504254</v>
      </c>
      <c r="N58" s="145">
        <f t="shared" si="108"/>
        <v>-1.1325713737218395</v>
      </c>
      <c r="O58" s="145">
        <f t="shared" si="109"/>
        <v>0.10336680452381873</v>
      </c>
      <c r="P58" s="145">
        <f t="shared" si="110"/>
        <v>-1.4751438233702235E-2</v>
      </c>
      <c r="Q58" s="145">
        <f t="shared" si="111"/>
        <v>7.3768073147926563E-2</v>
      </c>
      <c r="R58" s="145">
        <f t="shared" si="112"/>
        <v>-0.95827804805478867</v>
      </c>
      <c r="S58" s="145">
        <f t="shared" si="113"/>
        <v>0.16671628453558426</v>
      </c>
      <c r="T58" s="145">
        <f t="shared" si="114"/>
        <v>-5.6470308488436205E-2</v>
      </c>
      <c r="U58" s="145">
        <f t="shared" si="115"/>
        <v>-0.25872067090288686</v>
      </c>
      <c r="V58" s="145">
        <f t="shared" si="116"/>
        <v>-0.76923076921290601</v>
      </c>
      <c r="W58" s="145">
        <f t="shared" si="117"/>
        <v>0.14422210206704289</v>
      </c>
      <c r="X58" s="145">
        <f t="shared" si="118"/>
        <v>-4.2004200434148313E-2</v>
      </c>
      <c r="Y58" s="145">
        <f t="shared" si="119"/>
        <v>-0.25813422979340162</v>
      </c>
      <c r="Z58" s="145">
        <f t="shared" si="120"/>
        <v>-0.45139933789456543</v>
      </c>
      <c r="AA58" s="145">
        <f t="shared" si="121"/>
        <v>-0.13301088279058321</v>
      </c>
      <c r="AB58" s="145">
        <f t="shared" si="122"/>
        <v>-0.35113209824784331</v>
      </c>
      <c r="AC58" s="145">
        <f t="shared" si="123"/>
        <v>-0.12758201705374</v>
      </c>
      <c r="AD58" s="145">
        <f t="shared" si="124"/>
        <v>-0.21084628214994602</v>
      </c>
      <c r="AE58" s="145">
        <f t="shared" si="125"/>
        <v>1.175123027309811</v>
      </c>
      <c r="AF58" s="145">
        <f t="shared" si="126"/>
        <v>0.53880665854182919</v>
      </c>
      <c r="AG58" s="145">
        <f t="shared" si="127"/>
        <v>0.32947554997405937</v>
      </c>
      <c r="AH58" s="145">
        <f t="shared" si="128"/>
        <v>0.31384449109140389</v>
      </c>
      <c r="AI58" s="145">
        <f t="shared" si="129"/>
        <v>1.4669318746691327</v>
      </c>
      <c r="AJ58" s="145">
        <f t="shared" si="130"/>
        <v>0.73307195959161453</v>
      </c>
      <c r="AK58" s="145">
        <f t="shared" si="131"/>
        <v>0.59800125682852368</v>
      </c>
      <c r="AL58" s="145">
        <f t="shared" si="132"/>
        <v>-1.072018699919544</v>
      </c>
      <c r="AM58" s="145">
        <f t="shared" si="133"/>
        <v>1.5358292255569161</v>
      </c>
      <c r="AN58" s="145">
        <f t="shared" si="134"/>
        <v>0.64796982822051974</v>
      </c>
      <c r="AO58" s="145">
        <f t="shared" si="135"/>
        <v>1.3214805366573945</v>
      </c>
      <c r="AP58" s="145">
        <f t="shared" si="136"/>
        <v>0.38913596570223558</v>
      </c>
      <c r="AQ58" s="145">
        <f t="shared" si="137"/>
        <v>2.1813337758838021</v>
      </c>
      <c r="AR58" s="145">
        <f t="shared" si="138"/>
        <v>0.8821795978344491</v>
      </c>
      <c r="AS58" s="145">
        <f t="shared" si="139"/>
        <v>0.3307670374154012</v>
      </c>
      <c r="AT58" s="145">
        <f t="shared" si="140"/>
        <v>0.89087874742661399</v>
      </c>
      <c r="AU58" s="145">
        <f t="shared" si="141"/>
        <v>0.385518522412645</v>
      </c>
      <c r="AV58" s="145">
        <f t="shared" si="142"/>
        <v>0.91238115188120428</v>
      </c>
      <c r="AW58" s="145">
        <f t="shared" si="143"/>
        <v>0.66541349048008946</v>
      </c>
      <c r="AX58" s="145">
        <f t="shared" si="144"/>
        <v>1.7470500630083627</v>
      </c>
      <c r="AY58" s="145">
        <f t="shared" si="145"/>
        <v>1.1360693576535494</v>
      </c>
      <c r="AZ58" s="145">
        <f t="shared" si="146"/>
        <v>1.1878785179907374</v>
      </c>
      <c r="BA58" s="145">
        <f t="shared" si="147"/>
        <v>1.336766016437271</v>
      </c>
      <c r="BB58" s="145">
        <f t="shared" si="148"/>
        <v>1.5460447744989467</v>
      </c>
      <c r="BC58" s="145">
        <f t="shared" si="179"/>
        <v>1.2049609750882069</v>
      </c>
      <c r="BD58" s="145">
        <f t="shared" si="179"/>
        <v>1.7135552574030446</v>
      </c>
      <c r="BE58" s="145">
        <f t="shared" si="179"/>
        <v>1.062537001838407</v>
      </c>
      <c r="BF58" s="145">
        <f t="shared" si="179"/>
        <v>0.7790179030235761</v>
      </c>
      <c r="BG58" s="145">
        <f t="shared" si="179"/>
        <v>0.50785233530491536</v>
      </c>
      <c r="BH58" s="145">
        <f t="shared" si="149"/>
        <v>4.6673025020799931E-2</v>
      </c>
      <c r="BI58" s="145">
        <f t="shared" si="150"/>
        <v>9.6344975863048146E-2</v>
      </c>
      <c r="BJ58" s="145">
        <f t="shared" si="151"/>
        <v>0.67072614717474344</v>
      </c>
      <c r="BK58" s="145">
        <f t="shared" si="152"/>
        <v>1.365726995501253</v>
      </c>
      <c r="BL58" s="145">
        <f t="shared" si="153"/>
        <v>0.95117059512698832</v>
      </c>
      <c r="BM58" s="145">
        <f t="shared" si="154"/>
        <v>1.1959557811086197</v>
      </c>
      <c r="BN58" s="145">
        <f t="shared" si="155"/>
        <v>1.4471484663530692</v>
      </c>
      <c r="BO58" s="145">
        <f t="shared" si="156"/>
        <v>0.9829375077839837</v>
      </c>
      <c r="BP58" s="145">
        <f t="shared" si="157"/>
        <v>1.0274459950477672</v>
      </c>
      <c r="BQ58" s="145">
        <f t="shared" si="158"/>
        <v>1.0000939055310358</v>
      </c>
      <c r="BR58" s="145">
        <f t="shared" si="159"/>
        <v>0.15712891078982846</v>
      </c>
      <c r="BS58" s="145">
        <f t="shared" si="160"/>
        <v>0.78255541940514639</v>
      </c>
      <c r="BT58" s="145">
        <f t="shared" si="161"/>
        <v>1.0850442583842235</v>
      </c>
      <c r="BU58" s="145">
        <f t="shared" si="162"/>
        <v>0.62508542530411415</v>
      </c>
      <c r="BV58" s="145">
        <f t="shared" si="163"/>
        <v>0.93723682661571472</v>
      </c>
      <c r="BW58" s="145">
        <f t="shared" si="164"/>
        <v>0.61274289918001901</v>
      </c>
      <c r="BX58" s="145">
        <f t="shared" si="165"/>
        <v>0.71512006348696822</v>
      </c>
      <c r="BY58" s="145">
        <f t="shared" si="166"/>
        <v>0.82956326194544538</v>
      </c>
      <c r="BZ58" s="145">
        <f t="shared" si="167"/>
        <v>0.74722534419780828</v>
      </c>
      <c r="CA58" s="145">
        <f t="shared" si="168"/>
        <v>0.92296429287339088</v>
      </c>
      <c r="CB58" s="145">
        <f t="shared" si="169"/>
        <v>0.47582859807595984</v>
      </c>
      <c r="CC58" s="145">
        <f t="shared" si="170"/>
        <v>6.9618131655622306E-2</v>
      </c>
      <c r="CD58" s="145">
        <f t="shared" si="171"/>
        <v>9.2759598041741817E-2</v>
      </c>
      <c r="CE58" s="145">
        <f t="shared" si="172"/>
        <v>0.1621788601142975</v>
      </c>
      <c r="CF58" s="145">
        <f t="shared" si="173"/>
        <v>0.169626564548048</v>
      </c>
      <c r="CG58" s="145">
        <f t="shared" si="174"/>
        <v>-4.4472952747487707E-2</v>
      </c>
      <c r="CH58" s="145">
        <f t="shared" si="175"/>
        <v>0.89841109580484813</v>
      </c>
      <c r="CI58" s="145">
        <f t="shared" si="176"/>
        <v>8.1409055061353597E-2</v>
      </c>
      <c r="CJ58" s="145">
        <f t="shared" si="177"/>
        <v>0.13557139104720428</v>
      </c>
      <c r="CK58" s="145">
        <f t="shared" si="178"/>
        <v>1.0924106651774004</v>
      </c>
      <c r="CL58" s="297"/>
      <c r="CM58" s="297"/>
      <c r="CN58" s="297"/>
      <c r="CO58" s="297"/>
      <c r="CP58" s="297"/>
    </row>
    <row r="59" spans="1:94">
      <c r="A59" s="2" t="s">
        <v>13</v>
      </c>
      <c r="B59" s="238"/>
      <c r="C59" s="147">
        <f t="shared" si="97"/>
        <v>1.9216098284191161</v>
      </c>
      <c r="D59" s="147">
        <f t="shared" si="98"/>
        <v>3.5773657848130194</v>
      </c>
      <c r="E59" s="147">
        <f t="shared" si="99"/>
        <v>1.0789611242917367</v>
      </c>
      <c r="F59" s="147">
        <f t="shared" si="100"/>
        <v>-3.3464533374677758</v>
      </c>
      <c r="G59" s="147">
        <f t="shared" si="101"/>
        <v>3.6300839309295201</v>
      </c>
      <c r="H59" s="147">
        <f t="shared" si="102"/>
        <v>1.8717733334381501</v>
      </c>
      <c r="I59" s="147">
        <f t="shared" si="103"/>
        <v>1.2386554555871891</v>
      </c>
      <c r="J59" s="147">
        <f t="shared" si="104"/>
        <v>-3.679645116515589</v>
      </c>
      <c r="K59" s="147">
        <f t="shared" si="105"/>
        <v>3.736760286201489</v>
      </c>
      <c r="L59" s="147">
        <f t="shared" si="106"/>
        <v>0.99043954523755728</v>
      </c>
      <c r="M59" s="147">
        <f t="shared" si="107"/>
        <v>0.49102708865376232</v>
      </c>
      <c r="N59" s="147">
        <f t="shared" si="108"/>
        <v>-3.9885532764589553</v>
      </c>
      <c r="O59" s="147">
        <f t="shared" si="109"/>
        <v>3.4401680864343462</v>
      </c>
      <c r="P59" s="147">
        <f t="shared" si="110"/>
        <v>0.42640382416714795</v>
      </c>
      <c r="Q59" s="147">
        <f t="shared" si="111"/>
        <v>0.46864496548758955</v>
      </c>
      <c r="R59" s="147">
        <f t="shared" si="112"/>
        <v>-3.1178463731242978</v>
      </c>
      <c r="S59" s="147">
        <f t="shared" si="113"/>
        <v>4.239572780846034</v>
      </c>
      <c r="T59" s="147">
        <f t="shared" si="114"/>
        <v>1.2422032375526784</v>
      </c>
      <c r="U59" s="147">
        <f t="shared" si="115"/>
        <v>1.3147675521386311</v>
      </c>
      <c r="V59" s="147">
        <f t="shared" si="116"/>
        <v>-3.3638207734336447</v>
      </c>
      <c r="W59" s="147">
        <f t="shared" si="117"/>
        <v>4.0700689539015</v>
      </c>
      <c r="X59" s="147">
        <f t="shared" si="118"/>
        <v>2.9690272136902074</v>
      </c>
      <c r="Y59" s="147">
        <f t="shared" si="119"/>
        <v>0.55122109571062194</v>
      </c>
      <c r="Z59" s="147">
        <f t="shared" si="120"/>
        <v>-3.9346634006884185</v>
      </c>
      <c r="AA59" s="147">
        <f t="shared" si="121"/>
        <v>4.0840236095356666</v>
      </c>
      <c r="AB59" s="147">
        <f t="shared" si="122"/>
        <v>0.80235998355498972</v>
      </c>
      <c r="AC59" s="147">
        <f t="shared" si="123"/>
        <v>0.9146353978171724</v>
      </c>
      <c r="AD59" s="147">
        <f t="shared" si="124"/>
        <v>-2.5836152411753828</v>
      </c>
      <c r="AE59" s="147">
        <f t="shared" si="125"/>
        <v>4.3666519533083212</v>
      </c>
      <c r="AF59" s="147">
        <f t="shared" si="126"/>
        <v>0.69593561698176309</v>
      </c>
      <c r="AG59" s="147">
        <f t="shared" si="127"/>
        <v>1.5364450589621952</v>
      </c>
      <c r="AH59" s="147">
        <f t="shared" si="128"/>
        <v>-3.2848447235691407</v>
      </c>
      <c r="AI59" s="147">
        <f t="shared" si="129"/>
        <v>4.4825780632744587</v>
      </c>
      <c r="AJ59" s="147">
        <f t="shared" si="130"/>
        <v>0.66267586163691228</v>
      </c>
      <c r="AK59" s="147">
        <f t="shared" si="131"/>
        <v>0.77234570835650829</v>
      </c>
      <c r="AL59" s="147">
        <f t="shared" si="132"/>
        <v>-2.001476103577978</v>
      </c>
      <c r="AM59" s="147">
        <f t="shared" si="133"/>
        <v>4.0790936251650631</v>
      </c>
      <c r="AN59" s="147">
        <f t="shared" si="134"/>
        <v>1.8912485792480682</v>
      </c>
      <c r="AO59" s="147">
        <f t="shared" si="135"/>
        <v>1.2358010119606</v>
      </c>
      <c r="AP59" s="147">
        <f t="shared" si="136"/>
        <v>-1.7797398848356918</v>
      </c>
      <c r="AQ59" s="147">
        <f t="shared" si="137"/>
        <v>3.6457591015813993</v>
      </c>
      <c r="AR59" s="147">
        <f t="shared" si="138"/>
        <v>2.0361745652413954</v>
      </c>
      <c r="AS59" s="147">
        <f t="shared" si="139"/>
        <v>0.98061439314319676</v>
      </c>
      <c r="AT59" s="147">
        <f t="shared" si="140"/>
        <v>-2.3870285140370759</v>
      </c>
      <c r="AU59" s="147">
        <f t="shared" si="141"/>
        <v>3.7827624908741968</v>
      </c>
      <c r="AV59" s="147">
        <f t="shared" si="142"/>
        <v>2.737553013318375</v>
      </c>
      <c r="AW59" s="147">
        <f t="shared" si="143"/>
        <v>2.6488850820546648</v>
      </c>
      <c r="AX59" s="147">
        <f t="shared" si="144"/>
        <v>-2.6607013676156344</v>
      </c>
      <c r="AY59" s="147">
        <f t="shared" si="145"/>
        <v>2.7943452242661309</v>
      </c>
      <c r="AZ59" s="147">
        <f t="shared" si="146"/>
        <v>2.1753087799646473</v>
      </c>
      <c r="BA59" s="147">
        <f t="shared" si="147"/>
        <v>2.4428267128551933</v>
      </c>
      <c r="BB59" s="147">
        <f t="shared" si="148"/>
        <v>-3.4722631992557771</v>
      </c>
      <c r="BC59" s="147">
        <f t="shared" si="179"/>
        <v>3.6942979862459056</v>
      </c>
      <c r="BD59" s="147">
        <f t="shared" si="179"/>
        <v>0.78011924826650203</v>
      </c>
      <c r="BE59" s="147">
        <f t="shared" si="179"/>
        <v>0.40868309978241901</v>
      </c>
      <c r="BF59" s="147">
        <f t="shared" si="179"/>
        <v>-5.6089380046803408</v>
      </c>
      <c r="BG59" s="147">
        <f t="shared" si="179"/>
        <v>2.1718066249019818</v>
      </c>
      <c r="BH59" s="147">
        <f t="shared" si="149"/>
        <v>1.4435511366594214</v>
      </c>
      <c r="BI59" s="147">
        <f t="shared" si="150"/>
        <v>1.6199306410749044</v>
      </c>
      <c r="BJ59" s="147">
        <f t="shared" si="151"/>
        <v>-2.8127355826948786</v>
      </c>
      <c r="BK59" s="147">
        <f t="shared" si="152"/>
        <v>2.7111040828644444</v>
      </c>
      <c r="BL59" s="147">
        <f t="shared" si="153"/>
        <v>1.6304526690696468</v>
      </c>
      <c r="BM59" s="147">
        <f t="shared" si="154"/>
        <v>1.8222296194571397</v>
      </c>
      <c r="BN59" s="147">
        <f t="shared" si="155"/>
        <v>-2.7766283465672394</v>
      </c>
      <c r="BO59" s="147">
        <f t="shared" si="156"/>
        <v>2.7312782441649972</v>
      </c>
      <c r="BP59" s="147">
        <f t="shared" si="157"/>
        <v>1.260988077855586</v>
      </c>
      <c r="BQ59" s="147">
        <f t="shared" si="158"/>
        <v>2.0167439152737798</v>
      </c>
      <c r="BR59" s="147">
        <f t="shared" si="159"/>
        <v>-3.7560920280118602</v>
      </c>
      <c r="BS59" s="147">
        <f t="shared" si="160"/>
        <v>3.4029726187645091</v>
      </c>
      <c r="BT59" s="147">
        <f t="shared" si="161"/>
        <v>0.58797570715834502</v>
      </c>
      <c r="BU59" s="147">
        <f t="shared" si="162"/>
        <v>1.7852342388014493</v>
      </c>
      <c r="BV59" s="147">
        <f t="shared" si="163"/>
        <v>-3.3984745476801894</v>
      </c>
      <c r="BW59" s="147">
        <f t="shared" si="164"/>
        <v>3.6538980628755651</v>
      </c>
      <c r="BX59" s="147">
        <f t="shared" si="165"/>
        <v>0.25720173758132991</v>
      </c>
      <c r="BY59" s="147">
        <f t="shared" si="166"/>
        <v>2.8485316637061837</v>
      </c>
      <c r="BZ59" s="147">
        <f t="shared" si="167"/>
        <v>-4.5480981643928224</v>
      </c>
      <c r="CA59" s="147">
        <f t="shared" si="168"/>
        <v>3.348201203415119</v>
      </c>
      <c r="CB59" s="147">
        <f t="shared" si="169"/>
        <v>0.3861457995573791</v>
      </c>
      <c r="CC59" s="147">
        <f t="shared" si="170"/>
        <v>2.5918831398092692</v>
      </c>
      <c r="CD59" s="147">
        <f t="shared" si="171"/>
        <v>-3.787069726249273</v>
      </c>
      <c r="CE59" s="147">
        <f t="shared" si="172"/>
        <v>2.147033049966792</v>
      </c>
      <c r="CF59" s="147">
        <f t="shared" si="173"/>
        <v>7.4002723277198659E-2</v>
      </c>
      <c r="CG59" s="147">
        <f t="shared" si="174"/>
        <v>2.288487746221735</v>
      </c>
      <c r="CH59" s="147">
        <f t="shared" si="175"/>
        <v>-4.7598102107838995</v>
      </c>
      <c r="CI59" s="147">
        <f t="shared" si="176"/>
        <v>3.0100818780100611</v>
      </c>
      <c r="CJ59" s="147">
        <f t="shared" si="177"/>
        <v>0.3449953624265894</v>
      </c>
      <c r="CK59" s="147">
        <f t="shared" si="178"/>
        <v>2.3632928575142134</v>
      </c>
      <c r="CL59" s="297"/>
      <c r="CM59" s="297"/>
      <c r="CN59" s="297"/>
      <c r="CO59" s="297"/>
      <c r="CP59" s="297"/>
    </row>
    <row r="60" spans="1:94">
      <c r="A60" s="3" t="s">
        <v>14</v>
      </c>
      <c r="B60" s="236"/>
      <c r="C60" s="144">
        <f t="shared" si="97"/>
        <v>1.7004519156478267E-2</v>
      </c>
      <c r="D60" s="144">
        <f t="shared" si="98"/>
        <v>0.87361221721183757</v>
      </c>
      <c r="E60" s="144">
        <f t="shared" si="99"/>
        <v>0.40401468996518153</v>
      </c>
      <c r="F60" s="144">
        <f t="shared" si="100"/>
        <v>2.4998658791518884</v>
      </c>
      <c r="G60" s="144">
        <f t="shared" si="101"/>
        <v>1.0712660260190214</v>
      </c>
      <c r="H60" s="144">
        <f t="shared" si="102"/>
        <v>0.90988770643476335</v>
      </c>
      <c r="I60" s="144">
        <f t="shared" si="103"/>
        <v>1.2187019538096862</v>
      </c>
      <c r="J60" s="144">
        <f t="shared" si="104"/>
        <v>0.78345456710990136</v>
      </c>
      <c r="K60" s="144">
        <f t="shared" si="105"/>
        <v>0.29155094259809738</v>
      </c>
      <c r="L60" s="144">
        <f t="shared" si="106"/>
        <v>0.43874693325996739</v>
      </c>
      <c r="M60" s="144">
        <f t="shared" si="107"/>
        <v>0.16128886785080462</v>
      </c>
      <c r="N60" s="144">
        <f t="shared" si="108"/>
        <v>-2.1352291368029594</v>
      </c>
      <c r="O60" s="144">
        <f t="shared" si="109"/>
        <v>-0.98245609858405403</v>
      </c>
      <c r="P60" s="144">
        <f t="shared" si="110"/>
        <v>2.0060528041251477</v>
      </c>
      <c r="Q60" s="144">
        <f t="shared" si="111"/>
        <v>1.3715687009540078</v>
      </c>
      <c r="R60" s="144">
        <f t="shared" si="112"/>
        <v>-4.1853747318764132</v>
      </c>
      <c r="S60" s="144">
        <f t="shared" si="113"/>
        <v>-0.17036485567787338</v>
      </c>
      <c r="T60" s="144">
        <f t="shared" si="114"/>
        <v>3.193817379255969</v>
      </c>
      <c r="U60" s="144">
        <f t="shared" si="115"/>
        <v>2.0436845602453602</v>
      </c>
      <c r="V60" s="144">
        <f t="shared" si="116"/>
        <v>-3.6458003322453489</v>
      </c>
      <c r="W60" s="144">
        <f t="shared" si="117"/>
        <v>0.16369518239160469</v>
      </c>
      <c r="X60" s="144">
        <f t="shared" si="118"/>
        <v>3.2838762537444222</v>
      </c>
      <c r="Y60" s="144">
        <f t="shared" si="119"/>
        <v>1.9901092060458421</v>
      </c>
      <c r="Z60" s="144">
        <f t="shared" si="120"/>
        <v>-3.6843233350244775</v>
      </c>
      <c r="AA60" s="144">
        <f t="shared" si="121"/>
        <v>9.2677257825202919E-2</v>
      </c>
      <c r="AB60" s="144">
        <f t="shared" si="122"/>
        <v>2.9444646527289713</v>
      </c>
      <c r="AC60" s="144">
        <f t="shared" si="123"/>
        <v>2.1390724943747492</v>
      </c>
      <c r="AD60" s="144">
        <f t="shared" si="124"/>
        <v>-3.7049669239221394</v>
      </c>
      <c r="AE60" s="144">
        <f t="shared" si="125"/>
        <v>2.8388732704922557</v>
      </c>
      <c r="AF60" s="144">
        <f t="shared" si="126"/>
        <v>1.8921526586620978</v>
      </c>
      <c r="AG60" s="144">
        <f t="shared" si="127"/>
        <v>1.4072281550844254</v>
      </c>
      <c r="AH60" s="144">
        <f t="shared" si="128"/>
        <v>-3.2111638523590869</v>
      </c>
      <c r="AI60" s="144">
        <f t="shared" si="129"/>
        <v>3.1193889856626029</v>
      </c>
      <c r="AJ60" s="144">
        <f t="shared" si="130"/>
        <v>0.81343070246108706</v>
      </c>
      <c r="AK60" s="144">
        <f t="shared" si="131"/>
        <v>2.1009486492060159</v>
      </c>
      <c r="AL60" s="144">
        <f t="shared" si="132"/>
        <v>-2.6207488575251907</v>
      </c>
      <c r="AM60" s="144">
        <f t="shared" si="133"/>
        <v>4.3350877647851966</v>
      </c>
      <c r="AN60" s="144">
        <f t="shared" si="134"/>
        <v>2.0501478591486335</v>
      </c>
      <c r="AO60" s="144">
        <f t="shared" si="135"/>
        <v>2.4302342570496211</v>
      </c>
      <c r="AP60" s="144">
        <f t="shared" si="136"/>
        <v>-3.2379231647014088</v>
      </c>
      <c r="AQ60" s="144">
        <f t="shared" si="137"/>
        <v>4.093164955039069</v>
      </c>
      <c r="AR60" s="144">
        <f t="shared" si="138"/>
        <v>1.8126888217522661</v>
      </c>
      <c r="AS60" s="144">
        <f t="shared" si="139"/>
        <v>1.5601817507418421</v>
      </c>
      <c r="AT60" s="144">
        <f t="shared" si="140"/>
        <v>-0.8594546343695818</v>
      </c>
      <c r="AU60" s="144">
        <f t="shared" si="141"/>
        <v>2.1729799334692563</v>
      </c>
      <c r="AV60" s="144">
        <f t="shared" si="142"/>
        <v>2.4033328082059899</v>
      </c>
      <c r="AW60" s="144">
        <f t="shared" si="143"/>
        <v>4.2596834296263371</v>
      </c>
      <c r="AX60" s="144">
        <f t="shared" si="144"/>
        <v>-3.3478702823228512</v>
      </c>
      <c r="AY60" s="144">
        <f t="shared" si="145"/>
        <v>1.7030804722486093</v>
      </c>
      <c r="AZ60" s="144">
        <f t="shared" si="146"/>
        <v>2.6219227433451198</v>
      </c>
      <c r="BA60" s="144">
        <f t="shared" si="147"/>
        <v>3.0847744116499807</v>
      </c>
      <c r="BB60" s="144">
        <f t="shared" si="148"/>
        <v>-3.7886671081260053</v>
      </c>
      <c r="BC60" s="144">
        <f t="shared" si="179"/>
        <v>1.8615931697884405</v>
      </c>
      <c r="BD60" s="144">
        <f t="shared" si="179"/>
        <v>1.2709342170884346</v>
      </c>
      <c r="BE60" s="144">
        <f t="shared" si="179"/>
        <v>0.44957028705777696</v>
      </c>
      <c r="BF60" s="144">
        <f t="shared" si="179"/>
        <v>-5.9542636639676116</v>
      </c>
      <c r="BG60" s="144">
        <f t="shared" si="179"/>
        <v>3.0268888627305902E-2</v>
      </c>
      <c r="BH60" s="144">
        <f t="shared" si="149"/>
        <v>2.1702950323610994</v>
      </c>
      <c r="BI60" s="144">
        <f t="shared" si="150"/>
        <v>3.9209556403843626</v>
      </c>
      <c r="BJ60" s="144">
        <f t="shared" si="151"/>
        <v>-4.102344875631343</v>
      </c>
      <c r="BK60" s="144">
        <f t="shared" si="152"/>
        <v>2.8381323471139877</v>
      </c>
      <c r="BL60" s="144">
        <f t="shared" si="153"/>
        <v>3.2093374219339506</v>
      </c>
      <c r="BM60" s="144">
        <f t="shared" si="154"/>
        <v>2.6770992128923874</v>
      </c>
      <c r="BN60" s="144">
        <f t="shared" si="155"/>
        <v>-3.6299180389958643</v>
      </c>
      <c r="BO60" s="144">
        <f t="shared" si="156"/>
        <v>1.7717061514517931</v>
      </c>
      <c r="BP60" s="144">
        <f t="shared" si="157"/>
        <v>2.9410856065989064</v>
      </c>
      <c r="BQ60" s="144">
        <f t="shared" si="158"/>
        <v>2.4714144233366344</v>
      </c>
      <c r="BR60" s="144">
        <f t="shared" si="159"/>
        <v>-4.5776040065017796</v>
      </c>
      <c r="BS60" s="144">
        <f t="shared" si="160"/>
        <v>1.4686248331108143</v>
      </c>
      <c r="BT60" s="144">
        <f t="shared" si="161"/>
        <v>2.3608590441621295</v>
      </c>
      <c r="BU60" s="144">
        <f t="shared" si="162"/>
        <v>2.7334111493624502</v>
      </c>
      <c r="BV60" s="144">
        <f t="shared" si="163"/>
        <v>-4.9934561562468538</v>
      </c>
      <c r="BW60" s="144">
        <f t="shared" si="164"/>
        <v>2.8747029170892686</v>
      </c>
      <c r="BX60" s="144">
        <f t="shared" si="165"/>
        <v>1.0712498896377174</v>
      </c>
      <c r="BY60" s="144">
        <f t="shared" si="166"/>
        <v>2.7953294703433014</v>
      </c>
      <c r="BZ60" s="144">
        <f t="shared" si="167"/>
        <v>-5.7488032178568389</v>
      </c>
      <c r="CA60" s="144">
        <f t="shared" si="168"/>
        <v>2.0526845688009976</v>
      </c>
      <c r="CB60" s="144">
        <f t="shared" si="169"/>
        <v>1.9201036620381959</v>
      </c>
      <c r="CC60" s="144">
        <f t="shared" si="170"/>
        <v>3.6927344438504992</v>
      </c>
      <c r="CD60" s="144">
        <f t="shared" si="171"/>
        <v>-3.5472949437810875</v>
      </c>
      <c r="CE60" s="144">
        <f t="shared" si="172"/>
        <v>-0.21667846360524071</v>
      </c>
      <c r="CF60" s="144">
        <f t="shared" si="173"/>
        <v>0.92794996887531311</v>
      </c>
      <c r="CG60" s="144">
        <f t="shared" si="174"/>
        <v>3.1283169339338479</v>
      </c>
      <c r="CH60" s="144">
        <f t="shared" si="175"/>
        <v>-6.1030056050849106</v>
      </c>
      <c r="CI60" s="144">
        <f t="shared" si="176"/>
        <v>1.7597132319177615</v>
      </c>
      <c r="CJ60" s="144">
        <f t="shared" si="177"/>
        <v>1.8908572177178709</v>
      </c>
      <c r="CK60" s="144">
        <f t="shared" si="178"/>
        <v>2.5400725735021004</v>
      </c>
      <c r="CL60" s="297"/>
      <c r="CM60" s="297"/>
      <c r="CN60" s="297"/>
      <c r="CO60" s="297"/>
      <c r="CP60" s="297"/>
    </row>
    <row r="61" spans="1:94" ht="13.5" thickBot="1">
      <c r="A61" s="96" t="s">
        <v>426</v>
      </c>
      <c r="B61" s="239"/>
      <c r="C61" s="146">
        <f t="shared" si="97"/>
        <v>1.7295018247402649</v>
      </c>
      <c r="D61" s="146">
        <f t="shared" si="98"/>
        <v>3.3092425196493345</v>
      </c>
      <c r="E61" s="146">
        <f t="shared" si="99"/>
        <v>1.0136066843884746</v>
      </c>
      <c r="F61" s="146">
        <f t="shared" si="100"/>
        <v>-2.7837758816031921</v>
      </c>
      <c r="G61" s="146">
        <f t="shared" si="101"/>
        <v>3.3704264021775114</v>
      </c>
      <c r="H61" s="146">
        <f t="shared" si="102"/>
        <v>1.7763364229412857</v>
      </c>
      <c r="I61" s="146">
        <f t="shared" si="103"/>
        <v>1.2366925519957896</v>
      </c>
      <c r="J61" s="146">
        <f t="shared" si="104"/>
        <v>-3.2406706618961998</v>
      </c>
      <c r="K61" s="146">
        <f t="shared" si="105"/>
        <v>3.3838090815544475</v>
      </c>
      <c r="L61" s="146">
        <f t="shared" si="106"/>
        <v>0.93561083392655131</v>
      </c>
      <c r="M61" s="146">
        <f t="shared" si="107"/>
        <v>0.45841812244207397</v>
      </c>
      <c r="N61" s="146">
        <f t="shared" si="108"/>
        <v>-3.8058136671121479</v>
      </c>
      <c r="O61" s="146">
        <f t="shared" si="109"/>
        <v>2.996519702035549</v>
      </c>
      <c r="P61" s="146">
        <f t="shared" si="110"/>
        <v>0.57874210803013337</v>
      </c>
      <c r="Q61" s="146">
        <f t="shared" si="111"/>
        <v>0.55695687591218856</v>
      </c>
      <c r="R61" s="146">
        <f t="shared" si="112"/>
        <v>-3.2231035399878838</v>
      </c>
      <c r="S61" s="146">
        <f t="shared" si="113"/>
        <v>3.8090810455975128</v>
      </c>
      <c r="T61" s="146">
        <f t="shared" si="114"/>
        <v>1.4254137814291981</v>
      </c>
      <c r="U61" s="146">
        <f t="shared" si="115"/>
        <v>1.3843887484581545</v>
      </c>
      <c r="V61" s="146">
        <f t="shared" si="116"/>
        <v>-3.3909286855417844</v>
      </c>
      <c r="W61" s="146">
        <f t="shared" si="117"/>
        <v>3.695523113244418</v>
      </c>
      <c r="X61" s="146">
        <f t="shared" si="118"/>
        <v>2.9981869698410475</v>
      </c>
      <c r="Y61" s="146">
        <f t="shared" si="119"/>
        <v>0.68485340913816128</v>
      </c>
      <c r="Z61" s="146">
        <f t="shared" si="120"/>
        <v>-3.9111124339298922</v>
      </c>
      <c r="AA61" s="146">
        <f t="shared" si="121"/>
        <v>3.707647882145741</v>
      </c>
      <c r="AB61" s="146">
        <f t="shared" si="122"/>
        <v>0.99731499408504676</v>
      </c>
      <c r="AC61" s="146">
        <f t="shared" si="123"/>
        <v>1.0282210206283771</v>
      </c>
      <c r="AD61" s="146">
        <f t="shared" si="124"/>
        <v>-2.6887818640564021</v>
      </c>
      <c r="AE61" s="146">
        <f t="shared" si="125"/>
        <v>4.2248645945248882</v>
      </c>
      <c r="AF61" s="146">
        <f t="shared" si="126"/>
        <v>0.80547568895261812</v>
      </c>
      <c r="AG61" s="146">
        <f t="shared" si="127"/>
        <v>1.524484844096889</v>
      </c>
      <c r="AH61" s="146">
        <f t="shared" si="128"/>
        <v>-3.2780327567975651</v>
      </c>
      <c r="AI61" s="146">
        <f t="shared" si="129"/>
        <v>4.3564609525614699</v>
      </c>
      <c r="AJ61" s="146">
        <f t="shared" si="130"/>
        <v>0.67645779577255283</v>
      </c>
      <c r="AK61" s="146">
        <f t="shared" si="131"/>
        <v>0.89397119199217445</v>
      </c>
      <c r="AL61" s="146">
        <f t="shared" si="132"/>
        <v>-2.0588449219357638</v>
      </c>
      <c r="AM61" s="146">
        <f t="shared" si="133"/>
        <v>4.1026726133032021</v>
      </c>
      <c r="AN61" s="146">
        <f t="shared" si="134"/>
        <v>1.9059170748927692</v>
      </c>
      <c r="AO61" s="146">
        <f t="shared" si="135"/>
        <v>1.3462189840075478</v>
      </c>
      <c r="AP61" s="146">
        <f t="shared" si="136"/>
        <v>-1.9159817602377287</v>
      </c>
      <c r="AQ61" s="146">
        <f t="shared" si="137"/>
        <v>3.6869980034862788</v>
      </c>
      <c r="AR61" s="146">
        <f t="shared" si="138"/>
        <v>2.0154944398587236</v>
      </c>
      <c r="AS61" s="146">
        <f t="shared" si="139"/>
        <v>1.0341377112321282</v>
      </c>
      <c r="AT61" s="146">
        <f t="shared" si="140"/>
        <v>-2.2452218417957126</v>
      </c>
      <c r="AU61" s="146">
        <f t="shared" si="141"/>
        <v>3.6312058508826612</v>
      </c>
      <c r="AV61" s="146">
        <f t="shared" si="142"/>
        <v>2.706529858450244</v>
      </c>
      <c r="AW61" s="146">
        <f t="shared" si="143"/>
        <v>2.7979620222469883</v>
      </c>
      <c r="AX61" s="146">
        <f t="shared" si="144"/>
        <v>-2.7252021076052908</v>
      </c>
      <c r="AY61" s="146">
        <f t="shared" si="145"/>
        <v>2.692569919730833</v>
      </c>
      <c r="AZ61" s="146">
        <f t="shared" si="146"/>
        <v>2.2165602723631861</v>
      </c>
      <c r="BA61" s="146">
        <f t="shared" si="147"/>
        <v>2.5023553444606028</v>
      </c>
      <c r="BB61" s="146">
        <f t="shared" si="148"/>
        <v>-3.5017704517657977</v>
      </c>
      <c r="BC61" s="146">
        <f t="shared" si="179"/>
        <v>3.5238914141944346</v>
      </c>
      <c r="BD61" s="146">
        <f t="shared" si="179"/>
        <v>0.82502288276390601</v>
      </c>
      <c r="BE61" s="146">
        <f t="shared" si="179"/>
        <v>0.41244032663390395</v>
      </c>
      <c r="BF61" s="146">
        <f t="shared" si="179"/>
        <v>-5.640682585225786</v>
      </c>
      <c r="BG61" s="146">
        <f t="shared" si="179"/>
        <v>1.975596779584593</v>
      </c>
      <c r="BH61" s="146">
        <f t="shared" si="149"/>
        <v>1.5088659420371802</v>
      </c>
      <c r="BI61" s="146">
        <f t="shared" si="150"/>
        <v>1.8280786462824896</v>
      </c>
      <c r="BJ61" s="146">
        <f t="shared" si="151"/>
        <v>-2.9317897639211479</v>
      </c>
      <c r="BK61" s="146">
        <f t="shared" si="152"/>
        <v>2.7226896641417233</v>
      </c>
      <c r="BL61" s="146">
        <f t="shared" si="153"/>
        <v>1.7746162939509356</v>
      </c>
      <c r="BM61" s="146">
        <f t="shared" si="154"/>
        <v>1.901385766999856</v>
      </c>
      <c r="BN61" s="146">
        <f t="shared" si="155"/>
        <v>-2.856239658230221</v>
      </c>
      <c r="BO61" s="146">
        <f t="shared" si="156"/>
        <v>2.642463880914641</v>
      </c>
      <c r="BP61" s="146">
        <f t="shared" si="157"/>
        <v>1.4151723508824263</v>
      </c>
      <c r="BQ61" s="146">
        <f t="shared" si="158"/>
        <v>2.0590973055514059</v>
      </c>
      <c r="BR61" s="146">
        <f t="shared" si="159"/>
        <v>-3.8329265340732332</v>
      </c>
      <c r="BS61" s="146">
        <f t="shared" si="160"/>
        <v>3.223457561731176</v>
      </c>
      <c r="BT61" s="146">
        <f t="shared" si="161"/>
        <v>0.74970915741678668</v>
      </c>
      <c r="BU61" s="146">
        <f t="shared" si="162"/>
        <v>1.8731160885761682</v>
      </c>
      <c r="BV61" s="146">
        <f t="shared" si="163"/>
        <v>-3.547553939335589</v>
      </c>
      <c r="BW61" s="146">
        <f t="shared" si="164"/>
        <v>3.5821601984158957</v>
      </c>
      <c r="BX61" s="146">
        <f t="shared" si="165"/>
        <v>0.3316365212845237</v>
      </c>
      <c r="BY61" s="146">
        <f t="shared" si="166"/>
        <v>2.843631110446506</v>
      </c>
      <c r="BZ61" s="146">
        <f t="shared" si="167"/>
        <v>-4.6586454022190855</v>
      </c>
      <c r="CA61" s="146">
        <f t="shared" si="168"/>
        <v>3.2302886331208045</v>
      </c>
      <c r="CB61" s="146">
        <f t="shared" si="169"/>
        <v>0.52416764642106295</v>
      </c>
      <c r="CC61" s="146">
        <f t="shared" si="170"/>
        <v>2.69231059010405</v>
      </c>
      <c r="CD61" s="146">
        <f t="shared" si="171"/>
        <v>-3.764982677853062</v>
      </c>
      <c r="CE61" s="146">
        <f t="shared" si="172"/>
        <v>1.9288053220262853</v>
      </c>
      <c r="CF61" s="146">
        <f t="shared" si="173"/>
        <v>0.15118321210846233</v>
      </c>
      <c r="CG61" s="146">
        <f t="shared" si="174"/>
        <v>2.3649809435871525</v>
      </c>
      <c r="CH61" s="146">
        <f t="shared" si="175"/>
        <v>-4.8830632293969716</v>
      </c>
      <c r="CI61" s="146">
        <f t="shared" si="176"/>
        <v>2.8968182989753339</v>
      </c>
      <c r="CJ61" s="146">
        <f t="shared" si="177"/>
        <v>0.48347847468835176</v>
      </c>
      <c r="CK61" s="146">
        <f t="shared" si="178"/>
        <v>2.3793511410340322</v>
      </c>
      <c r="CL61" s="297"/>
      <c r="CM61" s="297"/>
      <c r="CN61" s="297"/>
      <c r="CO61" s="297"/>
      <c r="CP61" s="297"/>
    </row>
    <row r="62" spans="1:94">
      <c r="CL62" s="297"/>
      <c r="CM62" s="297"/>
      <c r="CN62" s="297"/>
      <c r="CO62" s="297"/>
      <c r="CP62" s="297"/>
    </row>
    <row r="63" spans="1:94" ht="18">
      <c r="A63" s="446" t="s">
        <v>168</v>
      </c>
      <c r="B63" s="446"/>
      <c r="C63" s="446"/>
      <c r="D63" s="446"/>
      <c r="E63" s="446"/>
      <c r="F63" s="446"/>
      <c r="G63" s="446"/>
      <c r="H63" s="446"/>
      <c r="I63" s="446"/>
      <c r="J63" s="446"/>
      <c r="K63" s="446"/>
      <c r="L63" s="446"/>
      <c r="M63" s="446"/>
      <c r="N63" s="446"/>
      <c r="O63" s="446"/>
      <c r="P63" s="446"/>
      <c r="Q63" s="446"/>
      <c r="R63" s="446"/>
      <c r="S63" s="446"/>
      <c r="T63" s="446"/>
      <c r="U63" s="446"/>
      <c r="V63" s="446"/>
      <c r="W63" s="446"/>
      <c r="X63" s="446"/>
      <c r="Y63" s="446"/>
      <c r="Z63" s="447"/>
      <c r="AA63" s="447"/>
      <c r="AB63" s="447"/>
      <c r="AC63" s="447"/>
      <c r="AD63" s="447"/>
      <c r="AE63" s="447"/>
      <c r="AF63" s="447"/>
      <c r="AG63" s="447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7"/>
      <c r="AT63" s="447"/>
      <c r="AU63" s="447"/>
      <c r="AV63" s="447"/>
      <c r="AW63" s="447"/>
      <c r="AX63" s="447"/>
      <c r="AY63" s="447"/>
      <c r="AZ63" s="447"/>
      <c r="BA63" s="447"/>
      <c r="BB63" s="447"/>
      <c r="BC63" s="447"/>
      <c r="BD63" s="447"/>
      <c r="BE63" s="447"/>
      <c r="BF63" s="447"/>
      <c r="BG63" s="447"/>
      <c r="BH63" s="447"/>
      <c r="CL63" s="297"/>
      <c r="CM63" s="297"/>
      <c r="CN63" s="297"/>
      <c r="CO63" s="297"/>
      <c r="CP63" s="297"/>
    </row>
    <row r="64" spans="1:94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9" ht="13.5" thickBot="1">
      <c r="A65" s="132" t="s">
        <v>167</v>
      </c>
      <c r="B65" s="234" t="str">
        <f>B45</f>
        <v>1995q1</v>
      </c>
      <c r="C65" s="233" t="str">
        <f t="shared" ref="C65:BH65" si="180">C45</f>
        <v>1995q2</v>
      </c>
      <c r="D65" s="233" t="str">
        <f t="shared" si="180"/>
        <v>1995q3</v>
      </c>
      <c r="E65" s="233" t="str">
        <f t="shared" si="180"/>
        <v>1995q4</v>
      </c>
      <c r="F65" s="233" t="str">
        <f t="shared" si="180"/>
        <v>1996q1</v>
      </c>
      <c r="G65" s="233" t="str">
        <f t="shared" si="180"/>
        <v>1996q2</v>
      </c>
      <c r="H65" s="233" t="str">
        <f t="shared" si="180"/>
        <v>1996q3</v>
      </c>
      <c r="I65" s="233" t="str">
        <f t="shared" si="180"/>
        <v>1996q4</v>
      </c>
      <c r="J65" s="233" t="str">
        <f t="shared" si="180"/>
        <v>1997q1</v>
      </c>
      <c r="K65" s="233" t="str">
        <f t="shared" si="180"/>
        <v>1997q2</v>
      </c>
      <c r="L65" s="233" t="str">
        <f t="shared" si="180"/>
        <v>1997q3</v>
      </c>
      <c r="M65" s="233" t="str">
        <f t="shared" si="180"/>
        <v>1997q4</v>
      </c>
      <c r="N65" s="233" t="str">
        <f t="shared" si="180"/>
        <v>1998q1</v>
      </c>
      <c r="O65" s="233" t="str">
        <f t="shared" si="180"/>
        <v>1998q2</v>
      </c>
      <c r="P65" s="233" t="str">
        <f t="shared" si="180"/>
        <v>1998q3</v>
      </c>
      <c r="Q65" s="233" t="str">
        <f t="shared" si="180"/>
        <v>1998q4</v>
      </c>
      <c r="R65" s="233" t="str">
        <f t="shared" si="180"/>
        <v>1999q1</v>
      </c>
      <c r="S65" s="233" t="str">
        <f t="shared" si="180"/>
        <v>1999q2</v>
      </c>
      <c r="T65" s="233" t="str">
        <f t="shared" si="180"/>
        <v>1999q3</v>
      </c>
      <c r="U65" s="233" t="str">
        <f t="shared" si="180"/>
        <v>1999q4</v>
      </c>
      <c r="V65" s="233" t="str">
        <f t="shared" si="180"/>
        <v>2000q1</v>
      </c>
      <c r="W65" s="233" t="str">
        <f t="shared" si="180"/>
        <v>2000q2</v>
      </c>
      <c r="X65" s="233" t="str">
        <f t="shared" si="180"/>
        <v>2000q3</v>
      </c>
      <c r="Y65" s="233" t="str">
        <f t="shared" si="180"/>
        <v>2000q4</v>
      </c>
      <c r="Z65" s="233" t="str">
        <f t="shared" si="180"/>
        <v>2001q1</v>
      </c>
      <c r="AA65" s="233" t="str">
        <f t="shared" si="180"/>
        <v>2001q2</v>
      </c>
      <c r="AB65" s="233" t="str">
        <f t="shared" si="180"/>
        <v>2001q3</v>
      </c>
      <c r="AC65" s="233" t="str">
        <f t="shared" si="180"/>
        <v>2001q4</v>
      </c>
      <c r="AD65" s="233" t="str">
        <f t="shared" si="180"/>
        <v>2002q1</v>
      </c>
      <c r="AE65" s="233" t="str">
        <f t="shared" si="180"/>
        <v>2002q2</v>
      </c>
      <c r="AF65" s="233" t="str">
        <f t="shared" si="180"/>
        <v>2002q3</v>
      </c>
      <c r="AG65" s="233" t="str">
        <f t="shared" si="180"/>
        <v>2002q4</v>
      </c>
      <c r="AH65" s="233" t="str">
        <f t="shared" si="180"/>
        <v>2003q1</v>
      </c>
      <c r="AI65" s="233" t="str">
        <f t="shared" si="180"/>
        <v>2003q2</v>
      </c>
      <c r="AJ65" s="233" t="str">
        <f t="shared" si="180"/>
        <v>2003q3</v>
      </c>
      <c r="AK65" s="233" t="str">
        <f t="shared" si="180"/>
        <v>2003q4</v>
      </c>
      <c r="AL65" s="233" t="str">
        <f t="shared" si="180"/>
        <v>2004q1</v>
      </c>
      <c r="AM65" s="233" t="str">
        <f t="shared" si="180"/>
        <v>2004q2</v>
      </c>
      <c r="AN65" s="233" t="str">
        <f t="shared" si="180"/>
        <v>2004q3</v>
      </c>
      <c r="AO65" s="233" t="str">
        <f t="shared" si="180"/>
        <v>2004q4</v>
      </c>
      <c r="AP65" s="233" t="str">
        <f t="shared" si="180"/>
        <v>2005q1</v>
      </c>
      <c r="AQ65" s="233" t="str">
        <f t="shared" si="180"/>
        <v>2005q2</v>
      </c>
      <c r="AR65" s="233" t="str">
        <f t="shared" si="180"/>
        <v>2005q3</v>
      </c>
      <c r="AS65" s="233" t="str">
        <f t="shared" si="180"/>
        <v>2005q4</v>
      </c>
      <c r="AT65" s="233" t="str">
        <f t="shared" si="180"/>
        <v>2006q1</v>
      </c>
      <c r="AU65" s="233" t="str">
        <f t="shared" si="180"/>
        <v>2006q2</v>
      </c>
      <c r="AV65" s="233" t="str">
        <f t="shared" si="180"/>
        <v>2006q3</v>
      </c>
      <c r="AW65" s="233" t="str">
        <f t="shared" si="180"/>
        <v>2006q4</v>
      </c>
      <c r="AX65" s="233" t="str">
        <f t="shared" si="180"/>
        <v>2007q1</v>
      </c>
      <c r="AY65" s="233" t="str">
        <f t="shared" si="180"/>
        <v>2007q2</v>
      </c>
      <c r="AZ65" s="233" t="str">
        <f t="shared" si="180"/>
        <v>2007q3</v>
      </c>
      <c r="BA65" s="233" t="str">
        <f t="shared" si="180"/>
        <v>2007q4</v>
      </c>
      <c r="BB65" s="233" t="str">
        <f t="shared" si="180"/>
        <v>2008q1</v>
      </c>
      <c r="BC65" s="233" t="str">
        <f t="shared" si="180"/>
        <v>2008q2</v>
      </c>
      <c r="BD65" s="233" t="str">
        <f t="shared" si="180"/>
        <v>2008q3</v>
      </c>
      <c r="BE65" s="233" t="str">
        <f t="shared" si="180"/>
        <v>2008q4</v>
      </c>
      <c r="BF65" s="233" t="str">
        <f t="shared" si="180"/>
        <v>2009q1</v>
      </c>
      <c r="BG65" s="233" t="str">
        <f t="shared" si="180"/>
        <v>2009q2</v>
      </c>
      <c r="BH65" s="233" t="str">
        <f t="shared" si="180"/>
        <v>2009q3</v>
      </c>
      <c r="BI65" s="233" t="str">
        <f>BI45</f>
        <v>2009q4</v>
      </c>
      <c r="BJ65" s="233" t="str">
        <f t="shared" ref="BJ65:BQ65" si="181">BJ45</f>
        <v>2010q1</v>
      </c>
      <c r="BK65" s="233" t="str">
        <f t="shared" si="181"/>
        <v>2010q2</v>
      </c>
      <c r="BL65" s="233" t="str">
        <f t="shared" si="181"/>
        <v>2010q3</v>
      </c>
      <c r="BM65" s="233" t="str">
        <f t="shared" si="181"/>
        <v>2010q4</v>
      </c>
      <c r="BN65" s="233" t="str">
        <f t="shared" si="181"/>
        <v>2011q1</v>
      </c>
      <c r="BO65" s="233" t="str">
        <f t="shared" si="181"/>
        <v>2011q2</v>
      </c>
      <c r="BP65" s="233" t="str">
        <f t="shared" si="181"/>
        <v>2011q3</v>
      </c>
      <c r="BQ65" s="233" t="str">
        <f t="shared" si="181"/>
        <v>2011q4</v>
      </c>
      <c r="BR65" s="233" t="str">
        <f t="shared" ref="BR65:CB65" si="182">BR45</f>
        <v>2012q1</v>
      </c>
      <c r="BS65" s="233" t="str">
        <f t="shared" si="182"/>
        <v>2012q2</v>
      </c>
      <c r="BT65" s="233" t="str">
        <f t="shared" si="182"/>
        <v>2012q3</v>
      </c>
      <c r="BU65" s="233" t="str">
        <f t="shared" si="182"/>
        <v>2012q4</v>
      </c>
      <c r="BV65" s="233" t="str">
        <f t="shared" si="182"/>
        <v>2013q1</v>
      </c>
      <c r="BW65" s="233" t="str">
        <f t="shared" si="182"/>
        <v>2013q2</v>
      </c>
      <c r="BX65" s="233" t="str">
        <f t="shared" si="182"/>
        <v>2013q3</v>
      </c>
      <c r="BY65" s="233" t="str">
        <f t="shared" si="182"/>
        <v>2013q4</v>
      </c>
      <c r="BZ65" s="233" t="str">
        <f t="shared" si="182"/>
        <v>2014q1</v>
      </c>
      <c r="CA65" s="233" t="str">
        <f t="shared" si="182"/>
        <v>2014q2</v>
      </c>
      <c r="CB65" s="233" t="str">
        <f t="shared" si="182"/>
        <v>2014q3</v>
      </c>
      <c r="CC65" s="233" t="str">
        <f t="shared" ref="CC65:CE65" si="183">CC45</f>
        <v>2014q4</v>
      </c>
      <c r="CD65" s="233" t="str">
        <f t="shared" si="183"/>
        <v>2015q1</v>
      </c>
      <c r="CE65" s="233" t="str">
        <f t="shared" si="183"/>
        <v>2015q2</v>
      </c>
      <c r="CF65" s="233" t="str">
        <f t="shared" ref="CF65:CH65" si="184">CF45</f>
        <v>2015q3</v>
      </c>
      <c r="CG65" s="233" t="str">
        <f t="shared" si="184"/>
        <v>2015q4</v>
      </c>
      <c r="CH65" s="233" t="str">
        <f t="shared" si="184"/>
        <v>2016q1</v>
      </c>
      <c r="CI65" s="233" t="str">
        <f t="shared" ref="CI65:CK65" si="185">CI45</f>
        <v>2016q2</v>
      </c>
      <c r="CJ65" s="233" t="str">
        <f t="shared" si="185"/>
        <v>2016q3</v>
      </c>
      <c r="CK65" s="233" t="str">
        <f t="shared" si="185"/>
        <v>2016q4</v>
      </c>
    </row>
    <row r="66" spans="1:89" ht="13.5" thickTop="1">
      <c r="A66" s="133" t="s">
        <v>0</v>
      </c>
      <c r="B66" s="235"/>
      <c r="C66" s="142">
        <f t="shared" ref="C66:C81" si="186">(C26-B26)/B26*100</f>
        <v>21.351253966373278</v>
      </c>
      <c r="D66" s="142">
        <f t="shared" ref="D66:D81" si="187">(D26-C26)/C26*100</f>
        <v>4.8037068092194799</v>
      </c>
      <c r="E66" s="142">
        <f t="shared" ref="E66:E81" si="188">(E26-D26)/D26*100</f>
        <v>-13.686334280393734</v>
      </c>
      <c r="F66" s="142">
        <f t="shared" ref="F66:F81" si="189">(F26-E26)/E26*100</f>
        <v>10.819415564154086</v>
      </c>
      <c r="G66" s="142">
        <f t="shared" ref="G66:G81" si="190">(G26-F26)/F26*100</f>
        <v>49.422199608499703</v>
      </c>
      <c r="H66" s="142">
        <f t="shared" ref="H66:H81" si="191">(H26-G26)/G26*100</f>
        <v>-16.467732433186313</v>
      </c>
      <c r="I66" s="142">
        <f t="shared" ref="I66:I81" si="192">(I26-H26)/H26*100</f>
        <v>-17.191931652633709</v>
      </c>
      <c r="J66" s="142">
        <f t="shared" ref="J66:J81" si="193">(J26-I26)/I26*100</f>
        <v>-0.26165853339116113</v>
      </c>
      <c r="K66" s="142">
        <f t="shared" ref="K66:K81" si="194">(K26-J26)/J26*100</f>
        <v>43.114484469953993</v>
      </c>
      <c r="L66" s="142">
        <f t="shared" ref="L66:L81" si="195">(L26-K26)/K26*100</f>
        <v>-15.435140202293448</v>
      </c>
      <c r="M66" s="142">
        <f t="shared" ref="M66:M81" si="196">(M26-L26)/L26*100</f>
        <v>-16.643774993033013</v>
      </c>
      <c r="N66" s="142">
        <f t="shared" ref="N66:N81" si="197">(N26-M26)/M26*100</f>
        <v>1.061639548485461</v>
      </c>
      <c r="O66" s="142">
        <f t="shared" ref="O66:O81" si="198">(O26-N26)/N26*100</f>
        <v>42.255046015171963</v>
      </c>
      <c r="P66" s="142">
        <f t="shared" ref="P66:P81" si="199">(P26-O26)/O26*100</f>
        <v>-16.424391545983468</v>
      </c>
      <c r="Q66" s="142">
        <f t="shared" ref="Q66:Q81" si="200">(Q26-P26)/P26*100</f>
        <v>-21.000608495127928</v>
      </c>
      <c r="R66" s="142">
        <f t="shared" ref="R66:R81" si="201">(R26-Q26)/Q26*100</f>
        <v>-10.222446699099267</v>
      </c>
      <c r="S66" s="142">
        <f t="shared" ref="S66:S81" si="202">(S26-R26)/R26*100</f>
        <v>51.397868239770695</v>
      </c>
      <c r="T66" s="142">
        <f t="shared" ref="T66:T81" si="203">(T26-S26)/S26*100</f>
        <v>-20.123512482004614</v>
      </c>
      <c r="U66" s="142">
        <f t="shared" ref="U66:U81" si="204">(U26-T26)/T26*100</f>
        <v>-28.669818616414105</v>
      </c>
      <c r="V66" s="142">
        <f t="shared" ref="V66:V81" si="205">(V26-U26)/U26*100</f>
        <v>4.9875227113141252</v>
      </c>
      <c r="W66" s="142">
        <f t="shared" ref="W66:W81" si="206">(W26-V26)/V26*100</f>
        <v>49.013370950862097</v>
      </c>
      <c r="X66" s="142">
        <f t="shared" ref="X66:X81" si="207">(X26-W26)/W26*100</f>
        <v>7.4202931940262893</v>
      </c>
      <c r="Y66" s="142">
        <f t="shared" ref="Y66:Y81" si="208">(Y26-X26)/X26*100</f>
        <v>-35.842956549055529</v>
      </c>
      <c r="Z66" s="142">
        <f t="shared" ref="Z66:Z81" si="209">(Z26-Y26)/Y26*100</f>
        <v>1.3487580386075348</v>
      </c>
      <c r="AA66" s="142">
        <f t="shared" ref="AA66:AA81" si="210">(AA26-Z26)/Z26*100</f>
        <v>58.569446541406755</v>
      </c>
      <c r="AB66" s="142">
        <f t="shared" ref="AB66:AB81" si="211">(AB26-AA26)/AA26*100</f>
        <v>-16.247463132604871</v>
      </c>
      <c r="AC66" s="142">
        <f t="shared" ref="AC66:AC81" si="212">(AC26-AB26)/AB26*100</f>
        <v>-32.965325453230562</v>
      </c>
      <c r="AD66" s="142">
        <f t="shared" ref="AD66:AD81" si="213">(AD26-AC26)/AC26*100</f>
        <v>10.4426125032952</v>
      </c>
      <c r="AE66" s="142">
        <f t="shared" ref="AE66:AE81" si="214">(AE26-AD26)/AD26*100</f>
        <v>64.52510531348922</v>
      </c>
      <c r="AF66" s="142">
        <f t="shared" ref="AF66:AF81" si="215">(AF26-AE26)/AE26*100</f>
        <v>-24.894988959276752</v>
      </c>
      <c r="AG66" s="142">
        <f t="shared" ref="AG66:AG81" si="216">(AG26-AF26)/AF26*100</f>
        <v>-24.320115803405024</v>
      </c>
      <c r="AH66" s="142">
        <f t="shared" ref="AH66:AH81" si="217">(AH26-AG26)/AG26*100</f>
        <v>6.8421524870890442</v>
      </c>
      <c r="AI66" s="142">
        <f t="shared" ref="AI66:AI81" si="218">(AI26-AH26)/AH26*100</f>
        <v>86.144945380785572</v>
      </c>
      <c r="AJ66" s="142">
        <f t="shared" ref="AJ66:AJ81" si="219">(AJ26-AI26)/AI26*100</f>
        <v>-27.813560991030734</v>
      </c>
      <c r="AK66" s="142">
        <f t="shared" ref="AK66:AK81" si="220">(AK26-AJ26)/AJ26*100</f>
        <v>-34.743331949040005</v>
      </c>
      <c r="AL66" s="142">
        <f t="shared" ref="AL66:AL81" si="221">(AL26-AK26)/AK26*100</f>
        <v>16.832990271175198</v>
      </c>
      <c r="AM66" s="142">
        <f t="shared" ref="AM66:AM81" si="222">(AM26-AL26)/AL26*100</f>
        <v>69.112462205242693</v>
      </c>
      <c r="AN66" s="142">
        <f t="shared" ref="AN66:AN81" si="223">(AN26-AM26)/AM26*100</f>
        <v>-17.003382547254379</v>
      </c>
      <c r="AO66" s="142">
        <f t="shared" ref="AO66:AO81" si="224">(AO26-AN26)/AN26*100</f>
        <v>-35.067109716876182</v>
      </c>
      <c r="AP66" s="142">
        <f t="shared" ref="AP66:AP81" si="225">(AP26-AO26)/AO26*100</f>
        <v>11.352567480477664</v>
      </c>
      <c r="AQ66" s="142">
        <f t="shared" ref="AQ66:AQ81" si="226">(AQ26-AP26)/AP26*100</f>
        <v>46.137863754981005</v>
      </c>
      <c r="AR66" s="142">
        <f t="shared" ref="AR66:AR81" si="227">(AR26-AQ26)/AQ26*100</f>
        <v>-7.9799165576553168</v>
      </c>
      <c r="AS66" s="142">
        <f t="shared" ref="AS66:AS81" si="228">(AS26-AR26)/AR26*100</f>
        <v>-38.189137344696483</v>
      </c>
      <c r="AT66" s="142">
        <f t="shared" ref="AT66:AT81" si="229">(AT26-AS26)/AS26*100</f>
        <v>22.025325732679445</v>
      </c>
      <c r="AU66" s="142">
        <f t="shared" ref="AU66:AU81" si="230">(AU26-AT26)/AT26*100</f>
        <v>37.797791657463733</v>
      </c>
      <c r="AV66" s="142">
        <f t="shared" ref="AV66:AV81" si="231">(AV26-AU26)/AU26*100</f>
        <v>-9.1533569547149884</v>
      </c>
      <c r="AW66" s="142">
        <f t="shared" ref="AW66:AW81" si="232">(AW26-AV26)/AV26*100</f>
        <v>-27.953540154020267</v>
      </c>
      <c r="AX66" s="142">
        <f t="shared" ref="AX66:AX81" si="233">(AX26-AW26)/AW26*100</f>
        <v>15.621484238521532</v>
      </c>
      <c r="AY66" s="142">
        <f t="shared" ref="AY66:AY81" si="234">(AY26-AX26)/AX26*100</f>
        <v>37.075681131625501</v>
      </c>
      <c r="AZ66" s="142">
        <f t="shared" ref="AZ66:AZ81" si="235">(AZ26-AY26)/AY26*100</f>
        <v>-9.8559723644912633</v>
      </c>
      <c r="BA66" s="142">
        <f t="shared" ref="BA66:BA81" si="236">(BA26-AZ26)/AZ26*100</f>
        <v>-29.427846295419798</v>
      </c>
      <c r="BB66" s="142">
        <f t="shared" ref="BB66:BB81" si="237">(BB26-BA26)/BA26*100</f>
        <v>24.675912700858309</v>
      </c>
      <c r="BC66" s="142">
        <f t="shared" ref="BC66:BC81" si="238">(BC26-BB26)/BB26*100</f>
        <v>39.83671284146569</v>
      </c>
      <c r="BD66" s="142">
        <f t="shared" ref="BD66:BD81" si="239">(BD26-BC26)/BC26*100</f>
        <v>-11.566599524409737</v>
      </c>
      <c r="BE66" s="142">
        <f t="shared" ref="BE66:BE81" si="240">(BE26-BD26)/BD26*100</f>
        <v>-32.266451453492699</v>
      </c>
      <c r="BF66" s="142">
        <f t="shared" ref="BF66:BF81" si="241">(BF26-BE26)/BE26*100</f>
        <v>14.323805999792935</v>
      </c>
      <c r="BG66" s="142">
        <f t="shared" ref="BG66:BG81" si="242">(BG26-BF26)/BF26*100</f>
        <v>38.325666954281715</v>
      </c>
      <c r="BH66" s="142">
        <f t="shared" ref="BH66:BH81" si="243">(BH26-BG26)/BG26*100</f>
        <v>-10.420092942758496</v>
      </c>
      <c r="BI66" s="142">
        <f t="shared" ref="BI66:BI81" si="244">(BI26-BH26)/BH26*100</f>
        <v>-28.899202175987526</v>
      </c>
      <c r="BJ66" s="142">
        <f t="shared" ref="BJ66:BJ81" si="245">(BJ26-BI26)/BI26*100</f>
        <v>21.319520205362128</v>
      </c>
      <c r="BK66" s="142">
        <f t="shared" ref="BK66:BK81" si="246">(BK26-BJ26)/BJ26*100</f>
        <v>35.158251314976077</v>
      </c>
      <c r="BL66" s="142">
        <f t="shared" ref="BL66:BL81" si="247">(BL26-BK26)/BK26*100</f>
        <v>-11.470320522920412</v>
      </c>
      <c r="BM66" s="142">
        <f t="shared" ref="BM66:BM81" si="248">(BM26-BL26)/BL26*100</f>
        <v>-28.137594883803708</v>
      </c>
      <c r="BN66" s="142">
        <f t="shared" ref="BN66:BN81" si="249">(BN26-BM26)/BM26*100</f>
        <v>22.065166040740309</v>
      </c>
      <c r="BO66" s="142">
        <f t="shared" ref="BO66:BO81" si="250">(BO26-BN26)/BN26*100</f>
        <v>38.719794625816654</v>
      </c>
      <c r="BP66" s="142">
        <f t="shared" ref="BP66:BP81" si="251">(BP26-BO26)/BO26*100</f>
        <v>-11.924567378726261</v>
      </c>
      <c r="BQ66" s="142">
        <f>(BQ26-BP26)/BP26*100</f>
        <v>-29.08150415496419</v>
      </c>
      <c r="BR66" s="142">
        <f t="shared" ref="BR66:BS81" si="252">(BR26-BQ26)/BQ26*100</f>
        <v>18.078875457680933</v>
      </c>
      <c r="BS66" s="142">
        <f t="shared" si="252"/>
        <v>44.065650959210764</v>
      </c>
      <c r="BT66" s="142">
        <f t="shared" ref="BT66:BT81" si="253">(BT26-BS26)/BS26*100</f>
        <v>-17.803030226267047</v>
      </c>
      <c r="BU66" s="142">
        <f t="shared" ref="BU66:BU81" si="254">(BU26-BT26)/BT26*100</f>
        <v>-28.386565178098522</v>
      </c>
      <c r="BV66" s="142">
        <f t="shared" ref="BV66:BV81" si="255">(BV26-BU26)/BU26*100</f>
        <v>25.607213339979928</v>
      </c>
      <c r="BW66" s="142">
        <f t="shared" ref="BW66:BW81" si="256">(BW26-BV26)/BV26*100</f>
        <v>44.514133420591357</v>
      </c>
      <c r="BX66" s="142">
        <f t="shared" ref="BX66:BX81" si="257">(BX26-BW26)/BW26*100</f>
        <v>-22.461377394857475</v>
      </c>
      <c r="BY66" s="142">
        <f t="shared" ref="BY66:BY81" si="258">(BY26-BX26)/BX26*100</f>
        <v>-25.480682564565289</v>
      </c>
      <c r="BZ66" s="142">
        <f t="shared" ref="BZ66:BZ81" si="259">(BZ26-BY26)/BY26*100</f>
        <v>23.526665311736441</v>
      </c>
      <c r="CA66" s="142">
        <f t="shared" ref="CA66:CA81" si="260">(CA26-BZ26)/BZ26*100</f>
        <v>53.084348207228828</v>
      </c>
      <c r="CB66" s="142">
        <f t="shared" ref="CB66:CB81" si="261">(CB26-CA26)/CA26*100</f>
        <v>-20.186046965480642</v>
      </c>
      <c r="CC66" s="142">
        <f t="shared" ref="CC66:CC81" si="262">(CC26-CB26)/CB26*100</f>
        <v>-28.866439399433709</v>
      </c>
      <c r="CD66" s="142">
        <f t="shared" ref="CD66:CD81" si="263">(CD26-CC26)/CC26*100</f>
        <v>22.869015549550216</v>
      </c>
      <c r="CE66" s="142">
        <f t="shared" ref="CE66:CE81" si="264">(CE26-CD26)/CD26*100</f>
        <v>33.666330297639831</v>
      </c>
      <c r="CF66" s="142">
        <f t="shared" ref="CF66:CF81" si="265">(CF26-CE26)/CE26*100</f>
        <v>-28.07594232328449</v>
      </c>
      <c r="CG66" s="142">
        <f t="shared" ref="CG66:CG81" si="266">(CG26-CF26)/CF26*100</f>
        <v>-21.220501777725243</v>
      </c>
      <c r="CH66" s="142">
        <f t="shared" ref="CH66:CH81" si="267">(CH26-CG26)/CG26*100</f>
        <v>19.245223702130904</v>
      </c>
      <c r="CI66" s="142">
        <f t="shared" ref="CI66:CI81" si="268">(CI26-CH26)/CH26*100</f>
        <v>24.36470013554138</v>
      </c>
      <c r="CJ66" s="142">
        <f t="shared" ref="CJ66:CJ81" si="269">(CJ26-CI26)/CI26*100</f>
        <v>-20.382448633326423</v>
      </c>
      <c r="CK66" s="142">
        <f t="shared" ref="CK66:CK81" si="270">(CK26-CJ26)/CJ26*100</f>
        <v>-18.47070156118447</v>
      </c>
    </row>
    <row r="67" spans="1:89">
      <c r="A67" s="134" t="s">
        <v>1</v>
      </c>
      <c r="B67" s="236"/>
      <c r="C67" s="144">
        <f t="shared" si="186"/>
        <v>45.315580490310346</v>
      </c>
      <c r="D67" s="144">
        <f t="shared" si="187"/>
        <v>7.2318998588910777</v>
      </c>
      <c r="E67" s="144">
        <f t="shared" si="188"/>
        <v>-22.680020283975665</v>
      </c>
      <c r="F67" s="144">
        <f t="shared" si="189"/>
        <v>-14.503092868423117</v>
      </c>
      <c r="G67" s="144">
        <f t="shared" si="190"/>
        <v>122.81211205267988</v>
      </c>
      <c r="H67" s="144">
        <f t="shared" si="191"/>
        <v>-28.391359256854752</v>
      </c>
      <c r="I67" s="144">
        <f t="shared" si="192"/>
        <v>-33.108219348000119</v>
      </c>
      <c r="J67" s="144">
        <f t="shared" si="193"/>
        <v>2.1662013118313457</v>
      </c>
      <c r="K67" s="144">
        <f t="shared" si="194"/>
        <v>97.79926120615346</v>
      </c>
      <c r="L67" s="144">
        <f t="shared" si="195"/>
        <v>-27.465194826591961</v>
      </c>
      <c r="M67" s="144">
        <f t="shared" si="196"/>
        <v>-32.356615559341293</v>
      </c>
      <c r="N67" s="144">
        <f t="shared" si="197"/>
        <v>6.2679154183179762</v>
      </c>
      <c r="O67" s="144">
        <f t="shared" si="198"/>
        <v>97.324410774410779</v>
      </c>
      <c r="P67" s="144">
        <f t="shared" si="199"/>
        <v>-27.472491845880953</v>
      </c>
      <c r="Q67" s="144">
        <f t="shared" si="200"/>
        <v>-39.724738266086348</v>
      </c>
      <c r="R67" s="144">
        <f t="shared" si="201"/>
        <v>16.628311432770651</v>
      </c>
      <c r="S67" s="144">
        <f t="shared" si="202"/>
        <v>98.757893574063033</v>
      </c>
      <c r="T67" s="144">
        <f t="shared" si="203"/>
        <v>-30.055978559563279</v>
      </c>
      <c r="U67" s="144">
        <f t="shared" si="204"/>
        <v>-48.222535155310212</v>
      </c>
      <c r="V67" s="144">
        <f t="shared" si="205"/>
        <v>16.954030744148021</v>
      </c>
      <c r="W67" s="144">
        <f t="shared" si="206"/>
        <v>100.48508972173261</v>
      </c>
      <c r="X67" s="144">
        <f t="shared" si="207"/>
        <v>11.485348298817232</v>
      </c>
      <c r="Y67" s="144">
        <f t="shared" si="208"/>
        <v>-53.352833283506108</v>
      </c>
      <c r="Z67" s="144">
        <f t="shared" si="209"/>
        <v>9.8281075808387328</v>
      </c>
      <c r="AA67" s="144">
        <f t="shared" si="210"/>
        <v>108.54723635240772</v>
      </c>
      <c r="AB67" s="144">
        <f t="shared" si="211"/>
        <v>-23.347661960767194</v>
      </c>
      <c r="AC67" s="144">
        <f t="shared" si="212"/>
        <v>-51.016254376725776</v>
      </c>
      <c r="AD67" s="144">
        <f t="shared" si="213"/>
        <v>37.258961418770639</v>
      </c>
      <c r="AE67" s="144">
        <f t="shared" si="214"/>
        <v>109.43536404160479</v>
      </c>
      <c r="AF67" s="144">
        <f t="shared" si="215"/>
        <v>-34.295849592053926</v>
      </c>
      <c r="AG67" s="144">
        <f t="shared" si="216"/>
        <v>-38.019652305366584</v>
      </c>
      <c r="AH67" s="144">
        <f t="shared" si="217"/>
        <v>12.498039180666474</v>
      </c>
      <c r="AI67" s="144">
        <f t="shared" si="218"/>
        <v>152.22455913282639</v>
      </c>
      <c r="AJ67" s="144">
        <f t="shared" si="219"/>
        <v>-37.575368826170617</v>
      </c>
      <c r="AK67" s="144">
        <f t="shared" si="220"/>
        <v>-53.072338676531039</v>
      </c>
      <c r="AL67" s="144">
        <f t="shared" si="221"/>
        <v>35.373793762649811</v>
      </c>
      <c r="AM67" s="144">
        <f t="shared" si="222"/>
        <v>127.52131253015924</v>
      </c>
      <c r="AN67" s="144">
        <f t="shared" si="223"/>
        <v>-24.397313538352773</v>
      </c>
      <c r="AO67" s="144">
        <f t="shared" si="224"/>
        <v>-50.215073873199934</v>
      </c>
      <c r="AP67" s="144">
        <f t="shared" si="225"/>
        <v>23.24056890554855</v>
      </c>
      <c r="AQ67" s="144">
        <f t="shared" si="226"/>
        <v>83.223987269326344</v>
      </c>
      <c r="AR67" s="144">
        <f t="shared" si="227"/>
        <v>-10.742202380045406</v>
      </c>
      <c r="AS67" s="144">
        <f t="shared" si="228"/>
        <v>-53.935710749586029</v>
      </c>
      <c r="AT67" s="144">
        <f t="shared" si="229"/>
        <v>44.317312642212947</v>
      </c>
      <c r="AU67" s="144">
        <f t="shared" si="230"/>
        <v>61.667983688752315</v>
      </c>
      <c r="AV67" s="144">
        <f t="shared" si="231"/>
        <v>-13.169051459470449</v>
      </c>
      <c r="AW67" s="144">
        <f t="shared" si="232"/>
        <v>-42.500614116146878</v>
      </c>
      <c r="AX67" s="144">
        <f t="shared" si="233"/>
        <v>30.230473972444717</v>
      </c>
      <c r="AY67" s="144">
        <f t="shared" si="234"/>
        <v>61.329096306777245</v>
      </c>
      <c r="AZ67" s="144">
        <f t="shared" si="235"/>
        <v>-13.935131048381763</v>
      </c>
      <c r="BA67" s="144">
        <f t="shared" si="236"/>
        <v>-42.486890584444211</v>
      </c>
      <c r="BB67" s="144">
        <f t="shared" si="237"/>
        <v>50.977186164061081</v>
      </c>
      <c r="BC67" s="144">
        <f t="shared" si="238"/>
        <v>56.582475551825496</v>
      </c>
      <c r="BD67" s="144">
        <f t="shared" si="239"/>
        <v>-14.772992583740461</v>
      </c>
      <c r="BE67" s="144">
        <f t="shared" si="240"/>
        <v>-44.41057869307047</v>
      </c>
      <c r="BF67" s="144">
        <f t="shared" si="241"/>
        <v>30.01494745300085</v>
      </c>
      <c r="BG67" s="144">
        <f t="shared" si="242"/>
        <v>54.120571220381144</v>
      </c>
      <c r="BH67" s="144">
        <f t="shared" si="243"/>
        <v>-14.020114556604435</v>
      </c>
      <c r="BI67" s="144">
        <f t="shared" si="244"/>
        <v>-40.131260354411722</v>
      </c>
      <c r="BJ67" s="144">
        <f t="shared" si="245"/>
        <v>30.47953210598104</v>
      </c>
      <c r="BK67" s="144">
        <f t="shared" si="246"/>
        <v>55.654678280415837</v>
      </c>
      <c r="BL67" s="144">
        <f t="shared" si="247"/>
        <v>-17.410532966289079</v>
      </c>
      <c r="BM67" s="144">
        <f t="shared" si="248"/>
        <v>-40.396699633899793</v>
      </c>
      <c r="BN67" s="144">
        <f t="shared" si="249"/>
        <v>40.149184692542782</v>
      </c>
      <c r="BO67" s="144">
        <f t="shared" si="250"/>
        <v>56.72494008177074</v>
      </c>
      <c r="BP67" s="144">
        <f t="shared" si="251"/>
        <v>-14.523456123779965</v>
      </c>
      <c r="BQ67" s="144">
        <f t="shared" ref="BQ67:BQ81" si="271">(BQ27-BP27)/BP27*100</f>
        <v>-39.544306461797511</v>
      </c>
      <c r="BR67" s="144">
        <f t="shared" si="252"/>
        <v>30.133574731455141</v>
      </c>
      <c r="BS67" s="144">
        <f t="shared" si="252"/>
        <v>58.617443346109887</v>
      </c>
      <c r="BT67" s="144">
        <f t="shared" si="253"/>
        <v>-22.112938782431744</v>
      </c>
      <c r="BU67" s="144">
        <f t="shared" si="254"/>
        <v>-38.700195950359252</v>
      </c>
      <c r="BV67" s="144">
        <f t="shared" si="255"/>
        <v>41.839777606558329</v>
      </c>
      <c r="BW67" s="144">
        <f t="shared" si="256"/>
        <v>61.387945136529474</v>
      </c>
      <c r="BX67" s="144">
        <f t="shared" si="257"/>
        <v>-28.954036879653817</v>
      </c>
      <c r="BY67" s="144">
        <f t="shared" si="258"/>
        <v>-37.587796312554865</v>
      </c>
      <c r="BZ67" s="144">
        <f t="shared" si="259"/>
        <v>40.855167154127464</v>
      </c>
      <c r="CA67" s="144">
        <f t="shared" si="260"/>
        <v>75.022143489813999</v>
      </c>
      <c r="CB67" s="144">
        <f t="shared" si="261"/>
        <v>-25.553065355696951</v>
      </c>
      <c r="CC67" s="144">
        <f t="shared" si="262"/>
        <v>-41.845108035931048</v>
      </c>
      <c r="CD67" s="144">
        <f t="shared" si="263"/>
        <v>45.260760532532416</v>
      </c>
      <c r="CE67" s="144">
        <f t="shared" si="264"/>
        <v>46.112372304199781</v>
      </c>
      <c r="CF67" s="144">
        <f t="shared" si="265"/>
        <v>-35.101961545931246</v>
      </c>
      <c r="CG67" s="144">
        <f t="shared" si="266"/>
        <v>-32.098395977974633</v>
      </c>
      <c r="CH67" s="144">
        <f t="shared" si="267"/>
        <v>45.948628593922528</v>
      </c>
      <c r="CI67" s="144">
        <f t="shared" si="268"/>
        <v>28.92320534223704</v>
      </c>
      <c r="CJ67" s="144">
        <f t="shared" si="269"/>
        <v>-26.767793553160974</v>
      </c>
      <c r="CK67" s="144">
        <f t="shared" si="270"/>
        <v>-26.656141458793819</v>
      </c>
    </row>
    <row r="68" spans="1:89">
      <c r="A68" s="137" t="s">
        <v>2</v>
      </c>
      <c r="B68" s="237"/>
      <c r="C68" s="145">
        <f t="shared" si="186"/>
        <v>-0.69413851813928529</v>
      </c>
      <c r="D68" s="145">
        <f t="shared" si="187"/>
        <v>1.5350214612857851</v>
      </c>
      <c r="E68" s="145">
        <f t="shared" si="188"/>
        <v>-0.90030303996437167</v>
      </c>
      <c r="F68" s="145">
        <f t="shared" si="189"/>
        <v>38.907632432733408</v>
      </c>
      <c r="G68" s="145">
        <f t="shared" si="190"/>
        <v>-0.68245929454312715</v>
      </c>
      <c r="H68" s="145">
        <f t="shared" si="191"/>
        <v>1.7948821603266274</v>
      </c>
      <c r="I68" s="145">
        <f t="shared" si="192"/>
        <v>-4.304833009012974E-2</v>
      </c>
      <c r="J68" s="145">
        <f t="shared" si="193"/>
        <v>-2.0122202675494893</v>
      </c>
      <c r="K68" s="145">
        <f t="shared" si="194"/>
        <v>2.0037164082244607</v>
      </c>
      <c r="L68" s="145">
        <f t="shared" si="195"/>
        <v>2.1022682367817693</v>
      </c>
      <c r="M68" s="145">
        <f t="shared" si="196"/>
        <v>-0.37092654230201411</v>
      </c>
      <c r="N68" s="145">
        <f t="shared" si="197"/>
        <v>-2.5991544441285637</v>
      </c>
      <c r="O68" s="145">
        <f t="shared" si="198"/>
        <v>7.8767757206199742E-3</v>
      </c>
      <c r="P68" s="145">
        <f t="shared" si="199"/>
        <v>0.29890009490769032</v>
      </c>
      <c r="Q68" s="145">
        <f t="shared" si="200"/>
        <v>-0.50586988103183883</v>
      </c>
      <c r="R68" s="145">
        <f t="shared" si="201"/>
        <v>-28.027322126546274</v>
      </c>
      <c r="S68" s="145">
        <f t="shared" si="202"/>
        <v>0.5080805353984108</v>
      </c>
      <c r="T68" s="145">
        <f t="shared" si="203"/>
        <v>0.9821607536580681</v>
      </c>
      <c r="U68" s="145">
        <f t="shared" si="204"/>
        <v>0.10782056371576113</v>
      </c>
      <c r="V68" s="145">
        <f t="shared" si="205"/>
        <v>-4.1218458000905098</v>
      </c>
      <c r="W68" s="145">
        <f t="shared" si="206"/>
        <v>1.2180882313397852</v>
      </c>
      <c r="X68" s="145">
        <f t="shared" si="207"/>
        <v>-5.6351634197369646E-2</v>
      </c>
      <c r="Y68" s="145">
        <f t="shared" si="208"/>
        <v>8.1151832460730822E-2</v>
      </c>
      <c r="Z68" s="145">
        <f t="shared" si="209"/>
        <v>-6.7597027918380697</v>
      </c>
      <c r="AA68" s="145">
        <f t="shared" si="210"/>
        <v>2.275359259160576</v>
      </c>
      <c r="AB68" s="145">
        <f t="shared" si="211"/>
        <v>6.012265020641655E-2</v>
      </c>
      <c r="AC68" s="145">
        <f t="shared" si="212"/>
        <v>-1.2051353949687531</v>
      </c>
      <c r="AD68" s="145">
        <f t="shared" si="213"/>
        <v>-12.951189234314221</v>
      </c>
      <c r="AE68" s="145">
        <f t="shared" si="214"/>
        <v>2.7484230865891304</v>
      </c>
      <c r="AF68" s="145">
        <f t="shared" si="215"/>
        <v>1.4635593764034205</v>
      </c>
      <c r="AG68" s="145">
        <f t="shared" si="216"/>
        <v>0.55370254740321789</v>
      </c>
      <c r="AH68" s="145">
        <f t="shared" si="217"/>
        <v>0.51230528471376902</v>
      </c>
      <c r="AI68" s="145">
        <f t="shared" si="218"/>
        <v>3.3725085740047094</v>
      </c>
      <c r="AJ68" s="145">
        <f t="shared" si="219"/>
        <v>2.0217669158371732</v>
      </c>
      <c r="AK68" s="145">
        <f t="shared" si="220"/>
        <v>-0.46634524125887744</v>
      </c>
      <c r="AL68" s="145">
        <f t="shared" si="221"/>
        <v>0.48549514237617569</v>
      </c>
      <c r="AM68" s="145">
        <f t="shared" si="222"/>
        <v>-0.26725842138646883</v>
      </c>
      <c r="AN68" s="145">
        <f t="shared" si="223"/>
        <v>3.0327367293865635</v>
      </c>
      <c r="AO68" s="145">
        <f t="shared" si="224"/>
        <v>-4.9471437585835831</v>
      </c>
      <c r="AP68" s="145">
        <f t="shared" si="225"/>
        <v>-1.0280342163176015</v>
      </c>
      <c r="AQ68" s="145">
        <f t="shared" si="226"/>
        <v>-1.9555762204274578</v>
      </c>
      <c r="AR68" s="145">
        <f t="shared" si="227"/>
        <v>-1.285658540592709</v>
      </c>
      <c r="AS68" s="145">
        <f t="shared" si="228"/>
        <v>-3.6838372279961855</v>
      </c>
      <c r="AT68" s="145">
        <f t="shared" si="229"/>
        <v>-1.3368738095059161</v>
      </c>
      <c r="AU68" s="145">
        <f t="shared" si="230"/>
        <v>1.2059368924540548</v>
      </c>
      <c r="AV68" s="145">
        <f t="shared" si="231"/>
        <v>0.68012237529459563</v>
      </c>
      <c r="AW68" s="145">
        <f t="shared" si="232"/>
        <v>2.768708538536746</v>
      </c>
      <c r="AX68" s="145">
        <f t="shared" si="233"/>
        <v>-1.6408628546419446</v>
      </c>
      <c r="AY68" s="145">
        <f t="shared" si="234"/>
        <v>-0.86896202313092086</v>
      </c>
      <c r="AZ68" s="145">
        <f t="shared" si="235"/>
        <v>0.53009701621887184</v>
      </c>
      <c r="BA68" s="145">
        <f t="shared" si="236"/>
        <v>-0.96214917145002188</v>
      </c>
      <c r="BB68" s="145">
        <f t="shared" si="237"/>
        <v>-8.6170808720908436</v>
      </c>
      <c r="BC68" s="145">
        <f t="shared" si="238"/>
        <v>4.8158128264107534</v>
      </c>
      <c r="BD68" s="145">
        <f t="shared" si="239"/>
        <v>-1.5491888565134386</v>
      </c>
      <c r="BE68" s="145">
        <f t="shared" si="240"/>
        <v>0.57807222306889428</v>
      </c>
      <c r="BF68" s="145">
        <f t="shared" si="241"/>
        <v>-9.1314427072961966</v>
      </c>
      <c r="BG68" s="145">
        <f t="shared" si="242"/>
        <v>4.5439160929731344</v>
      </c>
      <c r="BH68" s="145">
        <f t="shared" si="243"/>
        <v>0.93085444447159327</v>
      </c>
      <c r="BI68" s="145">
        <f t="shared" si="244"/>
        <v>1.2696827907367414</v>
      </c>
      <c r="BJ68" s="145">
        <f t="shared" si="245"/>
        <v>6.7744233168365584</v>
      </c>
      <c r="BK68" s="145">
        <f t="shared" si="246"/>
        <v>-4.6134249969465007</v>
      </c>
      <c r="BL68" s="145">
        <f t="shared" si="247"/>
        <v>7.3389796403680432</v>
      </c>
      <c r="BM68" s="145">
        <f t="shared" si="248"/>
        <v>1.7297499957395341</v>
      </c>
      <c r="BN68" s="145">
        <f t="shared" si="249"/>
        <v>-3.748824000180818</v>
      </c>
      <c r="BO68" s="145">
        <f t="shared" si="250"/>
        <v>1.2965569981055769</v>
      </c>
      <c r="BP68" s="145">
        <f t="shared" si="251"/>
        <v>-3.567077878626705</v>
      </c>
      <c r="BQ68" s="145">
        <f t="shared" si="271"/>
        <v>0.74194007543946849</v>
      </c>
      <c r="BR68" s="145">
        <f t="shared" si="252"/>
        <v>-2.5413332248307312</v>
      </c>
      <c r="BS68" s="145">
        <f t="shared" si="252"/>
        <v>10.828632413477655</v>
      </c>
      <c r="BT68" s="145">
        <f t="shared" si="253"/>
        <v>-3.7142758881590257</v>
      </c>
      <c r="BU68" s="145">
        <f t="shared" si="254"/>
        <v>-1.1144051148337175</v>
      </c>
      <c r="BV68" s="145">
        <f t="shared" si="255"/>
        <v>-1.0013326993568834</v>
      </c>
      <c r="BW68" s="145">
        <f t="shared" si="256"/>
        <v>4.8848786558805219</v>
      </c>
      <c r="BX68" s="145">
        <f t="shared" si="257"/>
        <v>1.0016228383967178</v>
      </c>
      <c r="BY68" s="145">
        <f t="shared" si="258"/>
        <v>5.2953473505986297</v>
      </c>
      <c r="BZ68" s="145">
        <f t="shared" si="259"/>
        <v>-2.5825202717309867</v>
      </c>
      <c r="CA68" s="145">
        <f t="shared" si="260"/>
        <v>5.2916905656188113</v>
      </c>
      <c r="CB68" s="145">
        <f t="shared" si="261"/>
        <v>-0.75034705747974906</v>
      </c>
      <c r="CC68" s="145">
        <f t="shared" si="262"/>
        <v>6.3881019830028407</v>
      </c>
      <c r="CD68" s="145">
        <f t="shared" si="263"/>
        <v>-10.379025086881475</v>
      </c>
      <c r="CE68" s="145">
        <f t="shared" si="264"/>
        <v>3.7127990245745144</v>
      </c>
      <c r="CF68" s="145">
        <f t="shared" si="265"/>
        <v>-4.25380424883679</v>
      </c>
      <c r="CG68" s="145">
        <f t="shared" si="266"/>
        <v>3.7787078029883912</v>
      </c>
      <c r="CH68" s="145">
        <f t="shared" si="267"/>
        <v>-20.907948619547991</v>
      </c>
      <c r="CI68" s="145">
        <f t="shared" si="268"/>
        <v>11.716088572313398</v>
      </c>
      <c r="CJ68" s="145">
        <f t="shared" si="269"/>
        <v>6.4105896009841651E-2</v>
      </c>
      <c r="CK68" s="145">
        <f t="shared" si="270"/>
        <v>0.71163902067390328</v>
      </c>
    </row>
    <row r="69" spans="1:89">
      <c r="A69" s="133" t="s">
        <v>3</v>
      </c>
      <c r="B69" s="238"/>
      <c r="C69" s="147">
        <f t="shared" si="186"/>
        <v>1.8408553812403865</v>
      </c>
      <c r="D69" s="147">
        <f t="shared" si="187"/>
        <v>5.2217953162033446</v>
      </c>
      <c r="E69" s="147">
        <f t="shared" si="188"/>
        <v>-2.1140858775616427</v>
      </c>
      <c r="F69" s="147">
        <f t="shared" si="189"/>
        <v>-2.8235841399813428</v>
      </c>
      <c r="G69" s="147">
        <f t="shared" si="190"/>
        <v>1.5804797873713174</v>
      </c>
      <c r="H69" s="147">
        <f t="shared" si="191"/>
        <v>5.5683170090949883</v>
      </c>
      <c r="I69" s="147">
        <f t="shared" si="192"/>
        <v>-0.27176073891197045</v>
      </c>
      <c r="J69" s="147">
        <f t="shared" si="193"/>
        <v>-3.6224171294897531</v>
      </c>
      <c r="K69" s="147">
        <f t="shared" si="194"/>
        <v>3.0731755790880841</v>
      </c>
      <c r="L69" s="147">
        <f t="shared" si="195"/>
        <v>3.5408626241943901</v>
      </c>
      <c r="M69" s="147">
        <f t="shared" si="196"/>
        <v>-0.36442603422635217</v>
      </c>
      <c r="N69" s="147">
        <f t="shared" si="197"/>
        <v>-6.5564650686750161</v>
      </c>
      <c r="O69" s="147">
        <f t="shared" si="198"/>
        <v>1.2560966059735434</v>
      </c>
      <c r="P69" s="147">
        <f t="shared" si="199"/>
        <v>2.0231970363935465</v>
      </c>
      <c r="Q69" s="147">
        <f t="shared" si="200"/>
        <v>-0.21572496504790517</v>
      </c>
      <c r="R69" s="147">
        <f t="shared" si="201"/>
        <v>-5.2630019903166545</v>
      </c>
      <c r="S69" s="147">
        <f t="shared" si="202"/>
        <v>2.6213472452216746</v>
      </c>
      <c r="T69" s="147">
        <f t="shared" si="203"/>
        <v>4.4845491950321676</v>
      </c>
      <c r="U69" s="147">
        <f t="shared" si="204"/>
        <v>2.2844947200876256</v>
      </c>
      <c r="V69" s="147">
        <f t="shared" si="205"/>
        <v>-2.8464085828926025</v>
      </c>
      <c r="W69" s="147">
        <f t="shared" si="206"/>
        <v>3.5909000345534534</v>
      </c>
      <c r="X69" s="147">
        <f t="shared" si="207"/>
        <v>5.2065880873396289</v>
      </c>
      <c r="Y69" s="147">
        <f t="shared" si="208"/>
        <v>2.2952117097445535</v>
      </c>
      <c r="Z69" s="147">
        <f t="shared" si="209"/>
        <v>-2.0248898403938802</v>
      </c>
      <c r="AA69" s="147">
        <f t="shared" si="210"/>
        <v>1.9222896896242139</v>
      </c>
      <c r="AB69" s="147">
        <f t="shared" si="211"/>
        <v>2.2560635310829724</v>
      </c>
      <c r="AC69" s="147">
        <f t="shared" si="212"/>
        <v>1.4405109955599091</v>
      </c>
      <c r="AD69" s="147">
        <f t="shared" si="213"/>
        <v>-7.3655409843883826</v>
      </c>
      <c r="AE69" s="147">
        <f t="shared" si="214"/>
        <v>3.5352953521096464</v>
      </c>
      <c r="AF69" s="147">
        <f t="shared" si="215"/>
        <v>4.7080869956342566</v>
      </c>
      <c r="AG69" s="147">
        <f t="shared" si="216"/>
        <v>0.56655601532418687</v>
      </c>
      <c r="AH69" s="147">
        <f t="shared" si="217"/>
        <v>-7.2876255785840085</v>
      </c>
      <c r="AI69" s="147">
        <f t="shared" si="218"/>
        <v>0.7024922764669832</v>
      </c>
      <c r="AJ69" s="147">
        <f t="shared" si="219"/>
        <v>3.9295256313471092</v>
      </c>
      <c r="AK69" s="147">
        <f t="shared" si="220"/>
        <v>-0.33898014305895952</v>
      </c>
      <c r="AL69" s="147">
        <f t="shared" si="221"/>
        <v>-1.3963914745464669</v>
      </c>
      <c r="AM69" s="147">
        <f t="shared" si="222"/>
        <v>2.9112803960002607</v>
      </c>
      <c r="AN69" s="147">
        <f t="shared" si="223"/>
        <v>5.6250754618886569</v>
      </c>
      <c r="AO69" s="147">
        <f t="shared" si="224"/>
        <v>0.15449022628172801</v>
      </c>
      <c r="AP69" s="147">
        <f t="shared" si="225"/>
        <v>-3.4359774982233615</v>
      </c>
      <c r="AQ69" s="147">
        <f t="shared" si="226"/>
        <v>5.6258913623089848</v>
      </c>
      <c r="AR69" s="147">
        <f t="shared" si="227"/>
        <v>5.3087069933888484</v>
      </c>
      <c r="AS69" s="147">
        <f t="shared" si="228"/>
        <v>0.32922724663841513</v>
      </c>
      <c r="AT69" s="147">
        <f t="shared" si="229"/>
        <v>-4.772925886667017</v>
      </c>
      <c r="AU69" s="147">
        <f t="shared" si="230"/>
        <v>4.5233639682268478</v>
      </c>
      <c r="AV69" s="147">
        <f t="shared" si="231"/>
        <v>5.4697920389939085</v>
      </c>
      <c r="AW69" s="147">
        <f t="shared" si="232"/>
        <v>1.8532689659804948</v>
      </c>
      <c r="AX69" s="147">
        <f t="shared" si="233"/>
        <v>-4.1199560112452867</v>
      </c>
      <c r="AY69" s="147">
        <f t="shared" si="234"/>
        <v>3.3913457972044219</v>
      </c>
      <c r="AZ69" s="147">
        <f t="shared" si="235"/>
        <v>4.0402212001738702</v>
      </c>
      <c r="BA69" s="147">
        <f t="shared" si="236"/>
        <v>3.4239936294408095</v>
      </c>
      <c r="BB69" s="147">
        <f t="shared" si="237"/>
        <v>-7.2394085208567533</v>
      </c>
      <c r="BC69" s="147">
        <f t="shared" si="238"/>
        <v>5.9446744728788792</v>
      </c>
      <c r="BD69" s="147">
        <f t="shared" si="239"/>
        <v>2.7490453147673377</v>
      </c>
      <c r="BE69" s="147">
        <f t="shared" si="240"/>
        <v>-3.4356470800554719</v>
      </c>
      <c r="BF69" s="147">
        <f t="shared" si="241"/>
        <v>-11.004948334546958</v>
      </c>
      <c r="BG69" s="147">
        <f t="shared" si="242"/>
        <v>1.5982079389255124</v>
      </c>
      <c r="BH69" s="147">
        <f t="shared" si="243"/>
        <v>5.7606477877047917</v>
      </c>
      <c r="BI69" s="147">
        <f t="shared" si="244"/>
        <v>2.056121539944431</v>
      </c>
      <c r="BJ69" s="147">
        <f t="shared" si="245"/>
        <v>-4.9218889886032713</v>
      </c>
      <c r="BK69" s="147">
        <f t="shared" si="246"/>
        <v>4.9834144648309096</v>
      </c>
      <c r="BL69" s="147">
        <f t="shared" si="247"/>
        <v>2.818934895749031</v>
      </c>
      <c r="BM69" s="147">
        <f t="shared" si="248"/>
        <v>0.83199064048281646</v>
      </c>
      <c r="BN69" s="147">
        <f t="shared" si="249"/>
        <v>-4.4852635592530588</v>
      </c>
      <c r="BO69" s="147">
        <f t="shared" si="250"/>
        <v>2.3749220732827139</v>
      </c>
      <c r="BP69" s="147">
        <f t="shared" si="251"/>
        <v>3.2084117931281066</v>
      </c>
      <c r="BQ69" s="147">
        <f t="shared" si="271"/>
        <v>1.3874417856592081</v>
      </c>
      <c r="BR69" s="147">
        <f t="shared" si="252"/>
        <v>-5.515548713102306</v>
      </c>
      <c r="BS69" s="147">
        <f t="shared" si="252"/>
        <v>2.9982140531205976</v>
      </c>
      <c r="BT69" s="147">
        <f t="shared" si="253"/>
        <v>3.3819734364291079</v>
      </c>
      <c r="BU69" s="147">
        <f t="shared" si="254"/>
        <v>2.3219610160611857</v>
      </c>
      <c r="BV69" s="147">
        <f t="shared" si="255"/>
        <v>-7.3573140551852028</v>
      </c>
      <c r="BW69" s="147">
        <f t="shared" si="256"/>
        <v>5.3831878735364995</v>
      </c>
      <c r="BX69" s="147">
        <f t="shared" si="257"/>
        <v>1.2312048020788275</v>
      </c>
      <c r="BY69" s="147">
        <f t="shared" si="258"/>
        <v>3.0643573502205581</v>
      </c>
      <c r="BZ69" s="147">
        <f t="shared" si="259"/>
        <v>-7.0004631997932414</v>
      </c>
      <c r="CA69" s="147">
        <f t="shared" si="260"/>
        <v>2.7175573893105374</v>
      </c>
      <c r="CB69" s="147">
        <f t="shared" si="261"/>
        <v>1.9719944764290782</v>
      </c>
      <c r="CC69" s="147">
        <f t="shared" si="262"/>
        <v>3.6133640478026767</v>
      </c>
      <c r="CD69" s="147">
        <f t="shared" si="263"/>
        <v>-6.9294203417716149</v>
      </c>
      <c r="CE69" s="147">
        <f t="shared" si="264"/>
        <v>1.0077129177148789</v>
      </c>
      <c r="CF69" s="147">
        <f t="shared" si="265"/>
        <v>4.0362813202369781</v>
      </c>
      <c r="CG69" s="147">
        <f t="shared" si="266"/>
        <v>1.6195608473332073</v>
      </c>
      <c r="CH69" s="147">
        <f t="shared" si="267"/>
        <v>-6.8464108515318687</v>
      </c>
      <c r="CI69" s="147">
        <f t="shared" si="268"/>
        <v>4.298707420588201</v>
      </c>
      <c r="CJ69" s="147">
        <f t="shared" si="269"/>
        <v>1.8624116986311796</v>
      </c>
      <c r="CK69" s="147">
        <f t="shared" si="270"/>
        <v>0.52944337482861559</v>
      </c>
    </row>
    <row r="70" spans="1:89">
      <c r="A70" s="134" t="s">
        <v>4</v>
      </c>
      <c r="B70" s="236"/>
      <c r="C70" s="144">
        <f t="shared" si="186"/>
        <v>1.9165016944030193</v>
      </c>
      <c r="D70" s="144">
        <f t="shared" si="187"/>
        <v>7.0731273482761949</v>
      </c>
      <c r="E70" s="144">
        <f t="shared" si="188"/>
        <v>-1.1651423976234956</v>
      </c>
      <c r="F70" s="144">
        <f t="shared" si="189"/>
        <v>-4.8461081434289914</v>
      </c>
      <c r="G70" s="144">
        <f t="shared" si="190"/>
        <v>0.81944127653018184</v>
      </c>
      <c r="H70" s="144">
        <f t="shared" si="191"/>
        <v>6.2962525437841155</v>
      </c>
      <c r="I70" s="144">
        <f t="shared" si="192"/>
        <v>0.14318153123775629</v>
      </c>
      <c r="J70" s="144">
        <f t="shared" si="193"/>
        <v>-5.3099986411807309</v>
      </c>
      <c r="K70" s="144">
        <f t="shared" si="194"/>
        <v>3.4344890387313955</v>
      </c>
      <c r="L70" s="144">
        <f t="shared" si="195"/>
        <v>4.8432725399744632</v>
      </c>
      <c r="M70" s="144">
        <f t="shared" si="196"/>
        <v>-0.74695792229195701</v>
      </c>
      <c r="N70" s="144">
        <f t="shared" si="197"/>
        <v>-5.5173431024646158</v>
      </c>
      <c r="O70" s="144">
        <f t="shared" si="198"/>
        <v>1.713846631456343</v>
      </c>
      <c r="P70" s="144">
        <f t="shared" si="199"/>
        <v>3.0457572224719058</v>
      </c>
      <c r="Q70" s="144">
        <f t="shared" si="200"/>
        <v>-0.64512423905970162</v>
      </c>
      <c r="R70" s="144">
        <f t="shared" si="201"/>
        <v>-5.0607928126388968</v>
      </c>
      <c r="S70" s="144">
        <f t="shared" si="202"/>
        <v>2.6177042689855412</v>
      </c>
      <c r="T70" s="144">
        <f t="shared" si="203"/>
        <v>5.6985613871655749</v>
      </c>
      <c r="U70" s="144">
        <f t="shared" si="204"/>
        <v>2.2903666569273859</v>
      </c>
      <c r="V70" s="144">
        <f t="shared" si="205"/>
        <v>-3.0618445527920479</v>
      </c>
      <c r="W70" s="144">
        <f t="shared" si="206"/>
        <v>3.5532104856567388</v>
      </c>
      <c r="X70" s="144">
        <f t="shared" si="207"/>
        <v>6.1175538971823213</v>
      </c>
      <c r="Y70" s="144">
        <f t="shared" si="208"/>
        <v>2.5243319100830321</v>
      </c>
      <c r="Z70" s="144">
        <f t="shared" si="209"/>
        <v>-5.745029864907198</v>
      </c>
      <c r="AA70" s="144">
        <f t="shared" si="210"/>
        <v>2.011208130440715</v>
      </c>
      <c r="AB70" s="144">
        <f t="shared" si="211"/>
        <v>2.8414635674649253</v>
      </c>
      <c r="AC70" s="144">
        <f t="shared" si="212"/>
        <v>1.313465594403211</v>
      </c>
      <c r="AD70" s="144">
        <f t="shared" si="213"/>
        <v>-5.6213223806355881</v>
      </c>
      <c r="AE70" s="144">
        <f t="shared" si="214"/>
        <v>3.8423016280506794</v>
      </c>
      <c r="AF70" s="144">
        <f t="shared" si="215"/>
        <v>5.3283677304781216</v>
      </c>
      <c r="AG70" s="144">
        <f t="shared" si="216"/>
        <v>0.16729579927123031</v>
      </c>
      <c r="AH70" s="144">
        <f t="shared" si="217"/>
        <v>-6.4498774539708839</v>
      </c>
      <c r="AI70" s="144">
        <f t="shared" si="218"/>
        <v>0.33388981636059523</v>
      </c>
      <c r="AJ70" s="144">
        <f t="shared" si="219"/>
        <v>4.3471407303616738</v>
      </c>
      <c r="AK70" s="144">
        <f t="shared" si="220"/>
        <v>-0.96184638587704463</v>
      </c>
      <c r="AL70" s="144">
        <f t="shared" si="221"/>
        <v>-1.900665117277254</v>
      </c>
      <c r="AM70" s="144">
        <f t="shared" si="222"/>
        <v>2.7504742196930718</v>
      </c>
      <c r="AN70" s="144">
        <f t="shared" si="223"/>
        <v>6.1726944700847231</v>
      </c>
      <c r="AO70" s="144">
        <f t="shared" si="224"/>
        <v>-0.21503757538207718</v>
      </c>
      <c r="AP70" s="144">
        <f t="shared" si="225"/>
        <v>-4.853987342486028</v>
      </c>
      <c r="AQ70" s="144">
        <f t="shared" si="226"/>
        <v>6.2967712343825575</v>
      </c>
      <c r="AR70" s="144">
        <f t="shared" si="227"/>
        <v>6.0282394237519297</v>
      </c>
      <c r="AS70" s="144">
        <f t="shared" si="228"/>
        <v>-0.41360409790903074</v>
      </c>
      <c r="AT70" s="144">
        <f t="shared" si="229"/>
        <v>-5.0629848175703245</v>
      </c>
      <c r="AU70" s="144">
        <f t="shared" si="230"/>
        <v>4.8126149955974151</v>
      </c>
      <c r="AV70" s="144">
        <f t="shared" si="231"/>
        <v>6.1409481002821869</v>
      </c>
      <c r="AW70" s="144">
        <f t="shared" si="232"/>
        <v>1.6412553896810007</v>
      </c>
      <c r="AX70" s="144">
        <f t="shared" si="233"/>
        <v>-5.1890420862886391</v>
      </c>
      <c r="AY70" s="144">
        <f t="shared" si="234"/>
        <v>3.4354452938013749</v>
      </c>
      <c r="AZ70" s="144">
        <f t="shared" si="235"/>
        <v>4.1123673115174189</v>
      </c>
      <c r="BA70" s="144">
        <f t="shared" si="236"/>
        <v>2.9567641522507015</v>
      </c>
      <c r="BB70" s="144">
        <f t="shared" si="237"/>
        <v>-7.4638552140752461</v>
      </c>
      <c r="BC70" s="144">
        <f t="shared" si="238"/>
        <v>7.2298552921736663</v>
      </c>
      <c r="BD70" s="144">
        <f t="shared" si="239"/>
        <v>2.0591117080788788</v>
      </c>
      <c r="BE70" s="144">
        <f t="shared" si="240"/>
        <v>-5.107503187430912</v>
      </c>
      <c r="BF70" s="144">
        <f t="shared" si="241"/>
        <v>-13.644247754562578</v>
      </c>
      <c r="BG70" s="144">
        <f t="shared" si="242"/>
        <v>1.6004177204206913</v>
      </c>
      <c r="BH70" s="144">
        <f t="shared" si="243"/>
        <v>6.6659436669694889</v>
      </c>
      <c r="BI70" s="144">
        <f t="shared" si="244"/>
        <v>1.6332615261849908</v>
      </c>
      <c r="BJ70" s="144">
        <f t="shared" si="245"/>
        <v>-5.053544349776991</v>
      </c>
      <c r="BK70" s="144">
        <f t="shared" si="246"/>
        <v>6.5582560655862281</v>
      </c>
      <c r="BL70" s="144">
        <f t="shared" si="247"/>
        <v>3.4185167530672236</v>
      </c>
      <c r="BM70" s="144">
        <f t="shared" si="248"/>
        <v>0.12413673447586118</v>
      </c>
      <c r="BN70" s="144">
        <f t="shared" si="249"/>
        <v>-4.2742613555676083</v>
      </c>
      <c r="BO70" s="144">
        <f t="shared" si="250"/>
        <v>2.5081615757240128</v>
      </c>
      <c r="BP70" s="144">
        <f t="shared" si="251"/>
        <v>3.7766797181069158</v>
      </c>
      <c r="BQ70" s="144">
        <f t="shared" si="271"/>
        <v>0.92529993362520324</v>
      </c>
      <c r="BR70" s="144">
        <f t="shared" si="252"/>
        <v>-6.2590038434042485</v>
      </c>
      <c r="BS70" s="144">
        <f t="shared" si="252"/>
        <v>3.8432015607759875</v>
      </c>
      <c r="BT70" s="144">
        <f t="shared" si="253"/>
        <v>4.1078560865386402</v>
      </c>
      <c r="BU70" s="144">
        <f t="shared" si="254"/>
        <v>2.1195498152771903</v>
      </c>
      <c r="BV70" s="144">
        <f t="shared" si="255"/>
        <v>-9.1005333388137331</v>
      </c>
      <c r="BW70" s="144">
        <f t="shared" si="256"/>
        <v>6.5856798242395191</v>
      </c>
      <c r="BX70" s="144">
        <f t="shared" si="257"/>
        <v>1.1564456633203752</v>
      </c>
      <c r="BY70" s="144">
        <f t="shared" si="258"/>
        <v>3.5907386778009922</v>
      </c>
      <c r="BZ70" s="144">
        <f t="shared" si="259"/>
        <v>-8.609103452303982</v>
      </c>
      <c r="CA70" s="144">
        <f t="shared" si="260"/>
        <v>3.3320248450070338</v>
      </c>
      <c r="CB70" s="144">
        <f t="shared" si="261"/>
        <v>2.2674984543751711</v>
      </c>
      <c r="CC70" s="144">
        <f t="shared" si="262"/>
        <v>3.9403620900893293</v>
      </c>
      <c r="CD70" s="144">
        <f t="shared" si="263"/>
        <v>-8.4229980899335555</v>
      </c>
      <c r="CE70" s="144">
        <f t="shared" si="264"/>
        <v>1.3293173458347571</v>
      </c>
      <c r="CF70" s="144">
        <f t="shared" si="265"/>
        <v>5.5880359299085898</v>
      </c>
      <c r="CG70" s="144">
        <f t="shared" si="266"/>
        <v>1.2741080791739163</v>
      </c>
      <c r="CH70" s="144">
        <f t="shared" si="267"/>
        <v>-8.170331141565276</v>
      </c>
      <c r="CI70" s="144">
        <f t="shared" si="268"/>
        <v>6.0669597380205982</v>
      </c>
      <c r="CJ70" s="144">
        <f t="shared" si="269"/>
        <v>2.1531029472663494</v>
      </c>
      <c r="CK70" s="144">
        <f t="shared" si="270"/>
        <v>0.10131634643350057</v>
      </c>
    </row>
    <row r="71" spans="1:89">
      <c r="A71" s="134" t="s">
        <v>5</v>
      </c>
      <c r="B71" s="236"/>
      <c r="C71" s="144">
        <f t="shared" si="186"/>
        <v>1.9562704982039654</v>
      </c>
      <c r="D71" s="144">
        <f t="shared" si="187"/>
        <v>1.619727155474799</v>
      </c>
      <c r="E71" s="144">
        <f t="shared" si="188"/>
        <v>-5.3662948447392109</v>
      </c>
      <c r="F71" s="144">
        <f t="shared" si="189"/>
        <v>4.206592560353184</v>
      </c>
      <c r="G71" s="144">
        <f t="shared" si="190"/>
        <v>6.5430585350904291</v>
      </c>
      <c r="H71" s="144">
        <f t="shared" si="191"/>
        <v>8.3072055227959236</v>
      </c>
      <c r="I71" s="144">
        <f t="shared" si="192"/>
        <v>1.2499668021140151</v>
      </c>
      <c r="J71" s="144">
        <f t="shared" si="193"/>
        <v>-5.4886881790306852</v>
      </c>
      <c r="K71" s="144">
        <f t="shared" si="194"/>
        <v>3.7036474164133653</v>
      </c>
      <c r="L71" s="144">
        <f t="shared" si="195"/>
        <v>1.2780323125150717</v>
      </c>
      <c r="M71" s="144">
        <f t="shared" si="196"/>
        <v>-2.5914233096553514</v>
      </c>
      <c r="N71" s="144">
        <f t="shared" si="197"/>
        <v>-7.2899451146615988</v>
      </c>
      <c r="O71" s="144">
        <f t="shared" si="198"/>
        <v>2.4133753685378108</v>
      </c>
      <c r="P71" s="144">
        <f t="shared" si="199"/>
        <v>0.72469448106317913</v>
      </c>
      <c r="Q71" s="144">
        <f t="shared" si="200"/>
        <v>-1.7912728507555722</v>
      </c>
      <c r="R71" s="144">
        <f t="shared" si="201"/>
        <v>-4.758478434124858</v>
      </c>
      <c r="S71" s="144">
        <f t="shared" si="202"/>
        <v>5.3059113450363711</v>
      </c>
      <c r="T71" s="144">
        <f t="shared" si="203"/>
        <v>2.952214485886806</v>
      </c>
      <c r="U71" s="144">
        <f t="shared" si="204"/>
        <v>-0.18198477052660744</v>
      </c>
      <c r="V71" s="144">
        <f t="shared" si="205"/>
        <v>-1.276705177768459</v>
      </c>
      <c r="W71" s="144">
        <f t="shared" si="206"/>
        <v>5.0007310369027476</v>
      </c>
      <c r="X71" s="144">
        <f t="shared" si="207"/>
        <v>3.3609361663020616</v>
      </c>
      <c r="Y71" s="144">
        <f t="shared" si="208"/>
        <v>-3.6373433921595062</v>
      </c>
      <c r="Z71" s="144">
        <f t="shared" si="209"/>
        <v>-2.9719641659394758</v>
      </c>
      <c r="AA71" s="144">
        <f t="shared" si="210"/>
        <v>2.7188527039139734</v>
      </c>
      <c r="AB71" s="144">
        <f t="shared" si="211"/>
        <v>3.0996218731820822</v>
      </c>
      <c r="AC71" s="144">
        <f t="shared" si="212"/>
        <v>-2.9500093805586967</v>
      </c>
      <c r="AD71" s="144">
        <f t="shared" si="213"/>
        <v>4.7306920996438651</v>
      </c>
      <c r="AE71" s="144">
        <f t="shared" si="214"/>
        <v>4.801412180052953</v>
      </c>
      <c r="AF71" s="144">
        <f t="shared" si="215"/>
        <v>3.3967772724720846</v>
      </c>
      <c r="AG71" s="144">
        <f t="shared" si="216"/>
        <v>-2.066138140747197</v>
      </c>
      <c r="AH71" s="144">
        <f t="shared" si="217"/>
        <v>-16.097740349704019</v>
      </c>
      <c r="AI71" s="144">
        <f t="shared" si="218"/>
        <v>3.9335416074978466</v>
      </c>
      <c r="AJ71" s="144">
        <f t="shared" si="219"/>
        <v>3.3337887689575143</v>
      </c>
      <c r="AK71" s="144">
        <f t="shared" si="220"/>
        <v>-1.8907840803913711</v>
      </c>
      <c r="AL71" s="144">
        <f t="shared" si="221"/>
        <v>1.1550556592847046</v>
      </c>
      <c r="AM71" s="144">
        <f t="shared" si="222"/>
        <v>4.6087515398211192</v>
      </c>
      <c r="AN71" s="144">
        <f t="shared" si="223"/>
        <v>4.0370683255254463</v>
      </c>
      <c r="AO71" s="144">
        <f t="shared" si="224"/>
        <v>-2.4852362204724492</v>
      </c>
      <c r="AP71" s="144">
        <f t="shared" si="225"/>
        <v>0.29191496465296751</v>
      </c>
      <c r="AQ71" s="144">
        <f t="shared" si="226"/>
        <v>4.5636081503904897</v>
      </c>
      <c r="AR71" s="144">
        <f t="shared" si="227"/>
        <v>2.7247293516603954</v>
      </c>
      <c r="AS71" s="144">
        <f t="shared" si="228"/>
        <v>0.43812907045588051</v>
      </c>
      <c r="AT71" s="144">
        <f t="shared" si="229"/>
        <v>-4.7849507664054078</v>
      </c>
      <c r="AU71" s="144">
        <f t="shared" si="230"/>
        <v>5.0240791982712318</v>
      </c>
      <c r="AV71" s="144">
        <f t="shared" si="231"/>
        <v>3.3304962382256824</v>
      </c>
      <c r="AW71" s="144">
        <f t="shared" si="232"/>
        <v>0.15224856770121722</v>
      </c>
      <c r="AX71" s="144">
        <f t="shared" si="233"/>
        <v>-5.0927783071719084</v>
      </c>
      <c r="AY71" s="144">
        <f t="shared" si="234"/>
        <v>4.3218441929957807</v>
      </c>
      <c r="AZ71" s="144">
        <f t="shared" si="235"/>
        <v>4.4081971047540041</v>
      </c>
      <c r="BA71" s="144">
        <f t="shared" si="236"/>
        <v>-0.67173077352512967</v>
      </c>
      <c r="BB71" s="144">
        <f t="shared" si="237"/>
        <v>-11.372354833547311</v>
      </c>
      <c r="BC71" s="144">
        <f t="shared" si="238"/>
        <v>3.0566435867236907</v>
      </c>
      <c r="BD71" s="144">
        <f t="shared" si="239"/>
        <v>7.6019991854830877</v>
      </c>
      <c r="BE71" s="144">
        <f t="shared" si="240"/>
        <v>-4.616536596683571</v>
      </c>
      <c r="BF71" s="144">
        <f t="shared" si="241"/>
        <v>-10.306411591298362</v>
      </c>
      <c r="BG71" s="144">
        <f t="shared" si="242"/>
        <v>4.1522321358025094</v>
      </c>
      <c r="BH71" s="144">
        <f t="shared" si="243"/>
        <v>5.3613127484132779</v>
      </c>
      <c r="BI71" s="144">
        <f t="shared" si="244"/>
        <v>-0.84771498678480861</v>
      </c>
      <c r="BJ71" s="144">
        <f t="shared" si="245"/>
        <v>-5.7724454760947559</v>
      </c>
      <c r="BK71" s="144">
        <f t="shared" si="246"/>
        <v>3.9142113466056201</v>
      </c>
      <c r="BL71" s="144">
        <f t="shared" si="247"/>
        <v>4.4427921214825723</v>
      </c>
      <c r="BM71" s="144">
        <f t="shared" si="248"/>
        <v>-0.23407025074554635</v>
      </c>
      <c r="BN71" s="144">
        <f t="shared" si="249"/>
        <v>-5.9658131451916452</v>
      </c>
      <c r="BO71" s="144">
        <f t="shared" si="250"/>
        <v>3.932084088944412</v>
      </c>
      <c r="BP71" s="144">
        <f t="shared" si="251"/>
        <v>3.3045492007693587</v>
      </c>
      <c r="BQ71" s="144">
        <f t="shared" si="271"/>
        <v>-0.84253619125527812</v>
      </c>
      <c r="BR71" s="144">
        <f t="shared" si="252"/>
        <v>-5.8665395912254832</v>
      </c>
      <c r="BS71" s="144">
        <f t="shared" si="252"/>
        <v>3.6151905258539321</v>
      </c>
      <c r="BT71" s="144">
        <f t="shared" si="253"/>
        <v>3.4190102575805135</v>
      </c>
      <c r="BU71" s="144">
        <f t="shared" si="254"/>
        <v>-1.1073266338457119</v>
      </c>
      <c r="BV71" s="144">
        <f t="shared" si="255"/>
        <v>-7.8567646210104636</v>
      </c>
      <c r="BW71" s="144">
        <f t="shared" si="256"/>
        <v>6.4442493546694788</v>
      </c>
      <c r="BX71" s="144">
        <f t="shared" si="257"/>
        <v>3.9233036688812248</v>
      </c>
      <c r="BY71" s="144">
        <f t="shared" si="258"/>
        <v>-1.6020147855735336</v>
      </c>
      <c r="BZ71" s="144">
        <f t="shared" si="259"/>
        <v>-8.4490489537208369</v>
      </c>
      <c r="CA71" s="144">
        <f t="shared" si="260"/>
        <v>4.1400962899174081</v>
      </c>
      <c r="CB71" s="144">
        <f t="shared" si="261"/>
        <v>3.6775026776421824</v>
      </c>
      <c r="CC71" s="144">
        <f t="shared" si="262"/>
        <v>0.60302094562780928</v>
      </c>
      <c r="CD71" s="144">
        <f t="shared" si="263"/>
        <v>-6.8981993932032388</v>
      </c>
      <c r="CE71" s="144">
        <f t="shared" si="264"/>
        <v>1.5146544389869578</v>
      </c>
      <c r="CF71" s="144">
        <f t="shared" si="265"/>
        <v>1.3612565634785145</v>
      </c>
      <c r="CG71" s="144">
        <f t="shared" si="266"/>
        <v>0.36918126658352041</v>
      </c>
      <c r="CH71" s="144">
        <f t="shared" si="267"/>
        <v>-9.0010459862306984</v>
      </c>
      <c r="CI71" s="144">
        <f t="shared" si="268"/>
        <v>4.1120691160886311</v>
      </c>
      <c r="CJ71" s="144">
        <f t="shared" si="269"/>
        <v>2.4751648127679311</v>
      </c>
      <c r="CK71" s="144">
        <f t="shared" si="270"/>
        <v>-0.81526838059773377</v>
      </c>
    </row>
    <row r="72" spans="1:89">
      <c r="A72" s="137" t="s">
        <v>6</v>
      </c>
      <c r="B72" s="237"/>
      <c r="C72" s="145">
        <f t="shared" si="186"/>
        <v>1.3577555722830874</v>
      </c>
      <c r="D72" s="145">
        <f t="shared" si="187"/>
        <v>-1.1182967480299038</v>
      </c>
      <c r="E72" s="145">
        <f t="shared" si="188"/>
        <v>-4.4734430100510965</v>
      </c>
      <c r="F72" s="145">
        <f t="shared" si="189"/>
        <v>2.5629949218917352</v>
      </c>
      <c r="G72" s="145">
        <f t="shared" si="190"/>
        <v>1.1859887752755571</v>
      </c>
      <c r="H72" s="145">
        <f t="shared" si="191"/>
        <v>-0.85574866208641431</v>
      </c>
      <c r="I72" s="145">
        <f t="shared" si="192"/>
        <v>-4.186993850804221</v>
      </c>
      <c r="J72" s="145">
        <f t="shared" si="193"/>
        <v>8.4010925980777174</v>
      </c>
      <c r="K72" s="145">
        <f t="shared" si="194"/>
        <v>0.60668415254509067</v>
      </c>
      <c r="L72" s="145">
        <f t="shared" si="195"/>
        <v>-1.1804172702354443</v>
      </c>
      <c r="M72" s="145">
        <f t="shared" si="196"/>
        <v>4.0217081569941655</v>
      </c>
      <c r="N72" s="145">
        <f t="shared" si="197"/>
        <v>-11.466101155805989</v>
      </c>
      <c r="O72" s="145">
        <f t="shared" si="198"/>
        <v>-2.5096726127307885</v>
      </c>
      <c r="P72" s="145">
        <f t="shared" si="199"/>
        <v>-2.7711681711854452</v>
      </c>
      <c r="Q72" s="145">
        <f t="shared" si="200"/>
        <v>4.1945758785160976</v>
      </c>
      <c r="R72" s="145">
        <f t="shared" si="201"/>
        <v>-6.9958872725593801</v>
      </c>
      <c r="S72" s="145">
        <f t="shared" si="202"/>
        <v>-0.12124368326181219</v>
      </c>
      <c r="T72" s="145">
        <f t="shared" si="203"/>
        <v>-1.5675597051898364</v>
      </c>
      <c r="U72" s="145">
        <f t="shared" si="204"/>
        <v>5.0459523524542504</v>
      </c>
      <c r="V72" s="145">
        <f t="shared" si="205"/>
        <v>-3.108805808768953</v>
      </c>
      <c r="W72" s="145">
        <f t="shared" si="206"/>
        <v>2.2910856821046437</v>
      </c>
      <c r="X72" s="145">
        <f t="shared" si="207"/>
        <v>1.158028002616263</v>
      </c>
      <c r="Y72" s="145">
        <f t="shared" si="208"/>
        <v>7.5201386339569813</v>
      </c>
      <c r="Z72" s="145">
        <f t="shared" si="209"/>
        <v>24.002869032151985</v>
      </c>
      <c r="AA72" s="145">
        <f t="shared" si="210"/>
        <v>0.82289104958167214</v>
      </c>
      <c r="AB72" s="145">
        <f t="shared" si="211"/>
        <v>-1.4704761809182045</v>
      </c>
      <c r="AC72" s="145">
        <f t="shared" si="212"/>
        <v>5.913142724471772</v>
      </c>
      <c r="AD72" s="145">
        <f t="shared" si="213"/>
        <v>-25.941245201540774</v>
      </c>
      <c r="AE72" s="145">
        <f t="shared" si="214"/>
        <v>9.7760159851049688E-2</v>
      </c>
      <c r="AF72" s="145">
        <f t="shared" si="215"/>
        <v>2.0024066957201092</v>
      </c>
      <c r="AG72" s="145">
        <f t="shared" si="216"/>
        <v>6.5066570364841692</v>
      </c>
      <c r="AH72" s="145">
        <f t="shared" si="217"/>
        <v>-3.2417752028700511</v>
      </c>
      <c r="AI72" s="145">
        <f t="shared" si="218"/>
        <v>1.3036835614728601E-2</v>
      </c>
      <c r="AJ72" s="145">
        <f t="shared" si="219"/>
        <v>1.8260839370691031</v>
      </c>
      <c r="AK72" s="145">
        <f t="shared" si="220"/>
        <v>5.3180494024035108</v>
      </c>
      <c r="AL72" s="145">
        <f t="shared" si="221"/>
        <v>-0.63769020354628869</v>
      </c>
      <c r="AM72" s="145">
        <f t="shared" si="222"/>
        <v>2.2910724265261004</v>
      </c>
      <c r="AN72" s="145">
        <f t="shared" si="223"/>
        <v>3.7912503977853866</v>
      </c>
      <c r="AO72" s="145">
        <f t="shared" si="224"/>
        <v>5.0393401126487181</v>
      </c>
      <c r="AP72" s="145">
        <f t="shared" si="225"/>
        <v>1.6880739261391418</v>
      </c>
      <c r="AQ72" s="145">
        <f t="shared" si="226"/>
        <v>2.8153336890763465</v>
      </c>
      <c r="AR72" s="145">
        <f t="shared" si="227"/>
        <v>3.4792746803331673</v>
      </c>
      <c r="AS72" s="145">
        <f t="shared" si="228"/>
        <v>4.6341870377540477</v>
      </c>
      <c r="AT72" s="145">
        <f t="shared" si="229"/>
        <v>-3.1264201556043343</v>
      </c>
      <c r="AU72" s="145">
        <f t="shared" si="230"/>
        <v>2.5010522719924961</v>
      </c>
      <c r="AV72" s="145">
        <f t="shared" si="231"/>
        <v>3.5291106998113371</v>
      </c>
      <c r="AW72" s="145">
        <f t="shared" si="232"/>
        <v>4.5526296123844148</v>
      </c>
      <c r="AX72" s="145">
        <f t="shared" si="233"/>
        <v>2.708884777452186</v>
      </c>
      <c r="AY72" s="145">
        <f t="shared" si="234"/>
        <v>2.4498981476640163</v>
      </c>
      <c r="AZ72" s="145">
        <f t="shared" si="235"/>
        <v>3.3746484741172784</v>
      </c>
      <c r="BA72" s="145">
        <f t="shared" si="236"/>
        <v>9.1183879093199049</v>
      </c>
      <c r="BB72" s="145">
        <f t="shared" si="237"/>
        <v>-3.1584737159900711</v>
      </c>
      <c r="BC72" s="145">
        <f t="shared" si="238"/>
        <v>1.710862351088082</v>
      </c>
      <c r="BD72" s="145">
        <f t="shared" si="239"/>
        <v>2.9928882607437148</v>
      </c>
      <c r="BE72" s="145">
        <f t="shared" si="240"/>
        <v>5.7113334336978534</v>
      </c>
      <c r="BF72" s="145">
        <f t="shared" si="241"/>
        <v>0.35823945903813548</v>
      </c>
      <c r="BG72" s="145">
        <f t="shared" si="242"/>
        <v>0.16015908325841327</v>
      </c>
      <c r="BH72" s="145">
        <f t="shared" si="243"/>
        <v>2.4600459093074654</v>
      </c>
      <c r="BI72" s="145">
        <f t="shared" si="244"/>
        <v>5.5121105803778967</v>
      </c>
      <c r="BJ72" s="145">
        <f t="shared" si="245"/>
        <v>-3.9282758541838962</v>
      </c>
      <c r="BK72" s="145">
        <f t="shared" si="246"/>
        <v>-0.51766761698656816</v>
      </c>
      <c r="BL72" s="145">
        <f t="shared" si="247"/>
        <v>-0.60065777060272108</v>
      </c>
      <c r="BM72" s="145">
        <f t="shared" si="248"/>
        <v>4.5284531807023027</v>
      </c>
      <c r="BN72" s="145">
        <f t="shared" si="249"/>
        <v>-4.500849794963182</v>
      </c>
      <c r="BO72" s="145">
        <f t="shared" si="250"/>
        <v>0.93749241033568831</v>
      </c>
      <c r="BP72" s="145">
        <f t="shared" si="251"/>
        <v>0.76376399221561608</v>
      </c>
      <c r="BQ72" s="145">
        <f t="shared" si="271"/>
        <v>4.7272645628689682</v>
      </c>
      <c r="BR72" s="145">
        <f t="shared" si="252"/>
        <v>-2.214732619713883</v>
      </c>
      <c r="BS72" s="145">
        <f t="shared" si="252"/>
        <v>-0.71851520160067017</v>
      </c>
      <c r="BT72" s="145">
        <f t="shared" si="253"/>
        <v>0.32476913160749687</v>
      </c>
      <c r="BU72" s="145">
        <f t="shared" si="254"/>
        <v>5.2203070286347586</v>
      </c>
      <c r="BV72" s="145">
        <f t="shared" si="255"/>
        <v>0.26224583435427129</v>
      </c>
      <c r="BW72" s="145">
        <f t="shared" si="256"/>
        <v>0.25105695043003007</v>
      </c>
      <c r="BX72" s="145">
        <f t="shared" si="257"/>
        <v>8.0547620229433278E-2</v>
      </c>
      <c r="BY72" s="145">
        <f t="shared" si="258"/>
        <v>3.5215456334654025</v>
      </c>
      <c r="BZ72" s="145">
        <f t="shared" si="259"/>
        <v>0.37807431371681904</v>
      </c>
      <c r="CA72" s="145">
        <f t="shared" si="260"/>
        <v>-0.27168694919239039</v>
      </c>
      <c r="CB72" s="145">
        <f t="shared" si="261"/>
        <v>-3.8851489271687613E-2</v>
      </c>
      <c r="CC72" s="145">
        <f t="shared" si="262"/>
        <v>3.9027255803191685</v>
      </c>
      <c r="CD72" s="145">
        <f t="shared" si="263"/>
        <v>-1.0233732354968625</v>
      </c>
      <c r="CE72" s="145">
        <f t="shared" si="264"/>
        <v>-0.41526497817286223</v>
      </c>
      <c r="CF72" s="145">
        <f t="shared" si="265"/>
        <v>-0.44811771325995226</v>
      </c>
      <c r="CG72" s="145">
        <f t="shared" si="266"/>
        <v>3.6097526812675791</v>
      </c>
      <c r="CH72" s="145">
        <f t="shared" si="267"/>
        <v>-0.68386731239196596</v>
      </c>
      <c r="CI72" s="145">
        <f t="shared" si="268"/>
        <v>-1.9459204853700094</v>
      </c>
      <c r="CJ72" s="145">
        <f t="shared" si="269"/>
        <v>0.44977264862816291</v>
      </c>
      <c r="CK72" s="145">
        <f t="shared" si="270"/>
        <v>2.8582863874717432</v>
      </c>
    </row>
    <row r="73" spans="1:89">
      <c r="A73" s="133" t="s">
        <v>7</v>
      </c>
      <c r="B73" s="238"/>
      <c r="C73" s="147">
        <f t="shared" si="186"/>
        <v>1.1345973422512901</v>
      </c>
      <c r="D73" s="147">
        <f t="shared" si="187"/>
        <v>3.5916420472248896</v>
      </c>
      <c r="E73" s="147">
        <f t="shared" si="188"/>
        <v>3.9683698988724903</v>
      </c>
      <c r="F73" s="147">
        <f t="shared" si="189"/>
        <v>-3.9726962323079795</v>
      </c>
      <c r="G73" s="147">
        <f t="shared" si="190"/>
        <v>0.95002742905664006</v>
      </c>
      <c r="H73" s="147">
        <f t="shared" si="191"/>
        <v>3.0424456681106604</v>
      </c>
      <c r="I73" s="147">
        <f t="shared" si="192"/>
        <v>3.7741392281347244</v>
      </c>
      <c r="J73" s="147">
        <f t="shared" si="193"/>
        <v>-5.5430212870236719</v>
      </c>
      <c r="K73" s="147">
        <f t="shared" si="194"/>
        <v>0.78029340612969345</v>
      </c>
      <c r="L73" s="147">
        <f t="shared" si="195"/>
        <v>2.2314875048870366</v>
      </c>
      <c r="M73" s="147">
        <f t="shared" si="196"/>
        <v>2.8750194220442968</v>
      </c>
      <c r="N73" s="147">
        <f t="shared" si="197"/>
        <v>-3.7230988844841835</v>
      </c>
      <c r="O73" s="147">
        <f t="shared" si="198"/>
        <v>1.4923898463483147</v>
      </c>
      <c r="P73" s="147">
        <f t="shared" si="199"/>
        <v>1.9812765389416842</v>
      </c>
      <c r="Q73" s="147">
        <f t="shared" si="200"/>
        <v>2.9652926571241314</v>
      </c>
      <c r="R73" s="147">
        <f t="shared" si="201"/>
        <v>-4.4400085589153102</v>
      </c>
      <c r="S73" s="147">
        <f t="shared" si="202"/>
        <v>1.9355237691633114</v>
      </c>
      <c r="T73" s="147">
        <f t="shared" si="203"/>
        <v>2.8092924094294403</v>
      </c>
      <c r="U73" s="147">
        <f t="shared" si="204"/>
        <v>3.8583957369647726</v>
      </c>
      <c r="V73" s="147">
        <f t="shared" si="205"/>
        <v>-4.6664715128622127</v>
      </c>
      <c r="W73" s="147">
        <f t="shared" si="206"/>
        <v>1.8454623741439764</v>
      </c>
      <c r="X73" s="147">
        <f t="shared" si="207"/>
        <v>2.5097445468334394</v>
      </c>
      <c r="Y73" s="147">
        <f t="shared" si="208"/>
        <v>3.7032242310225407</v>
      </c>
      <c r="Z73" s="147">
        <f t="shared" si="209"/>
        <v>-2.5294854441032637</v>
      </c>
      <c r="AA73" s="147">
        <f t="shared" si="210"/>
        <v>1.5871663120993009</v>
      </c>
      <c r="AB73" s="147">
        <f t="shared" si="211"/>
        <v>2.2413797421009471</v>
      </c>
      <c r="AC73" s="147">
        <f t="shared" si="212"/>
        <v>4.0685452561056792</v>
      </c>
      <c r="AD73" s="147">
        <f t="shared" si="213"/>
        <v>-3.8074335528206826</v>
      </c>
      <c r="AE73" s="147">
        <f t="shared" si="214"/>
        <v>1.3833086437252806</v>
      </c>
      <c r="AF73" s="147">
        <f t="shared" si="215"/>
        <v>2.0594905994982149</v>
      </c>
      <c r="AG73" s="147">
        <f t="shared" si="216"/>
        <v>4.0871507437796115</v>
      </c>
      <c r="AH73" s="147">
        <f t="shared" si="217"/>
        <v>-3.2169846910807673</v>
      </c>
      <c r="AI73" s="147">
        <f t="shared" si="218"/>
        <v>1.4024480865384694</v>
      </c>
      <c r="AJ73" s="147">
        <f t="shared" si="219"/>
        <v>2.5491755159152292</v>
      </c>
      <c r="AK73" s="147">
        <f t="shared" si="220"/>
        <v>4.1170452547785867</v>
      </c>
      <c r="AL73" s="147">
        <f t="shared" si="221"/>
        <v>-4.1423103184152739</v>
      </c>
      <c r="AM73" s="147">
        <f t="shared" si="222"/>
        <v>1.6507954174101545</v>
      </c>
      <c r="AN73" s="147">
        <f t="shared" si="223"/>
        <v>2.5318539093372645</v>
      </c>
      <c r="AO73" s="147">
        <f t="shared" si="224"/>
        <v>5.5284890917976437</v>
      </c>
      <c r="AP73" s="147">
        <f t="shared" si="225"/>
        <v>-2.8627827174860414</v>
      </c>
      <c r="AQ73" s="147">
        <f t="shared" si="226"/>
        <v>1.5422493829519437</v>
      </c>
      <c r="AR73" s="147">
        <f t="shared" si="227"/>
        <v>2.5519319443247701</v>
      </c>
      <c r="AS73" s="147">
        <f t="shared" si="228"/>
        <v>4.9983026975834992</v>
      </c>
      <c r="AT73" s="147">
        <f t="shared" si="229"/>
        <v>-4.0943010866667011</v>
      </c>
      <c r="AU73" s="147">
        <f t="shared" si="230"/>
        <v>2.1025137049128171</v>
      </c>
      <c r="AV73" s="147">
        <f t="shared" si="231"/>
        <v>3.1933495471478355</v>
      </c>
      <c r="AW73" s="147">
        <f t="shared" si="232"/>
        <v>4.953537184306013</v>
      </c>
      <c r="AX73" s="147">
        <f t="shared" si="233"/>
        <v>-2.9284494699404715</v>
      </c>
      <c r="AY73" s="147">
        <f t="shared" si="234"/>
        <v>1.4414624647290695</v>
      </c>
      <c r="AZ73" s="147">
        <f t="shared" si="235"/>
        <v>2.7714855399221912</v>
      </c>
      <c r="BA73" s="147">
        <f t="shared" si="236"/>
        <v>4.6090606998820371</v>
      </c>
      <c r="BB73" s="147">
        <f t="shared" si="237"/>
        <v>-3.3987051204040815</v>
      </c>
      <c r="BC73" s="147">
        <f t="shared" si="238"/>
        <v>1.0098444481426345</v>
      </c>
      <c r="BD73" s="147">
        <f t="shared" si="239"/>
        <v>1.4576987559939394</v>
      </c>
      <c r="BE73" s="147">
        <f t="shared" si="240"/>
        <v>3.873642257712008</v>
      </c>
      <c r="BF73" s="147">
        <f t="shared" si="241"/>
        <v>-4.2306997575708163</v>
      </c>
      <c r="BG73" s="147">
        <f t="shared" si="242"/>
        <v>0.2600481973226636</v>
      </c>
      <c r="BH73" s="147">
        <f t="shared" si="243"/>
        <v>1.3056636987018082</v>
      </c>
      <c r="BI73" s="147">
        <f t="shared" si="244"/>
        <v>3.6005750134215244</v>
      </c>
      <c r="BJ73" s="147">
        <f t="shared" si="245"/>
        <v>-3.6755613792806443</v>
      </c>
      <c r="BK73" s="147">
        <f t="shared" si="246"/>
        <v>1.3542219404322382</v>
      </c>
      <c r="BL73" s="147">
        <f t="shared" si="247"/>
        <v>1.7880383764782584</v>
      </c>
      <c r="BM73" s="147">
        <f t="shared" si="248"/>
        <v>4.1552247099677997</v>
      </c>
      <c r="BN73" s="147">
        <f t="shared" si="249"/>
        <v>-3.4148299771923338</v>
      </c>
      <c r="BO73" s="147">
        <f t="shared" si="250"/>
        <v>1.3132629820530368</v>
      </c>
      <c r="BP73" s="147">
        <f t="shared" si="251"/>
        <v>2.3068682674691883</v>
      </c>
      <c r="BQ73" s="147">
        <f t="shared" si="271"/>
        <v>4.4097479741530883</v>
      </c>
      <c r="BR73" s="147">
        <f t="shared" si="252"/>
        <v>-4.2079645388543723</v>
      </c>
      <c r="BS73" s="147">
        <f t="shared" si="252"/>
        <v>0.9235608569282957</v>
      </c>
      <c r="BT73" s="147">
        <f t="shared" si="253"/>
        <v>1.7152070988353036</v>
      </c>
      <c r="BU73" s="147">
        <f t="shared" si="254"/>
        <v>3.8578504969390344</v>
      </c>
      <c r="BV73" s="147">
        <f t="shared" si="255"/>
        <v>-3.9737127265876393</v>
      </c>
      <c r="BW73" s="147">
        <f t="shared" si="256"/>
        <v>1.0870574412119285</v>
      </c>
      <c r="BX73" s="147">
        <f t="shared" si="257"/>
        <v>1.7132658253563047</v>
      </c>
      <c r="BY73" s="147">
        <f t="shared" si="258"/>
        <v>4.2325332275582097</v>
      </c>
      <c r="BZ73" s="147">
        <f t="shared" si="259"/>
        <v>-4.3047919116603097</v>
      </c>
      <c r="CA73" s="147">
        <f t="shared" si="260"/>
        <v>0.97708326314395499</v>
      </c>
      <c r="CB73" s="147">
        <f t="shared" si="261"/>
        <v>1.8021992189108813</v>
      </c>
      <c r="CC73" s="147">
        <f t="shared" si="262"/>
        <v>3.9512693179773426</v>
      </c>
      <c r="CD73" s="147">
        <f t="shared" si="263"/>
        <v>-4.5920326947176227</v>
      </c>
      <c r="CE73" s="147">
        <f t="shared" si="264"/>
        <v>0.70664088702870176</v>
      </c>
      <c r="CF73" s="147">
        <f t="shared" si="265"/>
        <v>1.640809638505289</v>
      </c>
      <c r="CG73" s="147">
        <f t="shared" si="266"/>
        <v>3.6900888519604926</v>
      </c>
      <c r="CH73" s="147">
        <f t="shared" si="267"/>
        <v>-4.7188863075163017</v>
      </c>
      <c r="CI73" s="147">
        <f t="shared" si="268"/>
        <v>0.96289203079004315</v>
      </c>
      <c r="CJ73" s="147">
        <f t="shared" si="269"/>
        <v>1.3701045735053778</v>
      </c>
      <c r="CK73" s="147">
        <f t="shared" si="270"/>
        <v>4.2939252350866468</v>
      </c>
    </row>
    <row r="74" spans="1:89">
      <c r="A74" s="140" t="s">
        <v>8</v>
      </c>
      <c r="B74" s="236"/>
      <c r="C74" s="144">
        <f t="shared" si="186"/>
        <v>2.5858783892976174</v>
      </c>
      <c r="D74" s="144">
        <f t="shared" si="187"/>
        <v>6.6545654922044823</v>
      </c>
      <c r="E74" s="144">
        <f t="shared" si="188"/>
        <v>14.946511062484802</v>
      </c>
      <c r="F74" s="144">
        <f t="shared" si="189"/>
        <v>-17.158875872158486</v>
      </c>
      <c r="G74" s="144">
        <f t="shared" si="190"/>
        <v>1.6130641232246563</v>
      </c>
      <c r="H74" s="144">
        <f t="shared" si="191"/>
        <v>4.8467017652523765</v>
      </c>
      <c r="I74" s="144">
        <f t="shared" si="192"/>
        <v>14.012701225815988</v>
      </c>
      <c r="J74" s="144">
        <f t="shared" si="193"/>
        <v>-15.801654468598944</v>
      </c>
      <c r="K74" s="144">
        <f t="shared" si="194"/>
        <v>0.65023367965466927</v>
      </c>
      <c r="L74" s="144">
        <f t="shared" si="195"/>
        <v>3.8394565240104992</v>
      </c>
      <c r="M74" s="144">
        <f t="shared" si="196"/>
        <v>12.168702683461355</v>
      </c>
      <c r="N74" s="144">
        <f t="shared" si="197"/>
        <v>-15.011909818967196</v>
      </c>
      <c r="O74" s="144">
        <f t="shared" si="198"/>
        <v>2.1981268040376758</v>
      </c>
      <c r="P74" s="144">
        <f t="shared" si="199"/>
        <v>3.6920943970583702</v>
      </c>
      <c r="Q74" s="144">
        <f t="shared" si="200"/>
        <v>12.780490640623189</v>
      </c>
      <c r="R74" s="144">
        <f t="shared" si="201"/>
        <v>-12.99392047965828</v>
      </c>
      <c r="S74" s="144">
        <f t="shared" si="202"/>
        <v>3.8616020332791394</v>
      </c>
      <c r="T74" s="144">
        <f t="shared" si="203"/>
        <v>5.7542105711607947</v>
      </c>
      <c r="U74" s="144">
        <f t="shared" si="204"/>
        <v>15.638512152544648</v>
      </c>
      <c r="V74" s="144">
        <f t="shared" si="205"/>
        <v>-13.673018227314982</v>
      </c>
      <c r="W74" s="144">
        <f t="shared" si="206"/>
        <v>3.7471909537261086</v>
      </c>
      <c r="X74" s="144">
        <f t="shared" si="207"/>
        <v>4.2273942710012946</v>
      </c>
      <c r="Y74" s="144">
        <f t="shared" si="208"/>
        <v>13.925690454955383</v>
      </c>
      <c r="Z74" s="144">
        <f t="shared" si="209"/>
        <v>-10.629254724435082</v>
      </c>
      <c r="AA74" s="144">
        <f t="shared" si="210"/>
        <v>2.0529011661410834</v>
      </c>
      <c r="AB74" s="144">
        <f t="shared" si="211"/>
        <v>2.7523219704291377</v>
      </c>
      <c r="AC74" s="144">
        <f t="shared" si="212"/>
        <v>13.602835709838432</v>
      </c>
      <c r="AD74" s="144">
        <f t="shared" si="213"/>
        <v>-14.878154972352508</v>
      </c>
      <c r="AE74" s="144">
        <f t="shared" si="214"/>
        <v>2.4697797140578031</v>
      </c>
      <c r="AF74" s="144">
        <f t="shared" si="215"/>
        <v>3.8199746499396032</v>
      </c>
      <c r="AG74" s="144">
        <f t="shared" si="216"/>
        <v>14.289902859422549</v>
      </c>
      <c r="AH74" s="144">
        <f t="shared" si="217"/>
        <v>-15.742892767960992</v>
      </c>
      <c r="AI74" s="144">
        <f t="shared" si="218"/>
        <v>2.6711538026213506</v>
      </c>
      <c r="AJ74" s="144">
        <f t="shared" si="219"/>
        <v>5.4798983833944446</v>
      </c>
      <c r="AK74" s="144">
        <f t="shared" si="220"/>
        <v>14.290359291172189</v>
      </c>
      <c r="AL74" s="144">
        <f t="shared" si="221"/>
        <v>-15.516271546296592</v>
      </c>
      <c r="AM74" s="144">
        <f t="shared" si="222"/>
        <v>2.9668663827330111</v>
      </c>
      <c r="AN74" s="144">
        <f t="shared" si="223"/>
        <v>4.5499158721256006</v>
      </c>
      <c r="AO74" s="144">
        <f t="shared" si="224"/>
        <v>18.654864882988022</v>
      </c>
      <c r="AP74" s="144">
        <f t="shared" si="225"/>
        <v>-16.224870527624326</v>
      </c>
      <c r="AQ74" s="144">
        <f t="shared" si="226"/>
        <v>2.2968403349316651</v>
      </c>
      <c r="AR74" s="144">
        <f t="shared" si="227"/>
        <v>4.7144112670144258</v>
      </c>
      <c r="AS74" s="144">
        <f t="shared" si="228"/>
        <v>18.29759692673862</v>
      </c>
      <c r="AT74" s="144">
        <f t="shared" si="229"/>
        <v>-16.462699363598539</v>
      </c>
      <c r="AU74" s="144">
        <f t="shared" si="230"/>
        <v>2.864804253302133</v>
      </c>
      <c r="AV74" s="144">
        <f t="shared" si="231"/>
        <v>4.9528558172381487</v>
      </c>
      <c r="AW74" s="144">
        <f t="shared" si="232"/>
        <v>18.14305738407538</v>
      </c>
      <c r="AX74" s="144">
        <f t="shared" si="233"/>
        <v>-16.25888996736548</v>
      </c>
      <c r="AY74" s="144">
        <f t="shared" si="234"/>
        <v>2.5766750126966667</v>
      </c>
      <c r="AZ74" s="144">
        <f t="shared" si="235"/>
        <v>4.7248120744578559</v>
      </c>
      <c r="BA74" s="144">
        <f t="shared" si="236"/>
        <v>16.755176625395972</v>
      </c>
      <c r="BB74" s="144">
        <f t="shared" si="237"/>
        <v>-16.388607349930979</v>
      </c>
      <c r="BC74" s="144">
        <f t="shared" si="238"/>
        <v>0.90391778385097965</v>
      </c>
      <c r="BD74" s="144">
        <f t="shared" si="239"/>
        <v>0.47748912164718976</v>
      </c>
      <c r="BE74" s="144">
        <f t="shared" si="240"/>
        <v>17.370468611443641</v>
      </c>
      <c r="BF74" s="144">
        <f t="shared" si="241"/>
        <v>-15.791955742309504</v>
      </c>
      <c r="BG74" s="144">
        <f t="shared" si="242"/>
        <v>-3.6084884223711339E-2</v>
      </c>
      <c r="BH74" s="144">
        <f t="shared" si="243"/>
        <v>2.5036473551152998</v>
      </c>
      <c r="BI74" s="144">
        <f t="shared" si="244"/>
        <v>16.008206858922627</v>
      </c>
      <c r="BJ74" s="144">
        <f t="shared" si="245"/>
        <v>-13.956029426521754</v>
      </c>
      <c r="BK74" s="144">
        <f t="shared" si="246"/>
        <v>2.1222470030666365</v>
      </c>
      <c r="BL74" s="144">
        <f t="shared" si="247"/>
        <v>3.0017630665984214</v>
      </c>
      <c r="BM74" s="144">
        <f t="shared" si="248"/>
        <v>17.083729045652309</v>
      </c>
      <c r="BN74" s="144">
        <f t="shared" si="249"/>
        <v>-14.933911500730154</v>
      </c>
      <c r="BO74" s="144">
        <f t="shared" si="250"/>
        <v>1.7224227927615701</v>
      </c>
      <c r="BP74" s="144">
        <f t="shared" si="251"/>
        <v>3.5337552742616047</v>
      </c>
      <c r="BQ74" s="144">
        <f t="shared" si="271"/>
        <v>17.800135846493482</v>
      </c>
      <c r="BR74" s="144">
        <f t="shared" si="252"/>
        <v>-15.610739913471505</v>
      </c>
      <c r="BS74" s="144">
        <f t="shared" si="252"/>
        <v>1.2343312352897267</v>
      </c>
      <c r="BT74" s="144">
        <f t="shared" si="253"/>
        <v>2.795194411715205</v>
      </c>
      <c r="BU74" s="144">
        <f t="shared" si="254"/>
        <v>16.945544605119068</v>
      </c>
      <c r="BV74" s="144">
        <f t="shared" si="255"/>
        <v>-16.52004518562968</v>
      </c>
      <c r="BW74" s="144">
        <f t="shared" si="256"/>
        <v>1.3378135826689321</v>
      </c>
      <c r="BX74" s="144">
        <f t="shared" si="257"/>
        <v>2.4920193594892353</v>
      </c>
      <c r="BY74" s="144">
        <f t="shared" si="258"/>
        <v>17.051140359690553</v>
      </c>
      <c r="BZ74" s="144">
        <f t="shared" si="259"/>
        <v>-16.041084962682014</v>
      </c>
      <c r="CA74" s="144">
        <f t="shared" si="260"/>
        <v>0.34222086014915482</v>
      </c>
      <c r="CB74" s="144">
        <f t="shared" si="261"/>
        <v>3.1662000509035266</v>
      </c>
      <c r="CC74" s="144">
        <f t="shared" si="262"/>
        <v>16.475057976020143</v>
      </c>
      <c r="CD74" s="144">
        <f t="shared" si="263"/>
        <v>-15.269156772296924</v>
      </c>
      <c r="CE74" s="144">
        <f t="shared" si="264"/>
        <v>-5.7340026356303885E-2</v>
      </c>
      <c r="CF74" s="144">
        <f t="shared" si="265"/>
        <v>3.2521389028686531</v>
      </c>
      <c r="CG74" s="144">
        <f t="shared" si="266"/>
        <v>17.048966182821353</v>
      </c>
      <c r="CH74" s="144">
        <f t="shared" si="267"/>
        <v>-15.628406190271694</v>
      </c>
      <c r="CI74" s="144">
        <f t="shared" si="268"/>
        <v>0.34260178748759945</v>
      </c>
      <c r="CJ74" s="144">
        <f t="shared" si="269"/>
        <v>2.2801722005047083</v>
      </c>
      <c r="CK74" s="144">
        <f t="shared" si="270"/>
        <v>17.496057049415096</v>
      </c>
    </row>
    <row r="75" spans="1:89">
      <c r="A75" s="140" t="s">
        <v>9</v>
      </c>
      <c r="B75" s="236"/>
      <c r="C75" s="144">
        <f t="shared" si="186"/>
        <v>0.23525001958089048</v>
      </c>
      <c r="D75" s="144">
        <f t="shared" si="187"/>
        <v>8.2121936857615605</v>
      </c>
      <c r="E75" s="144">
        <f t="shared" si="188"/>
        <v>2.0734474932948106</v>
      </c>
      <c r="F75" s="144">
        <f t="shared" si="189"/>
        <v>-4.1360392939792501</v>
      </c>
      <c r="G75" s="144">
        <f t="shared" si="190"/>
        <v>-0.45152584596219753</v>
      </c>
      <c r="H75" s="144">
        <f t="shared" si="191"/>
        <v>6.8264428340545207</v>
      </c>
      <c r="I75" s="144">
        <f t="shared" si="192"/>
        <v>0.54962377466888523</v>
      </c>
      <c r="J75" s="144">
        <f t="shared" si="193"/>
        <v>-2.8245367609596603</v>
      </c>
      <c r="K75" s="144">
        <f t="shared" si="194"/>
        <v>0.93884751078005602</v>
      </c>
      <c r="L75" s="144">
        <f t="shared" si="195"/>
        <v>6.9049884463776081</v>
      </c>
      <c r="M75" s="144">
        <f t="shared" si="196"/>
        <v>2.4339297066569787</v>
      </c>
      <c r="N75" s="144">
        <f t="shared" si="197"/>
        <v>-3.1484404089545088</v>
      </c>
      <c r="O75" s="144">
        <f t="shared" si="198"/>
        <v>0.40452047091261051</v>
      </c>
      <c r="P75" s="144">
        <f t="shared" si="199"/>
        <v>3.5235772357723634</v>
      </c>
      <c r="Q75" s="144">
        <f t="shared" si="200"/>
        <v>1.151302872759826</v>
      </c>
      <c r="R75" s="144">
        <f t="shared" si="201"/>
        <v>-4.2800091650709762</v>
      </c>
      <c r="S75" s="144">
        <f t="shared" si="202"/>
        <v>2.2781104457751198</v>
      </c>
      <c r="T75" s="144">
        <f t="shared" si="203"/>
        <v>5.8722125367541835</v>
      </c>
      <c r="U75" s="144">
        <f t="shared" si="204"/>
        <v>2.2994226353959926</v>
      </c>
      <c r="V75" s="144">
        <f t="shared" si="205"/>
        <v>-3.4162358509064483</v>
      </c>
      <c r="W75" s="144">
        <f t="shared" si="206"/>
        <v>2.5575614328212222</v>
      </c>
      <c r="X75" s="144">
        <f t="shared" si="207"/>
        <v>4.9479866171830871</v>
      </c>
      <c r="Y75" s="144">
        <f t="shared" si="208"/>
        <v>1.3068381453166606</v>
      </c>
      <c r="Z75" s="144">
        <f t="shared" si="209"/>
        <v>-4.5753070586938129</v>
      </c>
      <c r="AA75" s="144">
        <f t="shared" si="210"/>
        <v>1.9017755460429047</v>
      </c>
      <c r="AB75" s="144">
        <f t="shared" si="211"/>
        <v>5.504656621488591</v>
      </c>
      <c r="AC75" s="144">
        <f t="shared" si="212"/>
        <v>3.1326252332424276</v>
      </c>
      <c r="AD75" s="144">
        <f t="shared" si="213"/>
        <v>-1.4963171734783061</v>
      </c>
      <c r="AE75" s="144">
        <f t="shared" si="214"/>
        <v>2.6847159715085578</v>
      </c>
      <c r="AF75" s="144">
        <f t="shared" si="215"/>
        <v>5.0005866802868528</v>
      </c>
      <c r="AG75" s="144">
        <f t="shared" si="216"/>
        <v>2.3079249053428739</v>
      </c>
      <c r="AH75" s="144">
        <f t="shared" si="217"/>
        <v>-2.1352731003180403</v>
      </c>
      <c r="AI75" s="144">
        <f t="shared" si="218"/>
        <v>1.9550858652575935</v>
      </c>
      <c r="AJ75" s="144">
        <f t="shared" si="219"/>
        <v>3.9129308110909706</v>
      </c>
      <c r="AK75" s="144">
        <f t="shared" si="220"/>
        <v>3.0392768079800456</v>
      </c>
      <c r="AL75" s="144">
        <f t="shared" si="221"/>
        <v>-4.9668267282828076</v>
      </c>
      <c r="AM75" s="144">
        <f t="shared" si="222"/>
        <v>2.1150431253171034</v>
      </c>
      <c r="AN75" s="144">
        <f t="shared" si="223"/>
        <v>5.4653293171443709</v>
      </c>
      <c r="AO75" s="144">
        <f t="shared" si="224"/>
        <v>2.337838235727113</v>
      </c>
      <c r="AP75" s="144">
        <f t="shared" si="225"/>
        <v>-3.5546080566054892</v>
      </c>
      <c r="AQ75" s="144">
        <f t="shared" si="226"/>
        <v>2.1305390263736697</v>
      </c>
      <c r="AR75" s="144">
        <f t="shared" si="227"/>
        <v>4.8541350202292302</v>
      </c>
      <c r="AS75" s="144">
        <f t="shared" si="228"/>
        <v>2.0679799366716227</v>
      </c>
      <c r="AT75" s="144">
        <f t="shared" si="229"/>
        <v>-4.2000118000373368</v>
      </c>
      <c r="AU75" s="144">
        <f t="shared" si="230"/>
        <v>2.3884744574769865</v>
      </c>
      <c r="AV75" s="144">
        <f t="shared" si="231"/>
        <v>5.8712946042609344</v>
      </c>
      <c r="AW75" s="144">
        <f t="shared" si="232"/>
        <v>1.1849325468177534</v>
      </c>
      <c r="AX75" s="144">
        <f t="shared" si="233"/>
        <v>-0.63961217494885492</v>
      </c>
      <c r="AY75" s="144">
        <f t="shared" si="234"/>
        <v>1.9709885886510632</v>
      </c>
      <c r="AZ75" s="144">
        <f t="shared" si="235"/>
        <v>4.9562035088956558</v>
      </c>
      <c r="BA75" s="144">
        <f t="shared" si="236"/>
        <v>1.709098618874201</v>
      </c>
      <c r="BB75" s="144">
        <f t="shared" si="237"/>
        <v>-4.2330275336768102</v>
      </c>
      <c r="BC75" s="144">
        <f t="shared" si="238"/>
        <v>1.8280041381168992</v>
      </c>
      <c r="BD75" s="144">
        <f t="shared" si="239"/>
        <v>4.7203150475671194</v>
      </c>
      <c r="BE75" s="144">
        <f t="shared" si="240"/>
        <v>0.61490249286825671</v>
      </c>
      <c r="BF75" s="144">
        <f t="shared" si="241"/>
        <v>-6.1891449154419478</v>
      </c>
      <c r="BG75" s="144">
        <f t="shared" si="242"/>
        <v>1.2206799975099283</v>
      </c>
      <c r="BH75" s="144">
        <f t="shared" si="243"/>
        <v>4.5240054098044142</v>
      </c>
      <c r="BI75" s="144">
        <f t="shared" si="244"/>
        <v>0.65066277959031737</v>
      </c>
      <c r="BJ75" s="144">
        <f t="shared" si="245"/>
        <v>-5.2633170881843716</v>
      </c>
      <c r="BK75" s="144">
        <f t="shared" si="246"/>
        <v>2.4404935747663647</v>
      </c>
      <c r="BL75" s="144">
        <f t="shared" si="247"/>
        <v>5.2030434240302057</v>
      </c>
      <c r="BM75" s="144">
        <f t="shared" si="248"/>
        <v>0.86550024559204286</v>
      </c>
      <c r="BN75" s="144">
        <f t="shared" si="249"/>
        <v>-5.0774648411870578</v>
      </c>
      <c r="BO75" s="144">
        <f t="shared" si="250"/>
        <v>2.7185049106196555</v>
      </c>
      <c r="BP75" s="144">
        <f t="shared" si="251"/>
        <v>4.8270880982270423</v>
      </c>
      <c r="BQ75" s="144">
        <f t="shared" si="271"/>
        <v>1.2516814856130223</v>
      </c>
      <c r="BR75" s="144">
        <f t="shared" si="252"/>
        <v>-5.3629935879325554</v>
      </c>
      <c r="BS75" s="144">
        <f t="shared" si="252"/>
        <v>2.4889285591678414</v>
      </c>
      <c r="BT75" s="144">
        <f t="shared" si="253"/>
        <v>4.3461512695116253</v>
      </c>
      <c r="BU75" s="144">
        <f t="shared" si="254"/>
        <v>0.98871643420060074</v>
      </c>
      <c r="BV75" s="144">
        <f t="shared" si="255"/>
        <v>-4.8788276806850313</v>
      </c>
      <c r="BW75" s="144">
        <f t="shared" si="256"/>
        <v>2.4034119417962749</v>
      </c>
      <c r="BX75" s="144">
        <f t="shared" si="257"/>
        <v>5.0500596142224889</v>
      </c>
      <c r="BY75" s="144">
        <f t="shared" si="258"/>
        <v>0.73695175609072916</v>
      </c>
      <c r="BZ75" s="144">
        <f t="shared" si="259"/>
        <v>-5.5649891949000896</v>
      </c>
      <c r="CA75" s="144">
        <f t="shared" si="260"/>
        <v>2.9954367666232091</v>
      </c>
      <c r="CB75" s="144">
        <f t="shared" si="261"/>
        <v>4.8371783917212676</v>
      </c>
      <c r="CC75" s="144">
        <f t="shared" si="262"/>
        <v>1.4414006490076181</v>
      </c>
      <c r="CD75" s="144">
        <f t="shared" si="263"/>
        <v>-6.5995555844979741</v>
      </c>
      <c r="CE75" s="144">
        <f t="shared" si="264"/>
        <v>2.111272344564751</v>
      </c>
      <c r="CF75" s="144">
        <f t="shared" si="265"/>
        <v>4.3960334192238468</v>
      </c>
      <c r="CG75" s="144">
        <f t="shared" si="266"/>
        <v>0.72550486163053773</v>
      </c>
      <c r="CH75" s="144">
        <f t="shared" si="267"/>
        <v>-7.6456800025307743</v>
      </c>
      <c r="CI75" s="144">
        <f t="shared" si="268"/>
        <v>3.4237975661580213</v>
      </c>
      <c r="CJ75" s="144">
        <f t="shared" si="269"/>
        <v>4.4528489828952047</v>
      </c>
      <c r="CK75" s="144">
        <f t="shared" si="270"/>
        <v>2.0160329002264823</v>
      </c>
    </row>
    <row r="76" spans="1:89">
      <c r="A76" s="140" t="s">
        <v>10</v>
      </c>
      <c r="B76" s="236"/>
      <c r="C76" s="144">
        <f t="shared" si="186"/>
        <v>0.97936015056409675</v>
      </c>
      <c r="D76" s="144">
        <f t="shared" si="187"/>
        <v>2.9492233857551309</v>
      </c>
      <c r="E76" s="144">
        <f t="shared" si="188"/>
        <v>1.6054440705459128</v>
      </c>
      <c r="F76" s="144">
        <f t="shared" si="189"/>
        <v>-0.986145360011903</v>
      </c>
      <c r="G76" s="144">
        <f t="shared" si="190"/>
        <v>3.1691508333244309</v>
      </c>
      <c r="H76" s="144">
        <f t="shared" si="191"/>
        <v>3.637237746545352</v>
      </c>
      <c r="I76" s="144">
        <f t="shared" si="192"/>
        <v>2.7711868761483016</v>
      </c>
      <c r="J76" s="144">
        <f t="shared" si="193"/>
        <v>-1.8196069196111724</v>
      </c>
      <c r="K76" s="144">
        <f t="shared" si="194"/>
        <v>1.6044373725374408</v>
      </c>
      <c r="L76" s="144">
        <f t="shared" si="195"/>
        <v>0.5827252793247103</v>
      </c>
      <c r="M76" s="144">
        <f t="shared" si="196"/>
        <v>2.1623492524469223E-2</v>
      </c>
      <c r="N76" s="144">
        <f t="shared" si="197"/>
        <v>-1.9710365582420286</v>
      </c>
      <c r="O76" s="144">
        <f t="shared" si="198"/>
        <v>2.8549536508149975</v>
      </c>
      <c r="P76" s="144">
        <f t="shared" si="199"/>
        <v>1.4284604185104564</v>
      </c>
      <c r="Q76" s="144">
        <f t="shared" si="200"/>
        <v>0.2439994173212483</v>
      </c>
      <c r="R76" s="144">
        <f t="shared" si="201"/>
        <v>1.436447493418197</v>
      </c>
      <c r="S76" s="144">
        <f t="shared" si="202"/>
        <v>2.4260848812661524</v>
      </c>
      <c r="T76" s="144">
        <f t="shared" si="203"/>
        <v>1.6897449339069737</v>
      </c>
      <c r="U76" s="144">
        <f t="shared" si="204"/>
        <v>0.68866563164815964</v>
      </c>
      <c r="V76" s="144">
        <f t="shared" si="205"/>
        <v>-3.5285879259041151</v>
      </c>
      <c r="W76" s="144">
        <f t="shared" si="206"/>
        <v>1.5341706665635413</v>
      </c>
      <c r="X76" s="144">
        <f t="shared" si="207"/>
        <v>1.7179469872183577</v>
      </c>
      <c r="Y76" s="144">
        <f t="shared" si="208"/>
        <v>1.6759850776664194</v>
      </c>
      <c r="Z76" s="144">
        <f t="shared" si="209"/>
        <v>2.8345103491319192</v>
      </c>
      <c r="AA76" s="144">
        <f t="shared" si="210"/>
        <v>3.3257134252433742</v>
      </c>
      <c r="AB76" s="144">
        <f t="shared" si="211"/>
        <v>2.3665106786228423</v>
      </c>
      <c r="AC76" s="144">
        <f t="shared" si="212"/>
        <v>2.04586274878781</v>
      </c>
      <c r="AD76" s="144">
        <f t="shared" si="213"/>
        <v>1.6255902585785182</v>
      </c>
      <c r="AE76" s="144">
        <f t="shared" si="214"/>
        <v>-0.25350326515862998</v>
      </c>
      <c r="AF76" s="144">
        <f t="shared" si="215"/>
        <v>-0.48214433730223022</v>
      </c>
      <c r="AG76" s="144">
        <f t="shared" si="216"/>
        <v>1.1417036547203108</v>
      </c>
      <c r="AH76" s="144">
        <f t="shared" si="217"/>
        <v>4.8742013103288215</v>
      </c>
      <c r="AI76" s="144">
        <f t="shared" si="218"/>
        <v>-0.56617534908381295</v>
      </c>
      <c r="AJ76" s="144">
        <f t="shared" si="219"/>
        <v>0.45810803976792025</v>
      </c>
      <c r="AK76" s="144">
        <f t="shared" si="220"/>
        <v>1.3267609954662056</v>
      </c>
      <c r="AL76" s="144">
        <f t="shared" si="221"/>
        <v>5.1322548729536557</v>
      </c>
      <c r="AM76" s="144">
        <f t="shared" si="222"/>
        <v>0.13403627153073749</v>
      </c>
      <c r="AN76" s="144">
        <f t="shared" si="223"/>
        <v>0.52914841275510294</v>
      </c>
      <c r="AO76" s="144">
        <f t="shared" si="224"/>
        <v>2.1327864133984908</v>
      </c>
      <c r="AP76" s="144">
        <f t="shared" si="225"/>
        <v>7.4842536965732602</v>
      </c>
      <c r="AQ76" s="144">
        <f t="shared" si="226"/>
        <v>0.16276191586746697</v>
      </c>
      <c r="AR76" s="144">
        <f t="shared" si="227"/>
        <v>0.91159004862205983</v>
      </c>
      <c r="AS76" s="144">
        <f t="shared" si="228"/>
        <v>1.5346858131165777</v>
      </c>
      <c r="AT76" s="144">
        <f t="shared" si="229"/>
        <v>1.5301469355596877</v>
      </c>
      <c r="AU76" s="144">
        <f t="shared" si="230"/>
        <v>3.4464475520328648</v>
      </c>
      <c r="AV76" s="144">
        <f t="shared" si="231"/>
        <v>2.6207673714015831</v>
      </c>
      <c r="AW76" s="144">
        <f t="shared" si="232"/>
        <v>1.5636270927760723</v>
      </c>
      <c r="AX76" s="144">
        <f t="shared" si="233"/>
        <v>1.8249811270824656</v>
      </c>
      <c r="AY76" s="144">
        <f t="shared" si="234"/>
        <v>0.70046110883331192</v>
      </c>
      <c r="AZ76" s="144">
        <f t="shared" si="235"/>
        <v>1.9680480625093473</v>
      </c>
      <c r="BA76" s="144">
        <f t="shared" si="236"/>
        <v>1.9308751944206968</v>
      </c>
      <c r="BB76" s="144">
        <f t="shared" si="237"/>
        <v>2.4116287171836244</v>
      </c>
      <c r="BC76" s="144">
        <f t="shared" si="238"/>
        <v>0.32202665467374292</v>
      </c>
      <c r="BD76" s="144">
        <f t="shared" si="239"/>
        <v>0.62315017008703522</v>
      </c>
      <c r="BE76" s="144">
        <f t="shared" si="240"/>
        <v>0.67778832288493585</v>
      </c>
      <c r="BF76" s="144">
        <f t="shared" si="241"/>
        <v>0.95875530997109937</v>
      </c>
      <c r="BG76" s="144">
        <f t="shared" si="242"/>
        <v>-0.31182439655419436</v>
      </c>
      <c r="BH76" s="144">
        <f t="shared" si="243"/>
        <v>-0.18427313924777655</v>
      </c>
      <c r="BI76" s="144">
        <f t="shared" si="244"/>
        <v>0.4358658714330958</v>
      </c>
      <c r="BJ76" s="144">
        <f t="shared" si="245"/>
        <v>1.1602994392828003</v>
      </c>
      <c r="BK76" s="144">
        <f t="shared" si="246"/>
        <v>9.3138302745293444E-2</v>
      </c>
      <c r="BL76" s="144">
        <f t="shared" si="247"/>
        <v>-0.28983296468614211</v>
      </c>
      <c r="BM76" s="144">
        <f t="shared" si="248"/>
        <v>-2.4477931614780561E-2</v>
      </c>
      <c r="BN76" s="144">
        <f t="shared" si="249"/>
        <v>3.0380192827542123</v>
      </c>
      <c r="BO76" s="144">
        <f t="shared" si="250"/>
        <v>0.65161827205989675</v>
      </c>
      <c r="BP76" s="144">
        <f t="shared" si="251"/>
        <v>1.7163104861034477</v>
      </c>
      <c r="BQ76" s="144">
        <f t="shared" si="271"/>
        <v>0.121924667973</v>
      </c>
      <c r="BR76" s="144">
        <f t="shared" si="252"/>
        <v>1.0797503095400185</v>
      </c>
      <c r="BS76" s="144">
        <f t="shared" si="252"/>
        <v>-0.45915901401642989</v>
      </c>
      <c r="BT76" s="144">
        <f t="shared" si="253"/>
        <v>0.47341587764018633</v>
      </c>
      <c r="BU76" s="144">
        <f t="shared" si="254"/>
        <v>-8.101827175231667E-2</v>
      </c>
      <c r="BV76" s="144">
        <f t="shared" si="255"/>
        <v>1.7351535530455831</v>
      </c>
      <c r="BW76" s="144">
        <f t="shared" si="256"/>
        <v>0.22632968691059285</v>
      </c>
      <c r="BX76" s="144">
        <f t="shared" si="257"/>
        <v>0.50809183289424975</v>
      </c>
      <c r="BY76" s="144">
        <f t="shared" si="258"/>
        <v>1.1518164860235431</v>
      </c>
      <c r="BZ76" s="144">
        <f t="shared" si="259"/>
        <v>0.17908546156084887</v>
      </c>
      <c r="CA76" s="144">
        <f t="shared" si="260"/>
        <v>6.964691744109458E-2</v>
      </c>
      <c r="CB76" s="144">
        <f t="shared" si="261"/>
        <v>0.6181979461635525</v>
      </c>
      <c r="CC76" s="144">
        <f t="shared" si="262"/>
        <v>0.93855324458670886</v>
      </c>
      <c r="CD76" s="144">
        <f t="shared" si="263"/>
        <v>0.4129466124993153</v>
      </c>
      <c r="CE76" s="144">
        <f t="shared" si="264"/>
        <v>0.55780021699627058</v>
      </c>
      <c r="CF76" s="144">
        <f t="shared" si="265"/>
        <v>0.61825234492390724</v>
      </c>
      <c r="CG76" s="144">
        <f t="shared" si="266"/>
        <v>0.15525805072201027</v>
      </c>
      <c r="CH76" s="144">
        <f t="shared" si="267"/>
        <v>0.31637760291340589</v>
      </c>
      <c r="CI76" s="144">
        <f t="shared" si="268"/>
        <v>0.39930431157462265</v>
      </c>
      <c r="CJ76" s="144">
        <f t="shared" si="269"/>
        <v>0.27833646921428634</v>
      </c>
      <c r="CK76" s="144">
        <f t="shared" si="270"/>
        <v>0.26074185262587157</v>
      </c>
    </row>
    <row r="77" spans="1:89">
      <c r="A77" s="140" t="s">
        <v>11</v>
      </c>
      <c r="B77" s="236"/>
      <c r="C77" s="144">
        <f t="shared" si="186"/>
        <v>2.8298823640472324</v>
      </c>
      <c r="D77" s="144">
        <f t="shared" si="187"/>
        <v>1.7787883942272402</v>
      </c>
      <c r="E77" s="144">
        <f t="shared" si="188"/>
        <v>-0.11150273001198159</v>
      </c>
      <c r="F77" s="144">
        <f t="shared" si="189"/>
        <v>1.1194087217665813</v>
      </c>
      <c r="G77" s="144">
        <f t="shared" si="190"/>
        <v>-0.39601170436992306</v>
      </c>
      <c r="H77" s="144">
        <f t="shared" si="191"/>
        <v>0.52364746309822474</v>
      </c>
      <c r="I77" s="144">
        <f t="shared" si="192"/>
        <v>4.8990100351534602E-2</v>
      </c>
      <c r="J77" s="144">
        <f t="shared" si="193"/>
        <v>-1.1555746701300531</v>
      </c>
      <c r="K77" s="144">
        <f t="shared" si="194"/>
        <v>1.1346553166327444</v>
      </c>
      <c r="L77" s="144">
        <f t="shared" si="195"/>
        <v>0.81779278638258279</v>
      </c>
      <c r="M77" s="144">
        <f t="shared" si="196"/>
        <v>-1.556141459536156</v>
      </c>
      <c r="N77" s="144">
        <f t="shared" si="197"/>
        <v>2.8203147462820954</v>
      </c>
      <c r="O77" s="144">
        <f t="shared" si="198"/>
        <v>2.9129572381016233</v>
      </c>
      <c r="P77" s="144">
        <f t="shared" si="199"/>
        <v>3.0304253128316425</v>
      </c>
      <c r="Q77" s="144">
        <f t="shared" si="200"/>
        <v>0.24332911133590979</v>
      </c>
      <c r="R77" s="144">
        <f t="shared" si="201"/>
        <v>-0.67313904841574068</v>
      </c>
      <c r="S77" s="144">
        <f t="shared" si="202"/>
        <v>1.2796090825246083</v>
      </c>
      <c r="T77" s="144">
        <f t="shared" si="203"/>
        <v>2.1711124072719872</v>
      </c>
      <c r="U77" s="144">
        <f t="shared" si="204"/>
        <v>-0.36642327162464849</v>
      </c>
      <c r="V77" s="144">
        <f t="shared" si="205"/>
        <v>0.63436239793934412</v>
      </c>
      <c r="W77" s="144">
        <f t="shared" si="206"/>
        <v>1.8097826086956585</v>
      </c>
      <c r="X77" s="144">
        <f t="shared" si="207"/>
        <v>3.096674318048354</v>
      </c>
      <c r="Y77" s="144">
        <f t="shared" si="208"/>
        <v>-0.12330014249587311</v>
      </c>
      <c r="Z77" s="144">
        <f t="shared" si="209"/>
        <v>-0.68194336975827874</v>
      </c>
      <c r="AA77" s="144">
        <f t="shared" si="210"/>
        <v>0.4848255896864489</v>
      </c>
      <c r="AB77" s="144">
        <f t="shared" si="211"/>
        <v>1.9590496176347529</v>
      </c>
      <c r="AC77" s="144">
        <f t="shared" si="212"/>
        <v>-0.82762228262404436</v>
      </c>
      <c r="AD77" s="144">
        <f t="shared" si="213"/>
        <v>-0.42591327487765901</v>
      </c>
      <c r="AE77" s="144">
        <f t="shared" si="214"/>
        <v>1.2264153525896044</v>
      </c>
      <c r="AF77" s="144">
        <f t="shared" si="215"/>
        <v>2.7680822114249515</v>
      </c>
      <c r="AG77" s="144">
        <f t="shared" si="216"/>
        <v>0.20062561098819864</v>
      </c>
      <c r="AH77" s="144">
        <f t="shared" si="217"/>
        <v>0.82628164423526695</v>
      </c>
      <c r="AI77" s="144">
        <f t="shared" si="218"/>
        <v>2.3278656320597193</v>
      </c>
      <c r="AJ77" s="144">
        <f t="shared" si="219"/>
        <v>3.0380111345747802</v>
      </c>
      <c r="AK77" s="144">
        <f t="shared" si="220"/>
        <v>-1.7699939447575548</v>
      </c>
      <c r="AL77" s="144">
        <f t="shared" si="221"/>
        <v>-1.4841937621723647</v>
      </c>
      <c r="AM77" s="144">
        <f t="shared" si="222"/>
        <v>2.0354715091760167</v>
      </c>
      <c r="AN77" s="144">
        <f t="shared" si="223"/>
        <v>2.1449062016381348</v>
      </c>
      <c r="AO77" s="144">
        <f t="shared" si="224"/>
        <v>-0.20786179500204907</v>
      </c>
      <c r="AP77" s="144">
        <f t="shared" si="225"/>
        <v>0.46764615417685917</v>
      </c>
      <c r="AQ77" s="144">
        <f t="shared" si="226"/>
        <v>0.97278050033956265</v>
      </c>
      <c r="AR77" s="144">
        <f t="shared" si="227"/>
        <v>1.6723319942559056</v>
      </c>
      <c r="AS77" s="144">
        <f t="shared" si="228"/>
        <v>-0.40271396134662213</v>
      </c>
      <c r="AT77" s="144">
        <f t="shared" si="229"/>
        <v>3.739872899202207</v>
      </c>
      <c r="AU77" s="144">
        <f t="shared" si="230"/>
        <v>0.30095144256659379</v>
      </c>
      <c r="AV77" s="144">
        <f t="shared" si="231"/>
        <v>1.0114465369690133</v>
      </c>
      <c r="AW77" s="144">
        <f t="shared" si="232"/>
        <v>1.7721035189779733E-2</v>
      </c>
      <c r="AX77" s="144">
        <f t="shared" si="233"/>
        <v>5.3325379964150539</v>
      </c>
      <c r="AY77" s="144">
        <f t="shared" si="234"/>
        <v>0.61219409664722901</v>
      </c>
      <c r="AZ77" s="144">
        <f t="shared" si="235"/>
        <v>-2.7846202275807586E-2</v>
      </c>
      <c r="BA77" s="144">
        <f t="shared" si="236"/>
        <v>-3.8328229892075969</v>
      </c>
      <c r="BB77" s="144">
        <f t="shared" si="237"/>
        <v>7.2523439446192732</v>
      </c>
      <c r="BC77" s="144">
        <f t="shared" si="238"/>
        <v>1.2057569581613774</v>
      </c>
      <c r="BD77" s="144">
        <f t="shared" si="239"/>
        <v>-0.68616824240285967</v>
      </c>
      <c r="BE77" s="144">
        <f t="shared" si="240"/>
        <v>-4.9557103069378972</v>
      </c>
      <c r="BF77" s="144">
        <f t="shared" si="241"/>
        <v>4.3585246740312584</v>
      </c>
      <c r="BG77" s="144">
        <f t="shared" si="242"/>
        <v>0.18357041923480433</v>
      </c>
      <c r="BH77" s="144">
        <f t="shared" si="243"/>
        <v>-0.22430297088602918</v>
      </c>
      <c r="BI77" s="144">
        <f t="shared" si="244"/>
        <v>-1.9604548004983422</v>
      </c>
      <c r="BJ77" s="144">
        <f t="shared" si="245"/>
        <v>1.4043890317743115</v>
      </c>
      <c r="BK77" s="144">
        <f t="shared" si="246"/>
        <v>1.1476477291225833</v>
      </c>
      <c r="BL77" s="144">
        <f t="shared" si="247"/>
        <v>0.41039671682625262</v>
      </c>
      <c r="BM77" s="144">
        <f t="shared" si="248"/>
        <v>-1.1887588822995039</v>
      </c>
      <c r="BN77" s="144">
        <f t="shared" si="249"/>
        <v>3.6105968409367106</v>
      </c>
      <c r="BO77" s="144">
        <f t="shared" si="250"/>
        <v>0.42453942713383092</v>
      </c>
      <c r="BP77" s="144">
        <f t="shared" si="251"/>
        <v>-0.5975835703661041</v>
      </c>
      <c r="BQ77" s="144">
        <f t="shared" si="271"/>
        <v>-1.1472225139136967</v>
      </c>
      <c r="BR77" s="144">
        <f t="shared" si="252"/>
        <v>3.5282130584614455</v>
      </c>
      <c r="BS77" s="144">
        <f t="shared" si="252"/>
        <v>1.5865260992543107</v>
      </c>
      <c r="BT77" s="144">
        <f t="shared" si="253"/>
        <v>-0.8049206469739556</v>
      </c>
      <c r="BU77" s="144">
        <f t="shared" si="254"/>
        <v>-3.3223608665697091</v>
      </c>
      <c r="BV77" s="144">
        <f t="shared" si="255"/>
        <v>5.1492559312693977</v>
      </c>
      <c r="BW77" s="144">
        <f t="shared" si="256"/>
        <v>1.6670438259033051</v>
      </c>
      <c r="BX77" s="144">
        <f t="shared" si="257"/>
        <v>-0.60839887223623923</v>
      </c>
      <c r="BY77" s="144">
        <f t="shared" si="258"/>
        <v>-2.6152085199562047</v>
      </c>
      <c r="BZ77" s="144">
        <f t="shared" si="259"/>
        <v>4.3141175488122556</v>
      </c>
      <c r="CA77" s="144">
        <f t="shared" si="260"/>
        <v>1.4002362437247837</v>
      </c>
      <c r="CB77" s="144">
        <f t="shared" si="261"/>
        <v>-0.52663511709744604</v>
      </c>
      <c r="CC77" s="144">
        <f t="shared" si="262"/>
        <v>-2.8398555674831649</v>
      </c>
      <c r="CD77" s="144">
        <f t="shared" si="263"/>
        <v>3.6084436703057756</v>
      </c>
      <c r="CE77" s="144">
        <f t="shared" si="264"/>
        <v>1.6568133712867739</v>
      </c>
      <c r="CF77" s="144">
        <f t="shared" si="265"/>
        <v>-0.81610185717020978</v>
      </c>
      <c r="CG77" s="144">
        <f t="shared" si="266"/>
        <v>-3.2164659894312781</v>
      </c>
      <c r="CH77" s="144">
        <f t="shared" si="267"/>
        <v>3.9167941051947071</v>
      </c>
      <c r="CI77" s="144">
        <f t="shared" si="268"/>
        <v>1.7171619864168233</v>
      </c>
      <c r="CJ77" s="144">
        <f t="shared" si="269"/>
        <v>-0.43565762992777485</v>
      </c>
      <c r="CK77" s="144">
        <f t="shared" si="270"/>
        <v>-3.5670970963829576</v>
      </c>
    </row>
    <row r="78" spans="1:89">
      <c r="A78" s="137" t="s">
        <v>12</v>
      </c>
      <c r="B78" s="237"/>
      <c r="C78" s="145">
        <f t="shared" si="186"/>
        <v>0.1588404646098818</v>
      </c>
      <c r="D78" s="145">
        <f t="shared" si="187"/>
        <v>0.31222123103445143</v>
      </c>
      <c r="E78" s="145">
        <f t="shared" si="188"/>
        <v>0.12845215150161621</v>
      </c>
      <c r="F78" s="145">
        <f t="shared" si="189"/>
        <v>3.1385849888561643</v>
      </c>
      <c r="G78" s="145">
        <f t="shared" si="190"/>
        <v>0.12177301514522286</v>
      </c>
      <c r="H78" s="145">
        <f t="shared" si="191"/>
        <v>0.36000973011643522</v>
      </c>
      <c r="I78" s="145">
        <f t="shared" si="192"/>
        <v>0.24237723589229571</v>
      </c>
      <c r="J78" s="145">
        <f t="shared" si="193"/>
        <v>-3.0370068810564388</v>
      </c>
      <c r="K78" s="145">
        <f t="shared" si="194"/>
        <v>3.3800096528340068E-2</v>
      </c>
      <c r="L78" s="145">
        <f t="shared" si="195"/>
        <v>0.36684848194254949</v>
      </c>
      <c r="M78" s="145">
        <f t="shared" si="196"/>
        <v>0.14427932475042088</v>
      </c>
      <c r="N78" s="145">
        <f t="shared" si="197"/>
        <v>1.5235392206684637</v>
      </c>
      <c r="O78" s="145">
        <f t="shared" si="198"/>
        <v>0.103366804523797</v>
      </c>
      <c r="P78" s="145">
        <f t="shared" si="199"/>
        <v>-1.4751438233693442E-2</v>
      </c>
      <c r="Q78" s="145">
        <f t="shared" si="200"/>
        <v>7.3768073147928853E-2</v>
      </c>
      <c r="R78" s="145">
        <f t="shared" si="201"/>
        <v>-3.5849466405496666</v>
      </c>
      <c r="S78" s="145">
        <f t="shared" si="202"/>
        <v>0.16671628453557938</v>
      </c>
      <c r="T78" s="145">
        <f t="shared" si="203"/>
        <v>-5.6470308488436025E-2</v>
      </c>
      <c r="U78" s="145">
        <f t="shared" si="204"/>
        <v>-0.25872067090289169</v>
      </c>
      <c r="V78" s="145">
        <f t="shared" si="205"/>
        <v>-0.12968257505728062</v>
      </c>
      <c r="W78" s="145">
        <f t="shared" si="206"/>
        <v>0.14422210206703959</v>
      </c>
      <c r="X78" s="145">
        <f t="shared" si="207"/>
        <v>-4.2004200434146134E-2</v>
      </c>
      <c r="Y78" s="145">
        <f t="shared" si="208"/>
        <v>-0.2581342297934176</v>
      </c>
      <c r="Z78" s="145">
        <f t="shared" si="209"/>
        <v>1.4225225893054967</v>
      </c>
      <c r="AA78" s="145">
        <f t="shared" si="210"/>
        <v>-0.1330108827905862</v>
      </c>
      <c r="AB78" s="145">
        <f t="shared" si="211"/>
        <v>-0.35113209824783975</v>
      </c>
      <c r="AC78" s="145">
        <f t="shared" si="212"/>
        <v>-0.12758201705373545</v>
      </c>
      <c r="AD78" s="145">
        <f t="shared" si="213"/>
        <v>-0.50866860222121035</v>
      </c>
      <c r="AE78" s="145">
        <f t="shared" si="214"/>
        <v>1.175123027309835</v>
      </c>
      <c r="AF78" s="145">
        <f t="shared" si="215"/>
        <v>0.53880665854182319</v>
      </c>
      <c r="AG78" s="145">
        <f t="shared" si="216"/>
        <v>0.32947554997406364</v>
      </c>
      <c r="AH78" s="145">
        <f t="shared" si="217"/>
        <v>-0.24233028253417441</v>
      </c>
      <c r="AI78" s="145">
        <f t="shared" si="218"/>
        <v>1.466931874669126</v>
      </c>
      <c r="AJ78" s="145">
        <f t="shared" si="219"/>
        <v>0.73307195959160976</v>
      </c>
      <c r="AK78" s="145">
        <f t="shared" si="220"/>
        <v>0.59800125682852201</v>
      </c>
      <c r="AL78" s="145">
        <f t="shared" si="221"/>
        <v>-1.6194617860067124</v>
      </c>
      <c r="AM78" s="145">
        <f t="shared" si="222"/>
        <v>1.5358292255569126</v>
      </c>
      <c r="AN78" s="145">
        <f t="shared" si="223"/>
        <v>0.64796982822051485</v>
      </c>
      <c r="AO78" s="145">
        <f t="shared" si="224"/>
        <v>1.3214805366574058</v>
      </c>
      <c r="AP78" s="145">
        <f t="shared" si="225"/>
        <v>0.57766315819548397</v>
      </c>
      <c r="AQ78" s="145">
        <f t="shared" si="226"/>
        <v>2.1813337758838185</v>
      </c>
      <c r="AR78" s="145">
        <f t="shared" si="227"/>
        <v>0.88217959783444444</v>
      </c>
      <c r="AS78" s="145">
        <f t="shared" si="228"/>
        <v>0.33076703741538754</v>
      </c>
      <c r="AT78" s="145">
        <f t="shared" si="229"/>
        <v>0.81062731418601386</v>
      </c>
      <c r="AU78" s="145">
        <f t="shared" si="230"/>
        <v>0.38551852241263757</v>
      </c>
      <c r="AV78" s="145">
        <f t="shared" si="231"/>
        <v>0.91238115188121571</v>
      </c>
      <c r="AW78" s="145">
        <f t="shared" si="232"/>
        <v>0.66541349048008291</v>
      </c>
      <c r="AX78" s="145">
        <f t="shared" si="233"/>
        <v>2.0277738862868238</v>
      </c>
      <c r="AY78" s="145">
        <f t="shared" si="234"/>
        <v>1.1360693576535632</v>
      </c>
      <c r="AZ78" s="145">
        <f t="shared" si="235"/>
        <v>1.1878785179907285</v>
      </c>
      <c r="BA78" s="145">
        <f t="shared" si="236"/>
        <v>1.3367660164372657</v>
      </c>
      <c r="BB78" s="145">
        <f t="shared" si="237"/>
        <v>1.4921463093333298</v>
      </c>
      <c r="BC78" s="145">
        <f t="shared" si="238"/>
        <v>1.2049609750882035</v>
      </c>
      <c r="BD78" s="145">
        <f t="shared" si="239"/>
        <v>1.7135552574030342</v>
      </c>
      <c r="BE78" s="145">
        <f t="shared" si="240"/>
        <v>1.0625370018384104</v>
      </c>
      <c r="BF78" s="145">
        <f t="shared" si="241"/>
        <v>0.87279687924202376</v>
      </c>
      <c r="BG78" s="145">
        <f t="shared" si="242"/>
        <v>0.50785233530491425</v>
      </c>
      <c r="BH78" s="145">
        <f t="shared" si="243"/>
        <v>4.6673025020788947E-2</v>
      </c>
      <c r="BI78" s="145">
        <f t="shared" si="244"/>
        <v>9.6344975863065216E-2</v>
      </c>
      <c r="BJ78" s="145">
        <f t="shared" si="245"/>
        <v>1.3428754227824862</v>
      </c>
      <c r="BK78" s="145">
        <f t="shared" si="246"/>
        <v>1.3657269955012548</v>
      </c>
      <c r="BL78" s="145">
        <f t="shared" si="247"/>
        <v>0.95117059512699031</v>
      </c>
      <c r="BM78" s="145">
        <f t="shared" si="248"/>
        <v>1.1959557811086099</v>
      </c>
      <c r="BN78" s="145">
        <f t="shared" si="249"/>
        <v>0.81148424774221262</v>
      </c>
      <c r="BO78" s="145">
        <f t="shared" si="250"/>
        <v>0.98293750778397948</v>
      </c>
      <c r="BP78" s="145">
        <f t="shared" si="251"/>
        <v>1.0274459950477706</v>
      </c>
      <c r="BQ78" s="145">
        <f t="shared" si="271"/>
        <v>1.0000939055310547</v>
      </c>
      <c r="BR78" s="145">
        <f t="shared" si="252"/>
        <v>0.6780348978142513</v>
      </c>
      <c r="BS78" s="145">
        <f t="shared" si="252"/>
        <v>0.78255541940514761</v>
      </c>
      <c r="BT78" s="145">
        <f t="shared" si="253"/>
        <v>1.0850442583842113</v>
      </c>
      <c r="BU78" s="145">
        <f t="shared" si="254"/>
        <v>0.62508542530412881</v>
      </c>
      <c r="BV78" s="145">
        <f t="shared" si="255"/>
        <v>1.1385101447544019</v>
      </c>
      <c r="BW78" s="145">
        <f t="shared" si="256"/>
        <v>0.61274289918001668</v>
      </c>
      <c r="BX78" s="145">
        <f t="shared" si="257"/>
        <v>0.71512006348698209</v>
      </c>
      <c r="BY78" s="145">
        <f t="shared" si="258"/>
        <v>0.82956326194543462</v>
      </c>
      <c r="BZ78" s="145">
        <f t="shared" si="259"/>
        <v>1.4924389537847278</v>
      </c>
      <c r="CA78" s="145">
        <f t="shared" si="260"/>
        <v>0.92296429287339787</v>
      </c>
      <c r="CB78" s="145">
        <f t="shared" si="261"/>
        <v>0.47582859807596584</v>
      </c>
      <c r="CC78" s="145">
        <f t="shared" si="262"/>
        <v>6.9618131655607762E-2</v>
      </c>
      <c r="CD78" s="145">
        <f t="shared" si="263"/>
        <v>6.3866932715709868E-2</v>
      </c>
      <c r="CE78" s="145">
        <f t="shared" si="264"/>
        <v>0.16217886011428631</v>
      </c>
      <c r="CF78" s="145">
        <f t="shared" si="265"/>
        <v>0.1696265645480452</v>
      </c>
      <c r="CG78" s="145">
        <f t="shared" si="266"/>
        <v>-4.4472952747473822E-2</v>
      </c>
      <c r="CH78" s="145">
        <f t="shared" si="267"/>
        <v>0.86927746232570902</v>
      </c>
      <c r="CI78" s="145">
        <f t="shared" si="268"/>
        <v>8.1409055061368404E-2</v>
      </c>
      <c r="CJ78" s="145">
        <f t="shared" si="269"/>
        <v>0.13557139104718793</v>
      </c>
      <c r="CK78" s="145">
        <f t="shared" si="270"/>
        <v>1.0924106651774004</v>
      </c>
    </row>
    <row r="79" spans="1:89">
      <c r="A79" s="133" t="s">
        <v>13</v>
      </c>
      <c r="B79" s="238"/>
      <c r="C79" s="147">
        <f t="shared" si="186"/>
        <v>3.0148401470613555</v>
      </c>
      <c r="D79" s="147">
        <f t="shared" si="187"/>
        <v>4.1809377539459662</v>
      </c>
      <c r="E79" s="147">
        <f t="shared" si="188"/>
        <v>0.46094203534819028</v>
      </c>
      <c r="F79" s="147">
        <f t="shared" si="189"/>
        <v>-2.398984698760811</v>
      </c>
      <c r="G79" s="147">
        <f t="shared" si="190"/>
        <v>5.7679427632047604</v>
      </c>
      <c r="H79" s="147">
        <f t="shared" si="191"/>
        <v>1.0912259943646012</v>
      </c>
      <c r="I79" s="147">
        <f t="shared" si="192"/>
        <v>0.28262379065346077</v>
      </c>
      <c r="J79" s="147">
        <f t="shared" si="193"/>
        <v>-4.5133532095660982</v>
      </c>
      <c r="K79" s="147">
        <f t="shared" si="194"/>
        <v>5.5135846929743444</v>
      </c>
      <c r="L79" s="147">
        <f t="shared" si="195"/>
        <v>0.28686204888252181</v>
      </c>
      <c r="M79" s="147">
        <f t="shared" si="196"/>
        <v>-0.20764491785154759</v>
      </c>
      <c r="N79" s="147">
        <f t="shared" si="197"/>
        <v>-4.0958724894647762</v>
      </c>
      <c r="O79" s="147">
        <f t="shared" si="198"/>
        <v>5.3809846003703736</v>
      </c>
      <c r="P79" s="147">
        <f t="shared" si="199"/>
        <v>-0.41795128643396101</v>
      </c>
      <c r="Q79" s="147">
        <f t="shared" si="200"/>
        <v>-0.5446746704739337</v>
      </c>
      <c r="R79" s="147">
        <f t="shared" si="201"/>
        <v>-5.1721867632551879</v>
      </c>
      <c r="S79" s="147">
        <f t="shared" si="202"/>
        <v>6.2132013240951665</v>
      </c>
      <c r="T79" s="147">
        <f t="shared" si="203"/>
        <v>0.55400327985723619</v>
      </c>
      <c r="U79" s="147">
        <f t="shared" si="204"/>
        <v>0.37794631670544176</v>
      </c>
      <c r="V79" s="147">
        <f t="shared" si="205"/>
        <v>-3.510572802202474</v>
      </c>
      <c r="W79" s="147">
        <f t="shared" si="206"/>
        <v>5.7549648229899901</v>
      </c>
      <c r="X79" s="147">
        <f t="shared" si="207"/>
        <v>3.7613649105100122</v>
      </c>
      <c r="Y79" s="147">
        <f t="shared" si="208"/>
        <v>-0.86887434557740006</v>
      </c>
      <c r="Z79" s="147">
        <f t="shared" si="209"/>
        <v>-2.1175231910908727</v>
      </c>
      <c r="AA79" s="147">
        <f t="shared" si="210"/>
        <v>5.7157439463833786</v>
      </c>
      <c r="AB79" s="147">
        <f t="shared" si="211"/>
        <v>0.28374360194092446</v>
      </c>
      <c r="AC79" s="147">
        <f t="shared" si="212"/>
        <v>3.3431071442050431E-2</v>
      </c>
      <c r="AD79" s="147">
        <f t="shared" si="213"/>
        <v>-3.9955789395507773</v>
      </c>
      <c r="AE79" s="147">
        <f t="shared" si="214"/>
        <v>6.3003514621105223</v>
      </c>
      <c r="AF79" s="147">
        <f t="shared" si="215"/>
        <v>-6.6828978812506823E-2</v>
      </c>
      <c r="AG79" s="147">
        <f t="shared" si="216"/>
        <v>0.8220547736933419</v>
      </c>
      <c r="AH79" s="147">
        <f t="shared" si="217"/>
        <v>-3.7792815505461701</v>
      </c>
      <c r="AI79" s="147">
        <f t="shared" si="218"/>
        <v>6.8224399781178446</v>
      </c>
      <c r="AJ79" s="147">
        <f t="shared" si="219"/>
        <v>-0.5970265761002268</v>
      </c>
      <c r="AK79" s="147">
        <f t="shared" si="220"/>
        <v>-0.34824270758557696</v>
      </c>
      <c r="AL79" s="147">
        <f t="shared" si="221"/>
        <v>-2.2464298076274889</v>
      </c>
      <c r="AM79" s="147">
        <f t="shared" si="222"/>
        <v>6.4208226295277493</v>
      </c>
      <c r="AN79" s="147">
        <f t="shared" si="223"/>
        <v>1.3137870524982329</v>
      </c>
      <c r="AO79" s="147">
        <f t="shared" si="224"/>
        <v>0.57985941679756703</v>
      </c>
      <c r="AP79" s="147">
        <f t="shared" si="225"/>
        <v>-2.2365298059048526</v>
      </c>
      <c r="AQ79" s="147">
        <f t="shared" si="226"/>
        <v>5.4501366321632068</v>
      </c>
      <c r="AR79" s="147">
        <f t="shared" si="227"/>
        <v>2.3844915287562505</v>
      </c>
      <c r="AS79" s="147">
        <f t="shared" si="228"/>
        <v>0.31579415740327305</v>
      </c>
      <c r="AT79" s="147">
        <f t="shared" si="229"/>
        <v>-3.0252766894137713</v>
      </c>
      <c r="AU79" s="147">
        <f t="shared" si="230"/>
        <v>4.9314502885965261</v>
      </c>
      <c r="AV79" s="147">
        <f t="shared" si="231"/>
        <v>2.8325373226892441</v>
      </c>
      <c r="AW79" s="147">
        <f t="shared" si="232"/>
        <v>1.7691961237563787</v>
      </c>
      <c r="AX79" s="147">
        <f t="shared" si="233"/>
        <v>-2.3389855392120098</v>
      </c>
      <c r="AY79" s="147">
        <f t="shared" si="234"/>
        <v>4.0797785383255674</v>
      </c>
      <c r="AZ79" s="147">
        <f t="shared" si="235"/>
        <v>2.1381523619490639</v>
      </c>
      <c r="BA79" s="147">
        <f t="shared" si="236"/>
        <v>1.9459162863678319</v>
      </c>
      <c r="BB79" s="147">
        <f t="shared" si="237"/>
        <v>-3.1530299344881692</v>
      </c>
      <c r="BC79" s="147">
        <f t="shared" si="238"/>
        <v>4.7181450699088261</v>
      </c>
      <c r="BD79" s="147">
        <f t="shared" si="239"/>
        <v>0.74936457649064347</v>
      </c>
      <c r="BE79" s="147">
        <f t="shared" si="240"/>
        <v>-0.75669713071147726</v>
      </c>
      <c r="BF79" s="147">
        <f t="shared" si="241"/>
        <v>-5.1665315900062483</v>
      </c>
      <c r="BG79" s="147">
        <f t="shared" si="242"/>
        <v>2.8437223943378491</v>
      </c>
      <c r="BH79" s="147">
        <f t="shared" si="243"/>
        <v>1.499974534763076</v>
      </c>
      <c r="BI79" s="147">
        <f t="shared" si="244"/>
        <v>0.92244196452552163</v>
      </c>
      <c r="BJ79" s="147">
        <f t="shared" si="245"/>
        <v>-2.7754427561759267</v>
      </c>
      <c r="BK79" s="147">
        <f t="shared" si="246"/>
        <v>4.3749371245750313</v>
      </c>
      <c r="BL79" s="147">
        <f t="shared" si="247"/>
        <v>1.0021322244056416</v>
      </c>
      <c r="BM79" s="147">
        <f t="shared" si="248"/>
        <v>1.0182222099128713</v>
      </c>
      <c r="BN79" s="147">
        <f t="shared" si="249"/>
        <v>-2.4344832654881974</v>
      </c>
      <c r="BO79" s="147">
        <f t="shared" si="250"/>
        <v>3.9119256891547058</v>
      </c>
      <c r="BP79" s="147">
        <f t="shared" si="251"/>
        <v>1.358077927547618</v>
      </c>
      <c r="BQ79" s="147">
        <f t="shared" si="271"/>
        <v>1.2092208659031536</v>
      </c>
      <c r="BR79" s="147">
        <f t="shared" si="252"/>
        <v>-3.4246937088518004</v>
      </c>
      <c r="BS79" s="147">
        <f t="shared" si="252"/>
        <v>4.1161207684596519</v>
      </c>
      <c r="BT79" s="147">
        <f t="shared" si="253"/>
        <v>0.46999621937016334</v>
      </c>
      <c r="BU79" s="147">
        <f t="shared" si="254"/>
        <v>1.2057129135244034</v>
      </c>
      <c r="BV79" s="147">
        <f t="shared" si="255"/>
        <v>-3.4014799673526253</v>
      </c>
      <c r="BW79" s="147">
        <f t="shared" si="256"/>
        <v>4.96217108133024</v>
      </c>
      <c r="BX79" s="147">
        <f t="shared" si="257"/>
        <v>-0.54822336088622192</v>
      </c>
      <c r="BY79" s="147">
        <f t="shared" si="258"/>
        <v>1.8812153174207837</v>
      </c>
      <c r="BZ79" s="147">
        <f t="shared" si="259"/>
        <v>-3.6032508960359095</v>
      </c>
      <c r="CA79" s="147">
        <f t="shared" si="260"/>
        <v>4.7848344823031699</v>
      </c>
      <c r="CB79" s="147">
        <f t="shared" si="261"/>
        <v>-0.23337899716695276</v>
      </c>
      <c r="CC79" s="147">
        <f t="shared" si="262"/>
        <v>1.3855591123169366</v>
      </c>
      <c r="CD79" s="147">
        <f t="shared" si="263"/>
        <v>-3.7379375508442179</v>
      </c>
      <c r="CE79" s="147">
        <f t="shared" si="264"/>
        <v>3.0126600099605367</v>
      </c>
      <c r="CF79" s="147">
        <f t="shared" si="265"/>
        <v>-0.38417537200052621</v>
      </c>
      <c r="CG79" s="147">
        <f t="shared" si="266"/>
        <v>1.5821934306426557</v>
      </c>
      <c r="CH79" s="147">
        <f t="shared" si="267"/>
        <v>-4.0832239673332653</v>
      </c>
      <c r="CI79" s="147">
        <f t="shared" si="268"/>
        <v>3.2204457840195233</v>
      </c>
      <c r="CJ79" s="147">
        <f t="shared" si="269"/>
        <v>-0.10905204171650817</v>
      </c>
      <c r="CK79" s="147">
        <f t="shared" si="270"/>
        <v>1.995977554835668</v>
      </c>
    </row>
    <row r="80" spans="1:89">
      <c r="A80" s="159" t="s">
        <v>14</v>
      </c>
      <c r="B80" s="236"/>
      <c r="C80" s="144">
        <f t="shared" si="186"/>
        <v>1.7004519156488249E-2</v>
      </c>
      <c r="D80" s="144">
        <f t="shared" si="187"/>
        <v>0.87361221721184013</v>
      </c>
      <c r="E80" s="144">
        <f t="shared" si="188"/>
        <v>0.40401468996518031</v>
      </c>
      <c r="F80" s="144">
        <f t="shared" si="189"/>
        <v>2.8579175944360817</v>
      </c>
      <c r="G80" s="144">
        <f t="shared" si="190"/>
        <v>1.0712660260190363</v>
      </c>
      <c r="H80" s="144">
        <f t="shared" si="191"/>
        <v>0.90988770643474592</v>
      </c>
      <c r="I80" s="144">
        <f t="shared" si="192"/>
        <v>1.2187019538096917</v>
      </c>
      <c r="J80" s="144">
        <f t="shared" si="193"/>
        <v>0.62474046570813391</v>
      </c>
      <c r="K80" s="144">
        <f t="shared" si="194"/>
        <v>0.29155094259810238</v>
      </c>
      <c r="L80" s="144">
        <f t="shared" si="195"/>
        <v>0.43874693325996533</v>
      </c>
      <c r="M80" s="144">
        <f t="shared" si="196"/>
        <v>0.16128886785081201</v>
      </c>
      <c r="N80" s="144">
        <f t="shared" si="197"/>
        <v>-1.5621953705577516</v>
      </c>
      <c r="O80" s="144">
        <f t="shared" si="198"/>
        <v>-0.98245609858406169</v>
      </c>
      <c r="P80" s="144">
        <f t="shared" si="199"/>
        <v>2.0060528041251593</v>
      </c>
      <c r="Q80" s="144">
        <f t="shared" si="200"/>
        <v>1.3715687009540072</v>
      </c>
      <c r="R80" s="144">
        <f t="shared" si="201"/>
        <v>-5.5547221128364823</v>
      </c>
      <c r="S80" s="144">
        <f t="shared" si="202"/>
        <v>-0.17036485567787468</v>
      </c>
      <c r="T80" s="144">
        <f t="shared" si="203"/>
        <v>3.1938173792559752</v>
      </c>
      <c r="U80" s="144">
        <f t="shared" si="204"/>
        <v>2.0436845602453633</v>
      </c>
      <c r="V80" s="144">
        <f t="shared" si="205"/>
        <v>-2.7256891422992768</v>
      </c>
      <c r="W80" s="144">
        <f t="shared" si="206"/>
        <v>0.16369518239160791</v>
      </c>
      <c r="X80" s="144">
        <f t="shared" si="207"/>
        <v>3.2838762537444284</v>
      </c>
      <c r="Y80" s="144">
        <f t="shared" si="208"/>
        <v>1.9901092060458436</v>
      </c>
      <c r="Z80" s="144">
        <f t="shared" si="209"/>
        <v>0.86430680385370962</v>
      </c>
      <c r="AA80" s="144">
        <f t="shared" si="210"/>
        <v>9.2677257825203793E-2</v>
      </c>
      <c r="AB80" s="144">
        <f t="shared" si="211"/>
        <v>2.9444646527289851</v>
      </c>
      <c r="AC80" s="144">
        <f t="shared" si="212"/>
        <v>2.1390724943747363</v>
      </c>
      <c r="AD80" s="144">
        <f t="shared" si="213"/>
        <v>-6.6873602488141159</v>
      </c>
      <c r="AE80" s="144">
        <f t="shared" si="214"/>
        <v>2.8388732704922517</v>
      </c>
      <c r="AF80" s="144">
        <f t="shared" si="215"/>
        <v>1.8921526586621016</v>
      </c>
      <c r="AG80" s="144">
        <f t="shared" si="216"/>
        <v>1.4072281550844108</v>
      </c>
      <c r="AH80" s="144">
        <f t="shared" si="217"/>
        <v>-4.1827487232107678</v>
      </c>
      <c r="AI80" s="144">
        <f t="shared" si="218"/>
        <v>3.1193889856625914</v>
      </c>
      <c r="AJ80" s="144">
        <f t="shared" si="219"/>
        <v>0.81343070246108506</v>
      </c>
      <c r="AK80" s="144">
        <f t="shared" si="220"/>
        <v>2.1009486492060123</v>
      </c>
      <c r="AL80" s="144">
        <f t="shared" si="221"/>
        <v>-2.8529206972924839</v>
      </c>
      <c r="AM80" s="144">
        <f t="shared" si="222"/>
        <v>4.3350877647851842</v>
      </c>
      <c r="AN80" s="144">
        <f t="shared" si="223"/>
        <v>2.0501478591486482</v>
      </c>
      <c r="AO80" s="144">
        <f t="shared" si="224"/>
        <v>2.4302342570496149</v>
      </c>
      <c r="AP80" s="144">
        <f t="shared" si="225"/>
        <v>-3.6723815196556431</v>
      </c>
      <c r="AQ80" s="144">
        <f t="shared" si="226"/>
        <v>4.0931649550390672</v>
      </c>
      <c r="AR80" s="144">
        <f t="shared" si="227"/>
        <v>1.8126888217522694</v>
      </c>
      <c r="AS80" s="144">
        <f t="shared" si="228"/>
        <v>1.5601817507418481</v>
      </c>
      <c r="AT80" s="144">
        <f t="shared" si="229"/>
        <v>-0.70644850759317723</v>
      </c>
      <c r="AU80" s="144">
        <f t="shared" si="230"/>
        <v>2.1729799334692537</v>
      </c>
      <c r="AV80" s="144">
        <f t="shared" si="231"/>
        <v>2.4033328082059864</v>
      </c>
      <c r="AW80" s="144">
        <f t="shared" si="232"/>
        <v>4.2596834296263575</v>
      </c>
      <c r="AX80" s="144">
        <f t="shared" si="233"/>
        <v>-3.6350865137634694</v>
      </c>
      <c r="AY80" s="144">
        <f t="shared" si="234"/>
        <v>1.7030804722486148</v>
      </c>
      <c r="AZ80" s="144">
        <f t="shared" si="235"/>
        <v>2.6219227433451158</v>
      </c>
      <c r="BA80" s="144">
        <f t="shared" si="236"/>
        <v>3.0847744116499878</v>
      </c>
      <c r="BB80" s="144">
        <f t="shared" si="237"/>
        <v>-3.6952508183163904</v>
      </c>
      <c r="BC80" s="144">
        <f t="shared" si="238"/>
        <v>1.8615931697884465</v>
      </c>
      <c r="BD80" s="144">
        <f t="shared" si="239"/>
        <v>1.2709342170884397</v>
      </c>
      <c r="BE80" s="144">
        <f t="shared" si="240"/>
        <v>0.44957028705777347</v>
      </c>
      <c r="BF80" s="144">
        <f t="shared" si="241"/>
        <v>-5.640994230382864</v>
      </c>
      <c r="BG80" s="144">
        <f t="shared" si="242"/>
        <v>3.0268888627315412E-2</v>
      </c>
      <c r="BH80" s="144">
        <f t="shared" si="243"/>
        <v>2.1702950323610768</v>
      </c>
      <c r="BI80" s="144">
        <f t="shared" si="244"/>
        <v>3.9209556403843639</v>
      </c>
      <c r="BJ80" s="144">
        <f t="shared" si="245"/>
        <v>-2.5595068878697713</v>
      </c>
      <c r="BK80" s="144">
        <f t="shared" si="246"/>
        <v>2.8381323471139925</v>
      </c>
      <c r="BL80" s="144">
        <f t="shared" si="247"/>
        <v>3.209337421933947</v>
      </c>
      <c r="BM80" s="144">
        <f t="shared" si="248"/>
        <v>2.6770992128923767</v>
      </c>
      <c r="BN80" s="144">
        <f t="shared" si="249"/>
        <v>-4.8970437026750036</v>
      </c>
      <c r="BO80" s="144">
        <f t="shared" si="250"/>
        <v>1.7717061514518084</v>
      </c>
      <c r="BP80" s="144">
        <f t="shared" si="251"/>
        <v>2.9410856065988966</v>
      </c>
      <c r="BQ80" s="144">
        <f t="shared" si="271"/>
        <v>2.4714144233366273</v>
      </c>
      <c r="BR80" s="144">
        <f t="shared" si="252"/>
        <v>-4.1678138946198429</v>
      </c>
      <c r="BS80" s="144">
        <f t="shared" si="252"/>
        <v>1.468624833110818</v>
      </c>
      <c r="BT80" s="144">
        <f t="shared" si="253"/>
        <v>2.3608590441621242</v>
      </c>
      <c r="BU80" s="144">
        <f t="shared" si="254"/>
        <v>2.7334111493624533</v>
      </c>
      <c r="BV80" s="144">
        <f t="shared" si="255"/>
        <v>-4.4920389699709151</v>
      </c>
      <c r="BW80" s="144">
        <f t="shared" si="256"/>
        <v>2.8747029170892611</v>
      </c>
      <c r="BX80" s="144">
        <f t="shared" si="257"/>
        <v>1.0712498896377167</v>
      </c>
      <c r="BY80" s="144">
        <f t="shared" si="258"/>
        <v>2.7953294703433147</v>
      </c>
      <c r="BZ80" s="144">
        <f t="shared" si="259"/>
        <v>-5.6154389053735292</v>
      </c>
      <c r="CA80" s="144">
        <f t="shared" si="260"/>
        <v>2.0526845688010069</v>
      </c>
      <c r="CB80" s="144">
        <f t="shared" si="261"/>
        <v>1.920103662038172</v>
      </c>
      <c r="CC80" s="144">
        <f t="shared" si="262"/>
        <v>3.6927344438505219</v>
      </c>
      <c r="CD80" s="144">
        <f t="shared" si="263"/>
        <v>-3.4351407312832003</v>
      </c>
      <c r="CE80" s="144">
        <f t="shared" si="264"/>
        <v>-0.21667846360523074</v>
      </c>
      <c r="CF80" s="144">
        <f t="shared" si="265"/>
        <v>0.92794996887529402</v>
      </c>
      <c r="CG80" s="144">
        <f t="shared" si="266"/>
        <v>3.128316933933859</v>
      </c>
      <c r="CH80" s="144">
        <f t="shared" si="267"/>
        <v>-5.9939499554207405</v>
      </c>
      <c r="CI80" s="144">
        <f t="shared" si="268"/>
        <v>1.7597132319177773</v>
      </c>
      <c r="CJ80" s="144">
        <f t="shared" si="269"/>
        <v>1.890857217717868</v>
      </c>
      <c r="CK80" s="144">
        <f t="shared" si="270"/>
        <v>2.5400725735021061</v>
      </c>
    </row>
    <row r="81" spans="1:89" ht="14.25" customHeight="1" thickBot="1">
      <c r="A81" s="161" t="s">
        <v>427</v>
      </c>
      <c r="B81" s="239"/>
      <c r="C81" s="146">
        <f t="shared" si="186"/>
        <v>2.7097894960471423</v>
      </c>
      <c r="D81" s="146">
        <f t="shared" si="187"/>
        <v>3.8532176469767379</v>
      </c>
      <c r="E81" s="146">
        <f t="shared" si="188"/>
        <v>0.45546299255548284</v>
      </c>
      <c r="F81" s="146">
        <f t="shared" si="189"/>
        <v>-1.8932867592740967</v>
      </c>
      <c r="G81" s="146">
        <f t="shared" si="190"/>
        <v>5.2942563261750717</v>
      </c>
      <c r="H81" s="146">
        <f t="shared" si="191"/>
        <v>1.0736705100354278</v>
      </c>
      <c r="I81" s="146">
        <f t="shared" si="192"/>
        <v>0.37309931400206908</v>
      </c>
      <c r="J81" s="146">
        <f t="shared" si="193"/>
        <v>-4.0125530752100369</v>
      </c>
      <c r="K81" s="146">
        <f t="shared" si="194"/>
        <v>4.9800134365629161</v>
      </c>
      <c r="L81" s="146">
        <f t="shared" si="195"/>
        <v>0.301688084187894</v>
      </c>
      <c r="M81" s="146">
        <f t="shared" si="196"/>
        <v>-0.17158274033404591</v>
      </c>
      <c r="N81" s="146">
        <f t="shared" si="197"/>
        <v>-3.8473873009418345</v>
      </c>
      <c r="O81" s="146">
        <f t="shared" si="198"/>
        <v>4.7420710947213776</v>
      </c>
      <c r="P81" s="146">
        <f t="shared" si="199"/>
        <v>-0.1878736495161642</v>
      </c>
      <c r="Q81" s="146">
        <f t="shared" si="200"/>
        <v>-0.35879394439136064</v>
      </c>
      <c r="R81" s="146">
        <f t="shared" si="201"/>
        <v>-5.2099381109424918</v>
      </c>
      <c r="S81" s="146">
        <f t="shared" si="202"/>
        <v>5.5855164064105454</v>
      </c>
      <c r="T81" s="146">
        <f t="shared" si="203"/>
        <v>0.7994215032125751</v>
      </c>
      <c r="U81" s="146">
        <f t="shared" si="204"/>
        <v>0.53648522347723071</v>
      </c>
      <c r="V81" s="146">
        <f t="shared" si="205"/>
        <v>-3.4347505250035124</v>
      </c>
      <c r="W81" s="146">
        <f t="shared" si="206"/>
        <v>5.2108641432972655</v>
      </c>
      <c r="X81" s="146">
        <f t="shared" si="207"/>
        <v>3.7171283206035555</v>
      </c>
      <c r="Y81" s="146">
        <f t="shared" si="208"/>
        <v>-0.60511231128549592</v>
      </c>
      <c r="Z81" s="146">
        <f t="shared" si="209"/>
        <v>-1.8352448766324931</v>
      </c>
      <c r="AA81" s="146">
        <f t="shared" si="210"/>
        <v>5.1687912203673374</v>
      </c>
      <c r="AB81" s="146">
        <f t="shared" si="211"/>
        <v>0.53005886624889553</v>
      </c>
      <c r="AC81" s="146">
        <f t="shared" si="212"/>
        <v>0.23304160649112046</v>
      </c>
      <c r="AD81" s="146">
        <f t="shared" si="213"/>
        <v>-4.2556067606206449</v>
      </c>
      <c r="AE81" s="146">
        <f t="shared" si="214"/>
        <v>5.9744631629925697</v>
      </c>
      <c r="AF81" s="146">
        <f t="shared" si="215"/>
        <v>0.11214653483697756</v>
      </c>
      <c r="AG81" s="146">
        <f t="shared" si="216"/>
        <v>0.87646766196681514</v>
      </c>
      <c r="AH81" s="146">
        <f t="shared" si="217"/>
        <v>-3.8169957129751588</v>
      </c>
      <c r="AI81" s="146">
        <f t="shared" si="218"/>
        <v>6.4776129298735272</v>
      </c>
      <c r="AJ81" s="146">
        <f t="shared" si="219"/>
        <v>-0.4698276065507585</v>
      </c>
      <c r="AK81" s="146">
        <f t="shared" si="220"/>
        <v>-0.12452002780816271</v>
      </c>
      <c r="AL81" s="146">
        <f t="shared" si="221"/>
        <v>-2.3030644906249682</v>
      </c>
      <c r="AM81" s="146">
        <f t="shared" si="222"/>
        <v>6.2271509583219657</v>
      </c>
      <c r="AN81" s="146">
        <f t="shared" si="223"/>
        <v>1.3809442425095826</v>
      </c>
      <c r="AO81" s="146">
        <f t="shared" si="224"/>
        <v>0.74973027168867168</v>
      </c>
      <c r="AP81" s="146">
        <f t="shared" si="225"/>
        <v>-2.3705446861018475</v>
      </c>
      <c r="AQ81" s="146">
        <f t="shared" si="226"/>
        <v>5.3251728469655015</v>
      </c>
      <c r="AR81" s="146">
        <f t="shared" si="227"/>
        <v>2.3324500499950171</v>
      </c>
      <c r="AS81" s="146">
        <f t="shared" si="228"/>
        <v>0.42847436254046845</v>
      </c>
      <c r="AT81" s="146">
        <f t="shared" si="229"/>
        <v>-2.8129389788145081</v>
      </c>
      <c r="AU81" s="146">
        <f t="shared" si="230"/>
        <v>4.6733791266438489</v>
      </c>
      <c r="AV81" s="146">
        <f t="shared" si="231"/>
        <v>2.7933419089620637</v>
      </c>
      <c r="AW81" s="146">
        <f t="shared" si="232"/>
        <v>1.9957671698750992</v>
      </c>
      <c r="AX81" s="146">
        <f t="shared" si="233"/>
        <v>-2.4595149872207154</v>
      </c>
      <c r="AY81" s="146">
        <f t="shared" si="234"/>
        <v>3.8614239268420634</v>
      </c>
      <c r="AZ81" s="146">
        <f t="shared" si="235"/>
        <v>2.1816742237837121</v>
      </c>
      <c r="BA81" s="146">
        <f t="shared" si="236"/>
        <v>2.0488138160111835</v>
      </c>
      <c r="BB81" s="146">
        <f t="shared" si="237"/>
        <v>-3.2025177322861973</v>
      </c>
      <c r="BC81" s="146">
        <f t="shared" si="238"/>
        <v>4.4587584022209885</v>
      </c>
      <c r="BD81" s="146">
        <f t="shared" si="239"/>
        <v>0.79554771463730511</v>
      </c>
      <c r="BE81" s="146">
        <f t="shared" si="240"/>
        <v>-0.64938268164253787</v>
      </c>
      <c r="BF81" s="146">
        <f t="shared" si="241"/>
        <v>-5.2092086150372436</v>
      </c>
      <c r="BG81" s="146">
        <f t="shared" si="242"/>
        <v>2.5918102725343029</v>
      </c>
      <c r="BH81" s="146">
        <f t="shared" si="243"/>
        <v>1.5584953767719687</v>
      </c>
      <c r="BI81" s="146">
        <f t="shared" si="244"/>
        <v>1.1857975233835825</v>
      </c>
      <c r="BJ81" s="146">
        <f t="shared" si="245"/>
        <v>-2.7559647357932309</v>
      </c>
      <c r="BK81" s="146">
        <f t="shared" si="246"/>
        <v>4.2360329712885818</v>
      </c>
      <c r="BL81" s="146">
        <f t="shared" si="247"/>
        <v>1.1989550879062589</v>
      </c>
      <c r="BM81" s="146">
        <f t="shared" si="248"/>
        <v>1.1690877264387867</v>
      </c>
      <c r="BN81" s="146">
        <f t="shared" si="249"/>
        <v>-2.6617775170465392</v>
      </c>
      <c r="BO81" s="146">
        <f t="shared" si="250"/>
        <v>3.7189198338003937</v>
      </c>
      <c r="BP81" s="146">
        <f t="shared" si="251"/>
        <v>1.4981540954201462</v>
      </c>
      <c r="BQ81" s="146">
        <f t="shared" si="271"/>
        <v>1.3224968358295874</v>
      </c>
      <c r="BR81" s="146">
        <f t="shared" si="252"/>
        <v>-3.4921415007580716</v>
      </c>
      <c r="BS81" s="146">
        <f t="shared" si="252"/>
        <v>3.8775085401334652</v>
      </c>
      <c r="BT81" s="146">
        <f t="shared" si="253"/>
        <v>0.63646303344206057</v>
      </c>
      <c r="BU81" s="146">
        <f t="shared" si="254"/>
        <v>1.3425121831757199</v>
      </c>
      <c r="BV81" s="146">
        <f t="shared" si="255"/>
        <v>-3.5004754578201838</v>
      </c>
      <c r="BW81" s="146">
        <f t="shared" si="256"/>
        <v>4.7746282340215922</v>
      </c>
      <c r="BX81" s="146">
        <f t="shared" si="257"/>
        <v>-0.40536459667973818</v>
      </c>
      <c r="BY81" s="146">
        <f t="shared" si="258"/>
        <v>1.9630477070319465</v>
      </c>
      <c r="BZ81" s="146">
        <f t="shared" si="259"/>
        <v>-3.7848542778331962</v>
      </c>
      <c r="CA81" s="146">
        <f t="shared" si="260"/>
        <v>4.5429447582539053</v>
      </c>
      <c r="CB81" s="146">
        <f t="shared" si="261"/>
        <v>-4.7262882751487559E-2</v>
      </c>
      <c r="CC81" s="146">
        <f t="shared" si="262"/>
        <v>1.5888829802906008</v>
      </c>
      <c r="CD81" s="146">
        <f t="shared" si="263"/>
        <v>-3.7107004289232686</v>
      </c>
      <c r="CE81" s="146">
        <f t="shared" si="264"/>
        <v>2.7213438633704823</v>
      </c>
      <c r="CF81" s="146">
        <f t="shared" si="265"/>
        <v>-0.26919503506914622</v>
      </c>
      <c r="CG81" s="146">
        <f t="shared" si="266"/>
        <v>1.7193051458291451</v>
      </c>
      <c r="CH81" s="146">
        <f t="shared" si="267"/>
        <v>-4.2550161261837198</v>
      </c>
      <c r="CI81" s="146">
        <f t="shared" si="268"/>
        <v>3.0914975470059241</v>
      </c>
      <c r="CJ81" s="146">
        <f t="shared" si="269"/>
        <v>6.5212094710979662E-2</v>
      </c>
      <c r="CK81" s="146">
        <f t="shared" si="270"/>
        <v>2.0442528094421419</v>
      </c>
    </row>
    <row r="83" spans="1:89" ht="18">
      <c r="A83" s="446" t="s">
        <v>211</v>
      </c>
      <c r="B83" s="446"/>
      <c r="C83" s="446"/>
      <c r="D83" s="446"/>
      <c r="E83" s="446"/>
      <c r="F83" s="446"/>
      <c r="G83" s="446"/>
      <c r="H83" s="446"/>
      <c r="I83" s="446"/>
      <c r="J83" s="446"/>
      <c r="K83" s="446"/>
      <c r="L83" s="446"/>
      <c r="M83" s="446"/>
      <c r="N83" s="446"/>
      <c r="O83" s="446"/>
      <c r="P83" s="446"/>
      <c r="Q83" s="446"/>
      <c r="R83" s="446"/>
      <c r="S83" s="446"/>
      <c r="T83" s="446"/>
      <c r="U83" s="446"/>
      <c r="V83" s="446"/>
      <c r="W83" s="446"/>
      <c r="X83" s="446"/>
      <c r="Y83" s="446"/>
      <c r="Z83" s="447"/>
      <c r="AA83" s="447"/>
      <c r="AB83" s="447"/>
      <c r="AC83" s="447"/>
      <c r="AD83" s="447"/>
      <c r="AE83" s="447"/>
      <c r="AF83" s="447"/>
      <c r="AG83" s="447"/>
      <c r="AH83" s="447"/>
      <c r="AI83" s="447"/>
      <c r="AJ83" s="447"/>
      <c r="AK83" s="447"/>
      <c r="AL83" s="447"/>
      <c r="AM83" s="447"/>
      <c r="AN83" s="447"/>
      <c r="AO83" s="447"/>
      <c r="AP83" s="447"/>
      <c r="AQ83" s="447"/>
      <c r="AR83" s="447"/>
      <c r="AS83" s="447"/>
      <c r="AT83" s="447"/>
      <c r="AU83" s="447"/>
      <c r="AV83" s="447"/>
      <c r="AW83" s="447"/>
      <c r="AX83" s="447"/>
      <c r="AY83" s="447"/>
      <c r="AZ83" s="447"/>
      <c r="BA83" s="447"/>
      <c r="BB83" s="447"/>
      <c r="BC83" s="447"/>
      <c r="BD83" s="447"/>
      <c r="BE83" s="447"/>
      <c r="BF83" s="447"/>
      <c r="BG83" s="447"/>
      <c r="BH83" s="447"/>
    </row>
    <row r="84" spans="1:89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89" ht="13.5" thickBot="1">
      <c r="A85" s="99" t="s">
        <v>166</v>
      </c>
      <c r="B85" s="234" t="str">
        <f>B65</f>
        <v>1995q1</v>
      </c>
      <c r="C85" s="233" t="str">
        <f t="shared" ref="C85:BH85" si="272">C65</f>
        <v>1995q2</v>
      </c>
      <c r="D85" s="233" t="str">
        <f t="shared" si="272"/>
        <v>1995q3</v>
      </c>
      <c r="E85" s="233" t="str">
        <f t="shared" si="272"/>
        <v>1995q4</v>
      </c>
      <c r="F85" s="233" t="str">
        <f t="shared" si="272"/>
        <v>1996q1</v>
      </c>
      <c r="G85" s="233" t="str">
        <f t="shared" si="272"/>
        <v>1996q2</v>
      </c>
      <c r="H85" s="233" t="str">
        <f t="shared" si="272"/>
        <v>1996q3</v>
      </c>
      <c r="I85" s="233" t="str">
        <f t="shared" si="272"/>
        <v>1996q4</v>
      </c>
      <c r="J85" s="233" t="str">
        <f t="shared" si="272"/>
        <v>1997q1</v>
      </c>
      <c r="K85" s="233" t="str">
        <f t="shared" si="272"/>
        <v>1997q2</v>
      </c>
      <c r="L85" s="233" t="str">
        <f t="shared" si="272"/>
        <v>1997q3</v>
      </c>
      <c r="M85" s="233" t="str">
        <f t="shared" si="272"/>
        <v>1997q4</v>
      </c>
      <c r="N85" s="233" t="str">
        <f t="shared" si="272"/>
        <v>1998q1</v>
      </c>
      <c r="O85" s="233" t="str">
        <f t="shared" si="272"/>
        <v>1998q2</v>
      </c>
      <c r="P85" s="233" t="str">
        <f t="shared" si="272"/>
        <v>1998q3</v>
      </c>
      <c r="Q85" s="233" t="str">
        <f t="shared" si="272"/>
        <v>1998q4</v>
      </c>
      <c r="R85" s="233" t="str">
        <f t="shared" si="272"/>
        <v>1999q1</v>
      </c>
      <c r="S85" s="233" t="str">
        <f t="shared" si="272"/>
        <v>1999q2</v>
      </c>
      <c r="T85" s="233" t="str">
        <f t="shared" si="272"/>
        <v>1999q3</v>
      </c>
      <c r="U85" s="233" t="str">
        <f t="shared" si="272"/>
        <v>1999q4</v>
      </c>
      <c r="V85" s="233" t="str">
        <f t="shared" si="272"/>
        <v>2000q1</v>
      </c>
      <c r="W85" s="233" t="str">
        <f t="shared" si="272"/>
        <v>2000q2</v>
      </c>
      <c r="X85" s="233" t="str">
        <f t="shared" si="272"/>
        <v>2000q3</v>
      </c>
      <c r="Y85" s="233" t="str">
        <f t="shared" si="272"/>
        <v>2000q4</v>
      </c>
      <c r="Z85" s="233" t="str">
        <f t="shared" si="272"/>
        <v>2001q1</v>
      </c>
      <c r="AA85" s="233" t="str">
        <f t="shared" si="272"/>
        <v>2001q2</v>
      </c>
      <c r="AB85" s="233" t="str">
        <f t="shared" si="272"/>
        <v>2001q3</v>
      </c>
      <c r="AC85" s="233" t="str">
        <f t="shared" si="272"/>
        <v>2001q4</v>
      </c>
      <c r="AD85" s="233" t="str">
        <f t="shared" si="272"/>
        <v>2002q1</v>
      </c>
      <c r="AE85" s="233" t="str">
        <f t="shared" si="272"/>
        <v>2002q2</v>
      </c>
      <c r="AF85" s="233" t="str">
        <f t="shared" si="272"/>
        <v>2002q3</v>
      </c>
      <c r="AG85" s="233" t="str">
        <f t="shared" si="272"/>
        <v>2002q4</v>
      </c>
      <c r="AH85" s="233" t="str">
        <f t="shared" si="272"/>
        <v>2003q1</v>
      </c>
      <c r="AI85" s="233" t="str">
        <f t="shared" si="272"/>
        <v>2003q2</v>
      </c>
      <c r="AJ85" s="233" t="str">
        <f t="shared" si="272"/>
        <v>2003q3</v>
      </c>
      <c r="AK85" s="233" t="str">
        <f t="shared" si="272"/>
        <v>2003q4</v>
      </c>
      <c r="AL85" s="233" t="str">
        <f t="shared" si="272"/>
        <v>2004q1</v>
      </c>
      <c r="AM85" s="233" t="str">
        <f t="shared" si="272"/>
        <v>2004q2</v>
      </c>
      <c r="AN85" s="233" t="str">
        <f t="shared" si="272"/>
        <v>2004q3</v>
      </c>
      <c r="AO85" s="233" t="str">
        <f t="shared" si="272"/>
        <v>2004q4</v>
      </c>
      <c r="AP85" s="233" t="str">
        <f t="shared" si="272"/>
        <v>2005q1</v>
      </c>
      <c r="AQ85" s="233" t="str">
        <f t="shared" si="272"/>
        <v>2005q2</v>
      </c>
      <c r="AR85" s="233" t="str">
        <f t="shared" si="272"/>
        <v>2005q3</v>
      </c>
      <c r="AS85" s="233" t="str">
        <f t="shared" si="272"/>
        <v>2005q4</v>
      </c>
      <c r="AT85" s="233" t="str">
        <f t="shared" si="272"/>
        <v>2006q1</v>
      </c>
      <c r="AU85" s="233" t="str">
        <f t="shared" si="272"/>
        <v>2006q2</v>
      </c>
      <c r="AV85" s="233" t="str">
        <f t="shared" si="272"/>
        <v>2006q3</v>
      </c>
      <c r="AW85" s="233" t="str">
        <f t="shared" si="272"/>
        <v>2006q4</v>
      </c>
      <c r="AX85" s="233" t="str">
        <f t="shared" si="272"/>
        <v>2007q1</v>
      </c>
      <c r="AY85" s="233" t="str">
        <f t="shared" si="272"/>
        <v>2007q2</v>
      </c>
      <c r="AZ85" s="233" t="str">
        <f t="shared" si="272"/>
        <v>2007q3</v>
      </c>
      <c r="BA85" s="233" t="str">
        <f t="shared" si="272"/>
        <v>2007q4</v>
      </c>
      <c r="BB85" s="233" t="str">
        <f t="shared" si="272"/>
        <v>2008q1</v>
      </c>
      <c r="BC85" s="233" t="str">
        <f t="shared" si="272"/>
        <v>2008q2</v>
      </c>
      <c r="BD85" s="233" t="str">
        <f t="shared" si="272"/>
        <v>2008q3</v>
      </c>
      <c r="BE85" s="233" t="str">
        <f t="shared" si="272"/>
        <v>2008q4</v>
      </c>
      <c r="BF85" s="233" t="str">
        <f t="shared" si="272"/>
        <v>2009q1</v>
      </c>
      <c r="BG85" s="233" t="str">
        <f t="shared" si="272"/>
        <v>2009q2</v>
      </c>
      <c r="BH85" s="233" t="str">
        <f t="shared" si="272"/>
        <v>2009q3</v>
      </c>
      <c r="BI85" s="233" t="str">
        <f>BI65</f>
        <v>2009q4</v>
      </c>
      <c r="BJ85" s="233" t="str">
        <f t="shared" ref="BJ85:BQ85" si="273">BJ65</f>
        <v>2010q1</v>
      </c>
      <c r="BK85" s="233" t="str">
        <f t="shared" si="273"/>
        <v>2010q2</v>
      </c>
      <c r="BL85" s="233" t="str">
        <f t="shared" si="273"/>
        <v>2010q3</v>
      </c>
      <c r="BM85" s="233" t="str">
        <f t="shared" si="273"/>
        <v>2010q4</v>
      </c>
      <c r="BN85" s="233" t="str">
        <f t="shared" si="273"/>
        <v>2011q1</v>
      </c>
      <c r="BO85" s="233" t="str">
        <f t="shared" si="273"/>
        <v>2011q2</v>
      </c>
      <c r="BP85" s="233" t="str">
        <f t="shared" si="273"/>
        <v>2011q3</v>
      </c>
      <c r="BQ85" s="233" t="str">
        <f t="shared" si="273"/>
        <v>2011q4</v>
      </c>
      <c r="BR85" s="233" t="str">
        <f t="shared" ref="BR85:BX85" si="274">BR65</f>
        <v>2012q1</v>
      </c>
      <c r="BS85" s="233" t="str">
        <f t="shared" si="274"/>
        <v>2012q2</v>
      </c>
      <c r="BT85" s="233" t="str">
        <f t="shared" si="274"/>
        <v>2012q3</v>
      </c>
      <c r="BU85" s="233" t="str">
        <f t="shared" si="274"/>
        <v>2012q4</v>
      </c>
      <c r="BV85" s="233" t="str">
        <f t="shared" si="274"/>
        <v>2013q1</v>
      </c>
      <c r="BW85" s="233" t="str">
        <f t="shared" si="274"/>
        <v>2013q2</v>
      </c>
      <c r="BX85" s="233" t="str">
        <f t="shared" si="274"/>
        <v>2013q3</v>
      </c>
      <c r="BY85" s="233" t="str">
        <f t="shared" ref="BY85:CB85" si="275">BY65</f>
        <v>2013q4</v>
      </c>
      <c r="BZ85" s="233" t="str">
        <f t="shared" si="275"/>
        <v>2014q1</v>
      </c>
      <c r="CA85" s="233" t="str">
        <f t="shared" si="275"/>
        <v>2014q2</v>
      </c>
      <c r="CB85" s="233" t="str">
        <f t="shared" si="275"/>
        <v>2014q3</v>
      </c>
      <c r="CC85" s="233" t="str">
        <f t="shared" ref="CC85:CE85" si="276">CC65</f>
        <v>2014q4</v>
      </c>
      <c r="CD85" s="233" t="str">
        <f t="shared" si="276"/>
        <v>2015q1</v>
      </c>
      <c r="CE85" s="233" t="str">
        <f t="shared" si="276"/>
        <v>2015q2</v>
      </c>
      <c r="CF85" s="233" t="str">
        <f t="shared" ref="CF85:CH85" si="277">CF65</f>
        <v>2015q3</v>
      </c>
      <c r="CG85" s="233" t="str">
        <f t="shared" si="277"/>
        <v>2015q4</v>
      </c>
      <c r="CH85" s="233" t="str">
        <f t="shared" si="277"/>
        <v>2016q1</v>
      </c>
      <c r="CI85" s="233" t="str">
        <f t="shared" ref="CI85:CK85" si="278">CI65</f>
        <v>2016q2</v>
      </c>
      <c r="CJ85" s="233" t="str">
        <f t="shared" si="278"/>
        <v>2016q3</v>
      </c>
      <c r="CK85" s="233" t="str">
        <f t="shared" si="278"/>
        <v>2016q4</v>
      </c>
    </row>
    <row r="86" spans="1:89" ht="13.5" thickTop="1">
      <c r="A86" s="2" t="s">
        <v>0</v>
      </c>
      <c r="B86" s="235"/>
      <c r="C86" s="142"/>
      <c r="D86" s="142"/>
      <c r="E86" s="142"/>
      <c r="F86" s="142">
        <f>(F6-B6)/B6*100</f>
        <v>0.13666555913946679</v>
      </c>
      <c r="G86" s="142">
        <f t="shared" ref="G86:G101" si="279">(G6-C6)/C6*100</f>
        <v>10.194067577607752</v>
      </c>
      <c r="H86" s="142">
        <f t="shared" ref="H86:H101" si="280">(H6-D6)/D6*100</f>
        <v>1.3863854244117095</v>
      </c>
      <c r="I86" s="142">
        <f t="shared" ref="I86:I101" si="281">(I6-E6)/E6*100</f>
        <v>-0.40269671656292955</v>
      </c>
      <c r="J86" s="142">
        <f t="shared" ref="J86:J101" si="282">(J6-F6)/F6*100</f>
        <v>0.9990115036058097</v>
      </c>
      <c r="K86" s="142">
        <f t="shared" ref="K86:K101" si="283">(K6-G6)/G6*100</f>
        <v>1.2339893806307747</v>
      </c>
      <c r="L86" s="142">
        <f t="shared" ref="L86:L101" si="284">(L6-H6)/H6*100</f>
        <v>1.9806978588817323</v>
      </c>
      <c r="M86" s="142">
        <f t="shared" ref="M86:M101" si="285">(M6-I6)/I6*100</f>
        <v>2.0201020245682844</v>
      </c>
      <c r="N86" s="142">
        <f t="shared" ref="N86:N101" si="286">(N6-J6)/J6*100</f>
        <v>1.5639483536781302</v>
      </c>
      <c r="O86" s="142">
        <f t="shared" ref="O86:O101" si="287">(O6-K6)/K6*100</f>
        <v>-0.56937997857642897</v>
      </c>
      <c r="P86" s="142">
        <f t="shared" ref="P86:P101" si="288">(P6-L6)/L6*100</f>
        <v>-1.8011271984370112</v>
      </c>
      <c r="Q86" s="142">
        <f t="shared" ref="Q86:Q101" si="289">(Q6-M6)/M6*100</f>
        <v>-3.2113349896044037</v>
      </c>
      <c r="R86" s="142">
        <f t="shared" ref="R86:R101" si="290">(R6-N6)/N6*100</f>
        <v>-0.64490921890021979</v>
      </c>
      <c r="S86" s="142">
        <f t="shared" ref="S86:S101" si="291">(S6-O6)/O6*100</f>
        <v>1.1148439313036143</v>
      </c>
      <c r="T86" s="142">
        <f t="shared" ref="T86:T101" si="292">(T6-P6)/P6*100</f>
        <v>0.29676162440220438</v>
      </c>
      <c r="U86" s="142">
        <f t="shared" ref="U86:U101" si="293">(U6-Q6)/Q6*100</f>
        <v>-1.4251808002374164</v>
      </c>
      <c r="V86" s="142">
        <f t="shared" ref="V86:V101" si="294">(V6-R6)/R6*100</f>
        <v>-3.1708922424976063</v>
      </c>
      <c r="W86" s="142">
        <f t="shared" ref="W86:W101" si="295">(W6-S6)/S6*100</f>
        <v>-3.9655640258139906</v>
      </c>
      <c r="X86" s="142">
        <f t="shared" ref="X86:X101" si="296">(X6-T6)/T6*100</f>
        <v>5.8888175023090632</v>
      </c>
      <c r="Y86" s="142">
        <f t="shared" ref="Y86:Y101" si="297">(Y6-U6)/U6*100</f>
        <v>1.2346910040418515</v>
      </c>
      <c r="Z86" s="142">
        <f t="shared" ref="Z86:Z101" si="298">(Z6-V6)/V6*100</f>
        <v>0.91154429305979801</v>
      </c>
      <c r="AA86" s="142">
        <f t="shared" ref="AA86:AA101" si="299">(AA6-W6)/W6*100</f>
        <v>3.8889088002774823</v>
      </c>
      <c r="AB86" s="142">
        <f t="shared" ref="AB86:AB101" si="300">(AB6-X6)/X6*100</f>
        <v>-4.6906878350555941</v>
      </c>
      <c r="AC86" s="142">
        <f t="shared" ref="AC86:AC101" si="301">(AC6-Y6)/Y6*100</f>
        <v>-2.8593459113983193</v>
      </c>
      <c r="AD86" s="142">
        <f t="shared" ref="AD86:AD101" si="302">(AD6-Z6)/Z6*100</f>
        <v>0.91496010498240354</v>
      </c>
      <c r="AE86" s="142">
        <f t="shared" ref="AE86:AE101" si="303">(AE6-AA6)/AA6*100</f>
        <v>2.4727018512638441</v>
      </c>
      <c r="AF86" s="142">
        <f t="shared" ref="AF86:AF101" si="304">(AF6-AB6)/AB6*100</f>
        <v>-0.13017173863186507</v>
      </c>
      <c r="AG86" s="142">
        <f t="shared" ref="AG86:AG101" si="305">(AG6-AC6)/AC6*100</f>
        <v>4.9976791785669752</v>
      </c>
      <c r="AH86" s="142">
        <f t="shared" ref="AH86:AH101" si="306">(AH6-AD6)/AD6*100</f>
        <v>1.1857330383627513</v>
      </c>
      <c r="AI86" s="142">
        <f t="shared" ref="AI86:AI101" si="307">(AI6-AE6)/AE6*100</f>
        <v>5.4568304181032445</v>
      </c>
      <c r="AJ86" s="142">
        <f t="shared" ref="AJ86:AJ101" si="308">(AJ6-AF6)/AF6*100</f>
        <v>4.2903190400816369</v>
      </c>
      <c r="AK86" s="142">
        <f t="shared" ref="AK86:AK101" si="309">(AK6-AG6)/AG6*100</f>
        <v>-1.2291559223135825E-2</v>
      </c>
      <c r="AL86" s="142">
        <f t="shared" ref="AL86:AL101" si="310">(AL6-AH6)/AH6*100</f>
        <v>4.3519930538490987</v>
      </c>
      <c r="AM86" s="142">
        <f t="shared" ref="AM86:AM101" si="311">(AM6-AI6)/AI6*100</f>
        <v>-1.7391232982245586</v>
      </c>
      <c r="AN86" s="142">
        <f t="shared" ref="AN86:AN101" si="312">(AN6-AJ6)/AJ6*100</f>
        <v>3.7741745131378348</v>
      </c>
      <c r="AO86" s="142">
        <f t="shared" ref="AO86:AO101" si="313">(AO6-AK6)/AK6*100</f>
        <v>-0.37012339609510836</v>
      </c>
      <c r="AP86" s="142">
        <f t="shared" ref="AP86:AP101" si="314">(AP6-AL6)/AL6*100</f>
        <v>5.6813933347027499</v>
      </c>
      <c r="AQ86" s="142">
        <f t="shared" ref="AQ86:AQ101" si="315">(AQ6-AM6)/AM6*100</f>
        <v>-0.12234075429341702</v>
      </c>
      <c r="AR86" s="142">
        <f t="shared" ref="AR86:AR101" si="316">(AR6-AN6)/AN6*100</f>
        <v>0.50540725078607074</v>
      </c>
      <c r="AS86" s="142">
        <f t="shared" ref="AS86:AS101" si="317">(AS6-AO6)/AO6*100</f>
        <v>-0.33647587098707354</v>
      </c>
      <c r="AT86" s="142">
        <f t="shared" ref="AT86:AT101" si="318">(AT6-AP6)/AP6*100</f>
        <v>-4.2778302274533084</v>
      </c>
      <c r="AU86" s="142">
        <f t="shared" ref="AU86:AU101" si="319">(AU6-AQ6)/AQ6*100</f>
        <v>-4.1819406583182284</v>
      </c>
      <c r="AV86" s="142">
        <f t="shared" ref="AV86:AV101" si="320">(AV6-AR6)/AR6*100</f>
        <v>-3.1010689565160239</v>
      </c>
      <c r="AW86" s="142">
        <f t="shared" ref="AW86:AW101" si="321">(AW6-AS6)/AS6*100</f>
        <v>6.6602144266580048</v>
      </c>
      <c r="AX86" s="142">
        <f t="shared" ref="AX86:AX101" si="322">(AX6-AT6)/AT6*100</f>
        <v>2.2017298405901609</v>
      </c>
      <c r="AY86" s="142">
        <f t="shared" ref="AY86:AY101" si="323">(AY6-AU6)/AU6*100</f>
        <v>0.66172999496639084</v>
      </c>
      <c r="AZ86" s="142">
        <f t="shared" ref="AZ86:AZ101" si="324">(AZ6-AV6)/AV6*100</f>
        <v>0.26794721169350388</v>
      </c>
      <c r="BA86" s="142">
        <f t="shared" ref="BA86:BA101" si="325">(BA6-AW6)/AW6*100</f>
        <v>-3.106663621424083</v>
      </c>
      <c r="BB86" s="142">
        <f t="shared" ref="BB86:BB101" si="326">(BB6-AX6)/AX6*100</f>
        <v>-3.4791671084344591</v>
      </c>
      <c r="BC86" s="142">
        <f t="shared" ref="BC86:BC101" si="327">(BC6-AY6)/AY6*100</f>
        <v>2.1212227326181603</v>
      </c>
      <c r="BD86" s="142">
        <f t="shared" ref="BD86:BD101" si="328">(BD6-AZ6)/AZ6*100</f>
        <v>-0.32824065429865662</v>
      </c>
      <c r="BE86" s="142">
        <f t="shared" ref="BE86:BE101" si="329">(BE6-BA6)/BA6*100</f>
        <v>-1.4206119192518605</v>
      </c>
      <c r="BF86" s="142">
        <f t="shared" ref="BF86:BF101" si="330">(BF6-BB6)/BB6*100</f>
        <v>-5.4678680676978706</v>
      </c>
      <c r="BG86" s="142">
        <f t="shared" ref="BG86:BG101" si="331">(BG6-BC6)/BC6*100</f>
        <v>-5.775844462988033</v>
      </c>
      <c r="BH86" s="142">
        <f t="shared" ref="BH86:BH101" si="332">(BH6-BD6)/BD6*100</f>
        <v>-3.8746040841942007</v>
      </c>
      <c r="BI86" s="142">
        <f t="shared" ref="BI86:BI101" si="333">(BI6-BE6)/BE6*100</f>
        <v>-2.2720787046524973</v>
      </c>
      <c r="BJ86" s="142">
        <f t="shared" ref="BJ86:BJ101" si="334">(BJ6-BF6)/BF6*100</f>
        <v>7.4125998596236347</v>
      </c>
      <c r="BK86" s="142">
        <f t="shared" ref="BK86:BK101" si="335">(BK6-BG6)/BG6*100</f>
        <v>0.24629276875911973</v>
      </c>
      <c r="BL86" s="142">
        <f t="shared" ref="BL86:BL101" si="336">(BL6-BH6)/BH6*100</f>
        <v>3.8913575495027408</v>
      </c>
      <c r="BM86" s="142">
        <f t="shared" ref="BM86:BM101" si="337">(BM6-BI6)/BI6*100</f>
        <v>4.921896851530196</v>
      </c>
      <c r="BN86" s="142">
        <f t="shared" ref="BN86:BN101" si="338">(BN6-BJ6)/BJ6*100</f>
        <v>0.24599214502355093</v>
      </c>
      <c r="BO86" s="142">
        <f t="shared" ref="BO86:BO101" si="339">(BO6-BK6)/BK6*100</f>
        <v>4.8030614635670217</v>
      </c>
      <c r="BP86" s="142">
        <f t="shared" ref="BP86:BP101" si="340">(BP6-BL6)/BL6*100</f>
        <v>-2.3018965965185765</v>
      </c>
      <c r="BQ86" s="142">
        <f t="shared" ref="BQ86:BQ101" si="341">(BQ6-BM6)/BM6*100</f>
        <v>-3.5296450525480867</v>
      </c>
      <c r="BR86" s="142">
        <f t="shared" ref="BR86:BR101" si="342">(BR6-BN6)/BN6*100</f>
        <v>-6.1068276564003181</v>
      </c>
      <c r="BS86" s="142">
        <f t="shared" ref="BS86:BS101" si="343">(BS6-BO6)/BO6*100</f>
        <v>1.5226787222415419</v>
      </c>
      <c r="BT86" s="142">
        <f t="shared" ref="BT86:BT101" si="344">(BT6-BP6)/BP6*100</f>
        <v>-1.1195617487501328</v>
      </c>
      <c r="BU86" s="142">
        <f t="shared" ref="BU86:BU101" si="345">(BU6-BQ6)/BQ6*100</f>
        <v>-2.1700190867713993</v>
      </c>
      <c r="BV86" s="142">
        <f t="shared" ref="BV86:BV101" si="346">(BV6-BR6)/BR6*100</f>
        <v>4.7354587707705331</v>
      </c>
      <c r="BW86" s="142">
        <f t="shared" ref="BW86:BW101" si="347">(BW6-BS6)/BS6*100</f>
        <v>1.4876073499547358</v>
      </c>
      <c r="BX86" s="142">
        <f t="shared" ref="BX86:BX101" si="348">(BX6-BT6)/BT6*100</f>
        <v>2.3384342306968238</v>
      </c>
      <c r="BY86" s="142">
        <f t="shared" ref="BY86:BY101" si="349">(BY6-BU6)/BU6*100</f>
        <v>8.5364389482530925</v>
      </c>
      <c r="BZ86" s="142">
        <f t="shared" ref="BZ86:BZ101" si="350">(BZ6-BV6)/BV6*100</f>
        <v>-0.96268360460500191</v>
      </c>
      <c r="CA86" s="142">
        <f t="shared" ref="CA86:CA101" si="351">(CA6-BW6)/BW6*100</f>
        <v>1.9443573856650354</v>
      </c>
      <c r="CB86" s="142">
        <f t="shared" ref="CB86:CB101" si="352">(CB6-BX6)/BX6*100</f>
        <v>1.274554891268642</v>
      </c>
      <c r="CC86" s="142">
        <f t="shared" ref="CC86:CC101" si="353">(CC6-BY6)/BY6*100</f>
        <v>-0.35259955752212385</v>
      </c>
      <c r="CD86" s="142">
        <f t="shared" ref="CD86:CD101" si="354">(CD6-BZ6)/BZ6*100</f>
        <v>8.5866032954919618</v>
      </c>
      <c r="CE86" s="142">
        <f t="shared" ref="CE86:CE101" si="355">(CE6-CA6)/CA6*100</f>
        <v>1.8528810112213405</v>
      </c>
      <c r="CF86" s="142">
        <f t="shared" ref="CF86:CF101" si="356">(CF6-CB6)/CB6*100</f>
        <v>-3.2993837171586118</v>
      </c>
      <c r="CG86" s="142">
        <f t="shared" ref="CG86:CG101" si="357">(CG6-CC6)/CC6*100</f>
        <v>-0.98660931103864558</v>
      </c>
      <c r="CH86" s="142">
        <f t="shared" ref="CH86:CH101" si="358">(CH6-CD6)/CD6*100</f>
        <v>-9.7757445518186969</v>
      </c>
      <c r="CI86" s="142">
        <f t="shared" ref="CI86:CI101" si="359">(CI6-CE6)/CE6*100</f>
        <v>-7.8919872762311645</v>
      </c>
      <c r="CJ86" s="142">
        <f t="shared" ref="CJ86:CJ101" si="360">(CJ6-CF6)/CF6*100</f>
        <v>-1.2652283582890571</v>
      </c>
      <c r="CK86" s="142">
        <f t="shared" ref="CK86:CK101" si="361">(CK6-CG6)/CG6*100</f>
        <v>-2.2073044258205567</v>
      </c>
    </row>
    <row r="87" spans="1:89">
      <c r="A87" s="3" t="s">
        <v>1</v>
      </c>
      <c r="B87" s="236"/>
      <c r="C87" s="144"/>
      <c r="D87" s="144"/>
      <c r="E87" s="144"/>
      <c r="F87" s="144">
        <f>(F7-B7)/B7*100</f>
        <v>9.7983010271793525</v>
      </c>
      <c r="G87" s="144">
        <f t="shared" si="279"/>
        <v>68.353532836026844</v>
      </c>
      <c r="H87" s="144">
        <f t="shared" si="280"/>
        <v>12.425198719397397</v>
      </c>
      <c r="I87" s="144">
        <f t="shared" si="281"/>
        <v>-2.7376654764322925</v>
      </c>
      <c r="J87" s="144">
        <f t="shared" si="282"/>
        <v>10.415973329491754</v>
      </c>
      <c r="K87" s="144">
        <f t="shared" si="283"/>
        <v>-1.9793055739802141</v>
      </c>
      <c r="L87" s="144">
        <f t="shared" si="284"/>
        <v>-0.7115356559242354</v>
      </c>
      <c r="M87" s="144">
        <f t="shared" si="285"/>
        <v>0.40408101990264828</v>
      </c>
      <c r="N87" s="144">
        <f t="shared" si="286"/>
        <v>-3.2105186342516792</v>
      </c>
      <c r="O87" s="144">
        <f t="shared" si="287"/>
        <v>-3.4428780815742703</v>
      </c>
      <c r="P87" s="144">
        <f t="shared" si="288"/>
        <v>-3.4525917518521845</v>
      </c>
      <c r="Q87" s="144">
        <f t="shared" si="289"/>
        <v>-13.969113905095821</v>
      </c>
      <c r="R87" s="144">
        <f t="shared" si="290"/>
        <v>9.7299542426259205</v>
      </c>
      <c r="S87" s="144">
        <f t="shared" si="291"/>
        <v>10.527098404344754</v>
      </c>
      <c r="T87" s="144">
        <f t="shared" si="292"/>
        <v>6.5900364881583089</v>
      </c>
      <c r="U87" s="144">
        <f t="shared" si="293"/>
        <v>-8.4373637160899246</v>
      </c>
      <c r="V87" s="144">
        <f t="shared" si="294"/>
        <v>-15.048259138557762</v>
      </c>
      <c r="W87" s="144">
        <f t="shared" si="295"/>
        <v>-14.310032762159617</v>
      </c>
      <c r="X87" s="144">
        <f t="shared" si="296"/>
        <v>36.583165315426044</v>
      </c>
      <c r="Y87" s="144">
        <f t="shared" si="297"/>
        <v>23.050012244632846</v>
      </c>
      <c r="Z87" s="144">
        <f t="shared" si="298"/>
        <v>11.124539671191954</v>
      </c>
      <c r="AA87" s="144">
        <f t="shared" si="299"/>
        <v>15.593212799647107</v>
      </c>
      <c r="AB87" s="144">
        <f t="shared" si="300"/>
        <v>-20.523278100988598</v>
      </c>
      <c r="AC87" s="144">
        <f t="shared" si="301"/>
        <v>-16.542251062456511</v>
      </c>
      <c r="AD87" s="144">
        <f t="shared" si="302"/>
        <v>9.37577280181746</v>
      </c>
      <c r="AE87" s="144">
        <f t="shared" si="303"/>
        <v>9.8415648883089339</v>
      </c>
      <c r="AF87" s="144">
        <f t="shared" si="304"/>
        <v>-5.8470115187910547</v>
      </c>
      <c r="AG87" s="144">
        <f t="shared" si="305"/>
        <v>19.134110474830472</v>
      </c>
      <c r="AH87" s="144">
        <f t="shared" si="306"/>
        <v>-8.1575037147102396</v>
      </c>
      <c r="AI87" s="144">
        <f t="shared" si="307"/>
        <v>10.606598084427098</v>
      </c>
      <c r="AJ87" s="144">
        <f t="shared" si="308"/>
        <v>5.0858438613540722</v>
      </c>
      <c r="AK87" s="144">
        <f t="shared" si="309"/>
        <v>-20.435540069686414</v>
      </c>
      <c r="AL87" s="144">
        <f t="shared" si="310"/>
        <v>0.58243002750363337</v>
      </c>
      <c r="AM87" s="144">
        <f t="shared" si="311"/>
        <v>-9.2687620269403528</v>
      </c>
      <c r="AN87" s="144">
        <f t="shared" si="312"/>
        <v>9.8849157418824447</v>
      </c>
      <c r="AO87" s="144">
        <f t="shared" si="313"/>
        <v>16.575432450186106</v>
      </c>
      <c r="AP87" s="144">
        <f t="shared" si="314"/>
        <v>15.229210230014475</v>
      </c>
      <c r="AQ87" s="144">
        <f t="shared" si="315"/>
        <v>-7.205372923294437</v>
      </c>
      <c r="AR87" s="144">
        <f t="shared" si="316"/>
        <v>9.554890592855811</v>
      </c>
      <c r="AS87" s="144">
        <f t="shared" si="317"/>
        <v>1.3673929376408851</v>
      </c>
      <c r="AT87" s="144">
        <f t="shared" si="318"/>
        <v>2.2405571381072744</v>
      </c>
      <c r="AU87" s="144">
        <f t="shared" si="319"/>
        <v>-9.7878778315419428</v>
      </c>
      <c r="AV87" s="144">
        <f t="shared" si="320"/>
        <v>-12.240674242334803</v>
      </c>
      <c r="AW87" s="144">
        <f t="shared" si="321"/>
        <v>9.5448864784430238</v>
      </c>
      <c r="AX87" s="144">
        <f t="shared" si="322"/>
        <v>3.5647840331606298</v>
      </c>
      <c r="AY87" s="144">
        <f t="shared" si="323"/>
        <v>3.3476922025766616</v>
      </c>
      <c r="AZ87" s="144">
        <f t="shared" si="324"/>
        <v>2.4358910661358926</v>
      </c>
      <c r="BA87" s="144">
        <f t="shared" si="325"/>
        <v>2.4603397133158227</v>
      </c>
      <c r="BB87" s="144">
        <f t="shared" si="326"/>
        <v>23.479628574478372</v>
      </c>
      <c r="BC87" s="144">
        <f t="shared" si="327"/>
        <v>19.84661394027485</v>
      </c>
      <c r="BD87" s="144">
        <f t="shared" si="328"/>
        <v>18.679879252977681</v>
      </c>
      <c r="BE87" s="144">
        <f t="shared" si="329"/>
        <v>14.710296061038438</v>
      </c>
      <c r="BF87" s="144">
        <f t="shared" si="330"/>
        <v>-2.2606299224587914</v>
      </c>
      <c r="BG87" s="144">
        <f t="shared" si="331"/>
        <v>-3.797359864289982</v>
      </c>
      <c r="BH87" s="144">
        <f t="shared" si="332"/>
        <v>-2.9475253328849571</v>
      </c>
      <c r="BI87" s="144">
        <f t="shared" si="333"/>
        <v>4.523652184183879</v>
      </c>
      <c r="BJ87" s="144">
        <f t="shared" si="334"/>
        <v>0.80942832995614411</v>
      </c>
      <c r="BK87" s="144">
        <f t="shared" si="335"/>
        <v>1.8128794234374097</v>
      </c>
      <c r="BL87" s="144">
        <f t="shared" si="336"/>
        <v>-2.2018765739694452</v>
      </c>
      <c r="BM87" s="144">
        <f t="shared" si="337"/>
        <v>-2.6354828862313311</v>
      </c>
      <c r="BN87" s="144">
        <f t="shared" si="338"/>
        <v>-0.35122225344197805</v>
      </c>
      <c r="BO87" s="144">
        <f t="shared" si="339"/>
        <v>0.33395008800036102</v>
      </c>
      <c r="BP87" s="144">
        <f t="shared" si="340"/>
        <v>3.841320146440085</v>
      </c>
      <c r="BQ87" s="144">
        <f t="shared" si="341"/>
        <v>5.3263659699303263</v>
      </c>
      <c r="BR87" s="144">
        <f t="shared" si="342"/>
        <v>4.8287043564077257</v>
      </c>
      <c r="BS87" s="144">
        <f t="shared" si="343"/>
        <v>6.094544146089147</v>
      </c>
      <c r="BT87" s="144">
        <f t="shared" si="344"/>
        <v>-3.3256156598610818</v>
      </c>
      <c r="BU87" s="144">
        <f t="shared" si="345"/>
        <v>-1.9758029419444687</v>
      </c>
      <c r="BV87" s="144">
        <f t="shared" si="346"/>
        <v>6.87916078273149</v>
      </c>
      <c r="BW87" s="144">
        <f t="shared" si="347"/>
        <v>8.7459725284042733</v>
      </c>
      <c r="BX87" s="144">
        <f t="shared" si="348"/>
        <v>-0.80557369910733723</v>
      </c>
      <c r="BY87" s="144">
        <f t="shared" si="349"/>
        <v>0.99449476114366908</v>
      </c>
      <c r="BZ87" s="144">
        <f t="shared" si="350"/>
        <v>-0.55366805083679371</v>
      </c>
      <c r="CA87" s="144">
        <f t="shared" si="351"/>
        <v>7.8476472652138325</v>
      </c>
      <c r="CB87" s="144">
        <f t="shared" si="352"/>
        <v>13.010316066725197</v>
      </c>
      <c r="CC87" s="144">
        <f t="shared" si="353"/>
        <v>5.3015649727448562</v>
      </c>
      <c r="CD87" s="144">
        <f t="shared" si="354"/>
        <v>11.476654435024674</v>
      </c>
      <c r="CE87" s="144">
        <f t="shared" si="355"/>
        <v>-6.936813186813187</v>
      </c>
      <c r="CF87" s="144">
        <f t="shared" si="356"/>
        <v>-18.873512988589464</v>
      </c>
      <c r="CG87" s="144">
        <f t="shared" si="357"/>
        <v>-5.2767804959505717</v>
      </c>
      <c r="CH87" s="144">
        <f t="shared" si="358"/>
        <v>-4.8127128263337111</v>
      </c>
      <c r="CI87" s="144">
        <f t="shared" si="359"/>
        <v>-16.010875898232666</v>
      </c>
      <c r="CJ87" s="144">
        <f t="shared" si="360"/>
        <v>-5.2250418960976779</v>
      </c>
      <c r="CK87" s="144">
        <f t="shared" si="361"/>
        <v>2.3710885852798591</v>
      </c>
    </row>
    <row r="88" spans="1:89">
      <c r="A88" s="158" t="s">
        <v>2</v>
      </c>
      <c r="B88" s="237"/>
      <c r="C88" s="145"/>
      <c r="D88" s="145"/>
      <c r="E88" s="145"/>
      <c r="F88" s="145">
        <f>(F8-B8)/B8*100</f>
        <v>-1.1498354855857067</v>
      </c>
      <c r="G88" s="145">
        <f t="shared" si="279"/>
        <v>-1.1382098558730993</v>
      </c>
      <c r="H88" s="145">
        <f t="shared" si="280"/>
        <v>-0.88519081352149243</v>
      </c>
      <c r="I88" s="145">
        <f t="shared" si="281"/>
        <v>-2.7805376433242747E-2</v>
      </c>
      <c r="J88" s="145">
        <f t="shared" si="282"/>
        <v>-0.39378776214157196</v>
      </c>
      <c r="K88" s="145">
        <f t="shared" si="283"/>
        <v>2.3001954482516727</v>
      </c>
      <c r="L88" s="145">
        <f t="shared" si="284"/>
        <v>2.609107399737665</v>
      </c>
      <c r="M88" s="145">
        <f t="shared" si="285"/>
        <v>2.2725296017073129</v>
      </c>
      <c r="N88" s="145">
        <f t="shared" si="286"/>
        <v>2.3467434454891372</v>
      </c>
      <c r="O88" s="145">
        <f t="shared" si="287"/>
        <v>0.34419202855133602</v>
      </c>
      <c r="P88" s="145">
        <f t="shared" si="288"/>
        <v>-1.4281243190809594</v>
      </c>
      <c r="Q88" s="145">
        <f t="shared" si="289"/>
        <v>-1.5616357284276576</v>
      </c>
      <c r="R88" s="145">
        <f t="shared" si="290"/>
        <v>-2.2535524032704903</v>
      </c>
      <c r="S88" s="145">
        <f t="shared" si="291"/>
        <v>-1.7646595064371513</v>
      </c>
      <c r="T88" s="145">
        <f t="shared" si="292"/>
        <v>-1.0954563208121282</v>
      </c>
      <c r="U88" s="145">
        <f t="shared" si="293"/>
        <v>-0.48540250833633608</v>
      </c>
      <c r="V88" s="145">
        <f t="shared" si="294"/>
        <v>-1.103505528898151</v>
      </c>
      <c r="W88" s="145">
        <f t="shared" si="295"/>
        <v>-0.40488237539582511</v>
      </c>
      <c r="X88" s="145">
        <f t="shared" si="296"/>
        <v>-1.4291302489918853</v>
      </c>
      <c r="Y88" s="145">
        <f t="shared" si="297"/>
        <v>-1.4553895364297746</v>
      </c>
      <c r="Z88" s="145">
        <f t="shared" si="298"/>
        <v>-0.61548043319287582</v>
      </c>
      <c r="AA88" s="145">
        <f t="shared" si="299"/>
        <v>0.42263809866197477</v>
      </c>
      <c r="AB88" s="145">
        <f t="shared" si="300"/>
        <v>0.53967059749243396</v>
      </c>
      <c r="AC88" s="145">
        <f t="shared" si="301"/>
        <v>-0.752509715899769</v>
      </c>
      <c r="AD88" s="145">
        <f t="shared" si="302"/>
        <v>-0.49951805823697576</v>
      </c>
      <c r="AE88" s="145">
        <f t="shared" si="303"/>
        <v>-3.9289131550115965E-2</v>
      </c>
      <c r="AF88" s="145">
        <f t="shared" si="304"/>
        <v>1.362753251507588</v>
      </c>
      <c r="AG88" s="145">
        <f t="shared" si="305"/>
        <v>3.1673071326711475</v>
      </c>
      <c r="AH88" s="145">
        <f t="shared" si="306"/>
        <v>2.9027614061537479</v>
      </c>
      <c r="AI88" s="145">
        <f t="shared" si="307"/>
        <v>3.5277843318530282</v>
      </c>
      <c r="AJ88" s="145">
        <f t="shared" si="308"/>
        <v>4.097348322216571</v>
      </c>
      <c r="AK88" s="145">
        <f t="shared" si="309"/>
        <v>3.0413526972757001</v>
      </c>
      <c r="AL88" s="145">
        <f t="shared" si="310"/>
        <v>4.970276723269639</v>
      </c>
      <c r="AM88" s="145">
        <f t="shared" si="311"/>
        <v>1.2742519872450528</v>
      </c>
      <c r="AN88" s="145">
        <f t="shared" si="312"/>
        <v>2.2778144106773279</v>
      </c>
      <c r="AO88" s="145">
        <f t="shared" si="313"/>
        <v>-2.3265204776316732</v>
      </c>
      <c r="AP88" s="145">
        <f t="shared" si="314"/>
        <v>4.1808220547406885</v>
      </c>
      <c r="AQ88" s="145">
        <f t="shared" si="315"/>
        <v>2.4172052784476259</v>
      </c>
      <c r="AR88" s="145">
        <f t="shared" si="316"/>
        <v>-1.8753913163665006</v>
      </c>
      <c r="AS88" s="145">
        <f t="shared" si="317"/>
        <v>-0.57125944844525256</v>
      </c>
      <c r="AT88" s="145">
        <f t="shared" si="318"/>
        <v>-5.4109283481109429</v>
      </c>
      <c r="AU88" s="145">
        <f t="shared" si="319"/>
        <v>-2.360835555122903</v>
      </c>
      <c r="AV88" s="145">
        <f t="shared" si="320"/>
        <v>-0.41646553480677373</v>
      </c>
      <c r="AW88" s="145">
        <f t="shared" si="321"/>
        <v>6.2549725212423581</v>
      </c>
      <c r="AX88" s="145">
        <f t="shared" si="322"/>
        <v>1.945622090448262</v>
      </c>
      <c r="AY88" s="145">
        <f t="shared" si="323"/>
        <v>-0.14444166686754051</v>
      </c>
      <c r="AZ88" s="145">
        <f t="shared" si="324"/>
        <v>-0.29323832743169387</v>
      </c>
      <c r="BA88" s="145">
        <f t="shared" si="325"/>
        <v>-3.9129368311296888</v>
      </c>
      <c r="BB88" s="145">
        <f t="shared" si="326"/>
        <v>-8.6249754755956332</v>
      </c>
      <c r="BC88" s="145">
        <f t="shared" si="327"/>
        <v>-3.384977469988192</v>
      </c>
      <c r="BD88" s="145">
        <f t="shared" si="328"/>
        <v>-5.3832870051710566</v>
      </c>
      <c r="BE88" s="145">
        <f t="shared" si="329"/>
        <v>-3.9118224649522357</v>
      </c>
      <c r="BF88" s="145">
        <f t="shared" si="330"/>
        <v>-6.2951473302972873</v>
      </c>
      <c r="BG88" s="145">
        <f t="shared" si="331"/>
        <v>-6.5382217544811825</v>
      </c>
      <c r="BH88" s="145">
        <f t="shared" si="332"/>
        <v>-4.1838556061095984</v>
      </c>
      <c r="BI88" s="145">
        <f t="shared" si="333"/>
        <v>-3.5249897464714075</v>
      </c>
      <c r="BJ88" s="145">
        <f t="shared" si="334"/>
        <v>9.1891642876539166</v>
      </c>
      <c r="BK88" s="145">
        <f t="shared" si="335"/>
        <v>-0.37506917588020328</v>
      </c>
      <c r="BL88" s="145">
        <f t="shared" si="336"/>
        <v>5.9501426026915487</v>
      </c>
      <c r="BM88" s="145">
        <f t="shared" si="337"/>
        <v>6.4314730920700027</v>
      </c>
      <c r="BN88" s="145">
        <f t="shared" si="338"/>
        <v>0.39433965556350442</v>
      </c>
      <c r="BO88" s="145">
        <f t="shared" si="339"/>
        <v>6.6145938134523572</v>
      </c>
      <c r="BP88" s="145">
        <f t="shared" si="340"/>
        <v>-4.2178632901037849</v>
      </c>
      <c r="BQ88" s="145">
        <f t="shared" si="341"/>
        <v>-5.1479210640935431</v>
      </c>
      <c r="BR88" s="145">
        <f t="shared" si="342"/>
        <v>-8.803031093035786</v>
      </c>
      <c r="BS88" s="145">
        <f t="shared" si="343"/>
        <v>-0.22133383662474476</v>
      </c>
      <c r="BT88" s="145">
        <f t="shared" si="344"/>
        <v>-0.37363888691196356</v>
      </c>
      <c r="BU88" s="145">
        <f t="shared" si="345"/>
        <v>-2.2094275975344835</v>
      </c>
      <c r="BV88" s="145">
        <f t="shared" si="346"/>
        <v>4.1279158408293952</v>
      </c>
      <c r="BW88" s="145">
        <f t="shared" si="347"/>
        <v>-1.4564776283660625</v>
      </c>
      <c r="BX88" s="145">
        <f t="shared" si="348"/>
        <v>3.370003928992392</v>
      </c>
      <c r="BY88" s="145">
        <f t="shared" si="349"/>
        <v>10.070435253747517</v>
      </c>
      <c r="BZ88" s="145">
        <f t="shared" si="350"/>
        <v>-1.0816647754310187</v>
      </c>
      <c r="CA88" s="145">
        <f t="shared" si="351"/>
        <v>-0.69799500933568326</v>
      </c>
      <c r="CB88" s="145">
        <f t="shared" si="352"/>
        <v>-2.4204834056080577</v>
      </c>
      <c r="CC88" s="145">
        <f t="shared" si="353"/>
        <v>-1.4078036294424572</v>
      </c>
      <c r="CD88" s="145">
        <f t="shared" si="354"/>
        <v>7.7414102540381515</v>
      </c>
      <c r="CE88" s="145">
        <f t="shared" si="355"/>
        <v>6.1257841741789232</v>
      </c>
      <c r="CF88" s="145">
        <f t="shared" si="356"/>
        <v>2.379603399433428</v>
      </c>
      <c r="CG88" s="145">
        <f t="shared" si="357"/>
        <v>-0.13147383837039009</v>
      </c>
      <c r="CH88" s="145">
        <f t="shared" si="358"/>
        <v>-11.277498239769194</v>
      </c>
      <c r="CI88" s="145">
        <f t="shared" si="359"/>
        <v>-4.4309770999950322</v>
      </c>
      <c r="CJ88" s="145">
        <f t="shared" si="360"/>
        <v>-0.12105700055340343</v>
      </c>
      <c r="CK88" s="145">
        <f t="shared" si="361"/>
        <v>-3.0728724024729623</v>
      </c>
    </row>
    <row r="89" spans="1:89">
      <c r="A89" s="2" t="s">
        <v>3</v>
      </c>
      <c r="B89" s="240"/>
      <c r="C89" s="143"/>
      <c r="D89" s="143"/>
      <c r="E89" s="143"/>
      <c r="F89" s="143">
        <f>(F9-B9)/B9*100</f>
        <v>2.1794992699362874</v>
      </c>
      <c r="G89" s="143">
        <f t="shared" si="279"/>
        <v>2.0647585499233316</v>
      </c>
      <c r="H89" s="143">
        <f t="shared" si="280"/>
        <v>2.5606984564108619</v>
      </c>
      <c r="I89" s="143">
        <f t="shared" si="281"/>
        <v>4.6510161502561704</v>
      </c>
      <c r="J89" s="143">
        <f t="shared" si="282"/>
        <v>3.1151742731025949</v>
      </c>
      <c r="K89" s="143">
        <f t="shared" si="283"/>
        <v>4.5256672323598925</v>
      </c>
      <c r="L89" s="143">
        <f t="shared" si="284"/>
        <v>2.3506597931773112</v>
      </c>
      <c r="M89" s="143">
        <f t="shared" si="285"/>
        <v>2.0245531245892501</v>
      </c>
      <c r="N89" s="143">
        <f t="shared" si="286"/>
        <v>0.15507830003343659</v>
      </c>
      <c r="O89" s="143">
        <f t="shared" si="287"/>
        <v>-1.6050893440141805</v>
      </c>
      <c r="P89" s="143">
        <f t="shared" si="288"/>
        <v>-3.0473651528804178</v>
      </c>
      <c r="Q89" s="143">
        <f t="shared" si="289"/>
        <v>-2.8474399366798382</v>
      </c>
      <c r="R89" s="143">
        <f t="shared" si="290"/>
        <v>-2.6277025121637965</v>
      </c>
      <c r="S89" s="143">
        <f t="shared" si="291"/>
        <v>-1.2937976513288316</v>
      </c>
      <c r="T89" s="143">
        <f t="shared" si="292"/>
        <v>1.0496723367137553</v>
      </c>
      <c r="U89" s="143">
        <f t="shared" si="293"/>
        <v>3.5816979330541248</v>
      </c>
      <c r="V89" s="143">
        <f t="shared" si="294"/>
        <v>5.9731354012937201</v>
      </c>
      <c r="W89" s="143">
        <f t="shared" si="295"/>
        <v>6.9244865336943562</v>
      </c>
      <c r="X89" s="143">
        <f t="shared" si="296"/>
        <v>7.6508441452798532</v>
      </c>
      <c r="Y89" s="143">
        <f t="shared" si="297"/>
        <v>7.5814535487596517</v>
      </c>
      <c r="Z89" s="143">
        <f t="shared" si="298"/>
        <v>5.3097089002022066</v>
      </c>
      <c r="AA89" s="143">
        <f t="shared" si="299"/>
        <v>3.6273147166479585</v>
      </c>
      <c r="AB89" s="143">
        <f t="shared" si="300"/>
        <v>0.90591931720777064</v>
      </c>
      <c r="AC89" s="143">
        <f t="shared" si="301"/>
        <v>-5.236738318953338E-3</v>
      </c>
      <c r="AD89" s="143">
        <f t="shared" si="302"/>
        <v>1.0769319017889067</v>
      </c>
      <c r="AE89" s="143">
        <f t="shared" si="303"/>
        <v>2.6193451417556766</v>
      </c>
      <c r="AF89" s="143">
        <f t="shared" si="304"/>
        <v>4.9106659108534974</v>
      </c>
      <c r="AG89" s="143">
        <f t="shared" si="305"/>
        <v>4.2388231921152011</v>
      </c>
      <c r="AH89" s="143">
        <f t="shared" si="306"/>
        <v>2.8757616342275227</v>
      </c>
      <c r="AI89" s="143">
        <f t="shared" si="307"/>
        <v>0.16613078276887033</v>
      </c>
      <c r="AJ89" s="143">
        <f t="shared" si="308"/>
        <v>-0.58463780684818289</v>
      </c>
      <c r="AK89" s="143">
        <f t="shared" si="309"/>
        <v>-1.4712498597453416</v>
      </c>
      <c r="AL89" s="143">
        <f t="shared" si="310"/>
        <v>3.0432767461345338</v>
      </c>
      <c r="AM89" s="143">
        <f t="shared" si="311"/>
        <v>5.2506168403058906</v>
      </c>
      <c r="AN89" s="143">
        <f t="shared" si="312"/>
        <v>6.9381003447063803</v>
      </c>
      <c r="AO89" s="143">
        <f t="shared" si="313"/>
        <v>7.4195581004072713</v>
      </c>
      <c r="AP89" s="143">
        <f t="shared" si="314"/>
        <v>4.9113955472388264</v>
      </c>
      <c r="AQ89" s="143">
        <f t="shared" si="315"/>
        <v>7.5624393875298814</v>
      </c>
      <c r="AR89" s="143">
        <f t="shared" si="316"/>
        <v>7.2134888225855729</v>
      </c>
      <c r="AS89" s="143">
        <f t="shared" si="317"/>
        <v>7.4854750730399431</v>
      </c>
      <c r="AT89" s="143">
        <f t="shared" si="318"/>
        <v>6.8755508137685482</v>
      </c>
      <c r="AU89" s="143">
        <f t="shared" si="319"/>
        <v>5.8109934775440824</v>
      </c>
      <c r="AV89" s="143">
        <f t="shared" si="320"/>
        <v>5.9819086930558694</v>
      </c>
      <c r="AW89" s="143">
        <f t="shared" si="321"/>
        <v>7.5255158040150594</v>
      </c>
      <c r="AX89" s="143">
        <f t="shared" si="322"/>
        <v>7.6727542916293956</v>
      </c>
      <c r="AY89" s="143">
        <f t="shared" si="323"/>
        <v>6.5334184536192002</v>
      </c>
      <c r="AZ89" s="143">
        <f t="shared" si="324"/>
        <v>5.1823532979442932</v>
      </c>
      <c r="BA89" s="143">
        <f t="shared" si="325"/>
        <v>6.7799626654820084</v>
      </c>
      <c r="BB89" s="143">
        <f t="shared" si="326"/>
        <v>3.2552959212330488</v>
      </c>
      <c r="BC89" s="143">
        <f t="shared" si="327"/>
        <v>5.6402147150997122</v>
      </c>
      <c r="BD89" s="143">
        <f t="shared" si="328"/>
        <v>4.4712941799357706</v>
      </c>
      <c r="BE89" s="143">
        <f t="shared" si="329"/>
        <v>-2.3143213993207219</v>
      </c>
      <c r="BF89" s="143">
        <f t="shared" si="330"/>
        <v>-6.109368744536507</v>
      </c>
      <c r="BG89" s="143">
        <f t="shared" si="331"/>
        <v>-9.7796714701177798</v>
      </c>
      <c r="BH89" s="143">
        <f t="shared" si="332"/>
        <v>-7.3246582845329087</v>
      </c>
      <c r="BI89" s="143">
        <f t="shared" si="333"/>
        <v>-2.1994413717521986</v>
      </c>
      <c r="BJ89" s="143">
        <f t="shared" si="334"/>
        <v>3.7949031438114273</v>
      </c>
      <c r="BK89" s="143">
        <f t="shared" si="335"/>
        <v>7.0609849624833991</v>
      </c>
      <c r="BL89" s="143">
        <f t="shared" si="336"/>
        <v>4.153366186718622</v>
      </c>
      <c r="BM89" s="143">
        <f t="shared" si="337"/>
        <v>2.9652196674966222</v>
      </c>
      <c r="BN89" s="143">
        <f t="shared" si="338"/>
        <v>3.9013823573796103</v>
      </c>
      <c r="BO89" s="143">
        <f t="shared" si="339"/>
        <v>1.4720473859691636</v>
      </c>
      <c r="BP89" s="143">
        <f t="shared" si="340"/>
        <v>1.8225931664460022</v>
      </c>
      <c r="BQ89" s="143">
        <f t="shared" si="341"/>
        <v>2.3366198427481728</v>
      </c>
      <c r="BR89" s="143">
        <f t="shared" si="342"/>
        <v>1.1365420951184311</v>
      </c>
      <c r="BS89" s="143">
        <f t="shared" si="343"/>
        <v>1.6855673013789743</v>
      </c>
      <c r="BT89" s="143">
        <f t="shared" si="344"/>
        <v>1.8460293151840643</v>
      </c>
      <c r="BU89" s="143">
        <f t="shared" si="345"/>
        <v>2.7402399455197974</v>
      </c>
      <c r="BV89" s="143">
        <f t="shared" si="346"/>
        <v>0.55471233585273449</v>
      </c>
      <c r="BW89" s="143">
        <f t="shared" si="347"/>
        <v>2.8765514433447268</v>
      </c>
      <c r="BX89" s="143">
        <f t="shared" si="348"/>
        <v>0.84813780787955528</v>
      </c>
      <c r="BY89" s="143">
        <f t="shared" si="349"/>
        <v>1.506848940591363</v>
      </c>
      <c r="BZ89" s="143">
        <f t="shared" si="350"/>
        <v>2.1137690462809124</v>
      </c>
      <c r="CA89" s="143">
        <f t="shared" si="351"/>
        <v>-0.42765745005613076</v>
      </c>
      <c r="CB89" s="143">
        <f t="shared" si="352"/>
        <v>0.25682908314094988</v>
      </c>
      <c r="CC89" s="143">
        <f t="shared" si="353"/>
        <v>0.84288481580524588</v>
      </c>
      <c r="CD89" s="143">
        <f t="shared" si="354"/>
        <v>0.80416457111860529</v>
      </c>
      <c r="CE89" s="143">
        <f t="shared" si="355"/>
        <v>-0.87817906618257136</v>
      </c>
      <c r="CF89" s="143">
        <f t="shared" si="356"/>
        <v>0.9541645759557823</v>
      </c>
      <c r="CG89" s="143">
        <f t="shared" si="357"/>
        <v>-0.91011983188525947</v>
      </c>
      <c r="CH89" s="143">
        <f t="shared" si="358"/>
        <v>-0.89296049823904566</v>
      </c>
      <c r="CI89" s="143">
        <f t="shared" si="359"/>
        <v>2.2405861576818373</v>
      </c>
      <c r="CJ89" s="143">
        <f t="shared" si="360"/>
        <v>0.25162286414205709</v>
      </c>
      <c r="CK89" s="143">
        <f t="shared" si="361"/>
        <v>-0.82203419897071039</v>
      </c>
    </row>
    <row r="90" spans="1:89">
      <c r="A90" s="3" t="s">
        <v>4</v>
      </c>
      <c r="B90" s="236"/>
      <c r="C90" s="144"/>
      <c r="D90" s="144"/>
      <c r="E90" s="144"/>
      <c r="F90" s="144">
        <f t="shared" ref="F90:F101" si="362">(F10-B10)/B10*100</f>
        <v>2.2760209903577295</v>
      </c>
      <c r="G90" s="144">
        <f t="shared" si="279"/>
        <v>1.175090596744971</v>
      </c>
      <c r="H90" s="144">
        <f t="shared" si="280"/>
        <v>0.44100931348189593</v>
      </c>
      <c r="I90" s="144">
        <f t="shared" si="281"/>
        <v>1.7705946350136847</v>
      </c>
      <c r="J90" s="144">
        <f t="shared" si="282"/>
        <v>1.6705297976028777</v>
      </c>
      <c r="K90" s="144">
        <f t="shared" si="283"/>
        <v>4.3076530355683582</v>
      </c>
      <c r="L90" s="144">
        <f t="shared" si="284"/>
        <v>2.881855507639806</v>
      </c>
      <c r="M90" s="144">
        <f t="shared" si="285"/>
        <v>1.9673728914556341</v>
      </c>
      <c r="N90" s="144">
        <f t="shared" si="286"/>
        <v>1.9510850575837049</v>
      </c>
      <c r="O90" s="144">
        <f t="shared" si="287"/>
        <v>0.2551192143909421</v>
      </c>
      <c r="P90" s="144">
        <f t="shared" si="288"/>
        <v>-1.463733202937068</v>
      </c>
      <c r="Q90" s="144">
        <f t="shared" si="289"/>
        <v>-1.3626349315909283</v>
      </c>
      <c r="R90" s="144">
        <f t="shared" si="290"/>
        <v>-2.1106365721701903</v>
      </c>
      <c r="S90" s="144">
        <f t="shared" si="291"/>
        <v>-1.2407643601035196</v>
      </c>
      <c r="T90" s="144">
        <f t="shared" si="292"/>
        <v>1.3016878346225291</v>
      </c>
      <c r="U90" s="144">
        <f t="shared" si="293"/>
        <v>4.2946982944430241</v>
      </c>
      <c r="V90" s="144">
        <f t="shared" si="294"/>
        <v>7.0673174358509723</v>
      </c>
      <c r="W90" s="144">
        <f t="shared" si="295"/>
        <v>8.0433882004141637</v>
      </c>
      <c r="X90" s="144">
        <f t="shared" si="296"/>
        <v>8.4716756796257933</v>
      </c>
      <c r="Y90" s="144">
        <f t="shared" si="297"/>
        <v>8.7197792292564049</v>
      </c>
      <c r="Z90" s="144">
        <f t="shared" si="298"/>
        <v>6.4204658644908221</v>
      </c>
      <c r="AA90" s="144">
        <f t="shared" si="299"/>
        <v>4.835767444841518</v>
      </c>
      <c r="AB90" s="144">
        <f t="shared" si="300"/>
        <v>1.5992487792556478</v>
      </c>
      <c r="AC90" s="144">
        <f t="shared" si="301"/>
        <v>0.39930818219746306</v>
      </c>
      <c r="AD90" s="144">
        <f t="shared" si="302"/>
        <v>0.47367038309934151</v>
      </c>
      <c r="AE90" s="144">
        <f t="shared" si="303"/>
        <v>2.2771651940249349</v>
      </c>
      <c r="AF90" s="144">
        <f t="shared" si="304"/>
        <v>4.7504235382661104</v>
      </c>
      <c r="AG90" s="144">
        <f t="shared" si="305"/>
        <v>3.5653710797163867</v>
      </c>
      <c r="AH90" s="144">
        <f t="shared" si="306"/>
        <v>1.8835872022659759</v>
      </c>
      <c r="AI90" s="144">
        <f t="shared" si="307"/>
        <v>-1.558647562889012</v>
      </c>
      <c r="AJ90" s="144">
        <f t="shared" si="308"/>
        <v>-2.4757159179825057</v>
      </c>
      <c r="AK90" s="144">
        <f t="shared" si="309"/>
        <v>-3.5750645861751766</v>
      </c>
      <c r="AL90" s="144">
        <f t="shared" si="310"/>
        <v>1.9066865829013422</v>
      </c>
      <c r="AM90" s="144">
        <f t="shared" si="311"/>
        <v>4.3611524651896145</v>
      </c>
      <c r="AN90" s="144">
        <f t="shared" si="312"/>
        <v>6.1869513402823335</v>
      </c>
      <c r="AO90" s="144">
        <f t="shared" si="313"/>
        <v>6.9876664982960772</v>
      </c>
      <c r="AP90" s="144">
        <f t="shared" si="314"/>
        <v>3.6088980858768425</v>
      </c>
      <c r="AQ90" s="144">
        <f t="shared" si="315"/>
        <v>7.1848224674189503</v>
      </c>
      <c r="AR90" s="144">
        <f t="shared" si="316"/>
        <v>7.038990353305409</v>
      </c>
      <c r="AS90" s="144">
        <f t="shared" si="317"/>
        <v>6.8259887188626456</v>
      </c>
      <c r="AT90" s="144">
        <f t="shared" si="318"/>
        <v>6.9598148397189403</v>
      </c>
      <c r="AU90" s="144">
        <f t="shared" si="319"/>
        <v>5.4664009321257936</v>
      </c>
      <c r="AV90" s="144">
        <f t="shared" si="320"/>
        <v>5.5785123708526028</v>
      </c>
      <c r="AW90" s="144">
        <f t="shared" si="321"/>
        <v>7.7570128162767471</v>
      </c>
      <c r="AX90" s="144">
        <f t="shared" si="322"/>
        <v>7.1345829796732705</v>
      </c>
      <c r="AY90" s="144">
        <f t="shared" si="323"/>
        <v>5.7269041263180966</v>
      </c>
      <c r="AZ90" s="144">
        <f t="shared" si="324"/>
        <v>3.7062366044528741</v>
      </c>
      <c r="BA90" s="144">
        <f t="shared" si="325"/>
        <v>5.0484717280081703</v>
      </c>
      <c r="BB90" s="144">
        <f t="shared" si="326"/>
        <v>2.6755859625475753</v>
      </c>
      <c r="BC90" s="144">
        <f t="shared" si="327"/>
        <v>6.4421213978464982</v>
      </c>
      <c r="BD90" s="144">
        <f t="shared" si="328"/>
        <v>4.3429194697213136</v>
      </c>
      <c r="BE90" s="144">
        <f t="shared" si="329"/>
        <v>-3.8299208923007497</v>
      </c>
      <c r="BF90" s="144">
        <f t="shared" si="330"/>
        <v>-10.541986619222644</v>
      </c>
      <c r="BG90" s="144">
        <f t="shared" si="331"/>
        <v>-15.238424008305696</v>
      </c>
      <c r="BH90" s="144">
        <f t="shared" si="332"/>
        <v>-11.41238309310182</v>
      </c>
      <c r="BI90" s="144">
        <f t="shared" si="333"/>
        <v>-5.1194905866602891</v>
      </c>
      <c r="BJ90" s="144">
        <f t="shared" si="334"/>
        <v>4.1763818150210348</v>
      </c>
      <c r="BK90" s="144">
        <f t="shared" si="335"/>
        <v>9.259920564284533</v>
      </c>
      <c r="BL90" s="144">
        <f t="shared" si="336"/>
        <v>5.9335204551824896</v>
      </c>
      <c r="BM90" s="144">
        <f t="shared" si="337"/>
        <v>4.3605422825715943</v>
      </c>
      <c r="BN90" s="144">
        <f t="shared" si="338"/>
        <v>5.718554684923272</v>
      </c>
      <c r="BO90" s="144">
        <f t="shared" si="339"/>
        <v>1.7003757880945984</v>
      </c>
      <c r="BP90" s="144">
        <f t="shared" si="340"/>
        <v>2.0525884215912455</v>
      </c>
      <c r="BQ90" s="144">
        <f t="shared" si="341"/>
        <v>2.869182510568391</v>
      </c>
      <c r="BR90" s="144">
        <f t="shared" si="342"/>
        <v>0.62166927891302581</v>
      </c>
      <c r="BS90" s="144">
        <f t="shared" si="343"/>
        <v>1.9321400725072686</v>
      </c>
      <c r="BT90" s="144">
        <f t="shared" si="344"/>
        <v>2.2574300708709178</v>
      </c>
      <c r="BU90" s="144">
        <f t="shared" si="345"/>
        <v>3.4674430590957597</v>
      </c>
      <c r="BV90" s="144">
        <f t="shared" si="346"/>
        <v>0.13150186911992426</v>
      </c>
      <c r="BW90" s="144">
        <f t="shared" si="347"/>
        <v>2.7759548832471888</v>
      </c>
      <c r="BX90" s="144">
        <f t="shared" si="348"/>
        <v>-0.1376967459486356</v>
      </c>
      <c r="BY90" s="144">
        <f t="shared" si="349"/>
        <v>1.3009730151215111</v>
      </c>
      <c r="BZ90" s="144">
        <f t="shared" si="350"/>
        <v>1.9526813237980989</v>
      </c>
      <c r="CA90" s="144">
        <f t="shared" si="351"/>
        <v>-1.1595458513935792</v>
      </c>
      <c r="CB90" s="144">
        <f t="shared" si="352"/>
        <v>-7.393077535149857E-2</v>
      </c>
      <c r="CC90" s="144">
        <f t="shared" si="353"/>
        <v>0.26332421235107301</v>
      </c>
      <c r="CD90" s="144">
        <f t="shared" si="354"/>
        <v>0.27664210625087227</v>
      </c>
      <c r="CE90" s="144">
        <f t="shared" si="355"/>
        <v>-1.6668481470295846</v>
      </c>
      <c r="CF90" s="144">
        <f t="shared" si="356"/>
        <v>1.525944487482531</v>
      </c>
      <c r="CG90" s="144">
        <f t="shared" si="357"/>
        <v>-1.0783754442404863</v>
      </c>
      <c r="CH90" s="144">
        <f t="shared" si="358"/>
        <v>-0.80449793165716588</v>
      </c>
      <c r="CI90" s="144">
        <f t="shared" si="359"/>
        <v>3.8333781344491662</v>
      </c>
      <c r="CJ90" s="144">
        <f t="shared" si="360"/>
        <v>0.45552673194801674</v>
      </c>
      <c r="CK90" s="144">
        <f t="shared" si="361"/>
        <v>-0.7077855251908689</v>
      </c>
    </row>
    <row r="91" spans="1:89">
      <c r="A91" s="3" t="s">
        <v>5</v>
      </c>
      <c r="B91" s="236"/>
      <c r="C91" s="144"/>
      <c r="D91" s="144"/>
      <c r="E91" s="144"/>
      <c r="F91" s="144">
        <f t="shared" si="362"/>
        <v>1.9209819467305613</v>
      </c>
      <c r="G91" s="144">
        <f t="shared" si="279"/>
        <v>6.5061824294141477</v>
      </c>
      <c r="H91" s="144">
        <f t="shared" si="280"/>
        <v>13.515232846297613</v>
      </c>
      <c r="I91" s="144">
        <f t="shared" si="281"/>
        <v>21.451585757581917</v>
      </c>
      <c r="J91" s="144">
        <f t="shared" si="282"/>
        <v>10.910201119943835</v>
      </c>
      <c r="K91" s="144">
        <f t="shared" si="283"/>
        <v>7.9544040688299278</v>
      </c>
      <c r="L91" s="144">
        <f t="shared" si="284"/>
        <v>0.94812778878374282</v>
      </c>
      <c r="M91" s="144">
        <f t="shared" si="285"/>
        <v>-2.8818106510713215</v>
      </c>
      <c r="N91" s="144">
        <f t="shared" si="286"/>
        <v>-5.341245695544564</v>
      </c>
      <c r="O91" s="144">
        <f t="shared" si="287"/>
        <v>-6.51898194502607</v>
      </c>
      <c r="P91" s="144">
        <f t="shared" si="288"/>
        <v>-7.0297203809076239</v>
      </c>
      <c r="Q91" s="144">
        <f t="shared" si="289"/>
        <v>-6.2660277531245452</v>
      </c>
      <c r="R91" s="144">
        <f t="shared" si="290"/>
        <v>-4.0517396262932506</v>
      </c>
      <c r="S91" s="144">
        <f t="shared" si="291"/>
        <v>-1.3418026281747784</v>
      </c>
      <c r="T91" s="144">
        <f t="shared" si="292"/>
        <v>0.84001692876510603</v>
      </c>
      <c r="U91" s="144">
        <f t="shared" si="293"/>
        <v>2.4924223917433239</v>
      </c>
      <c r="V91" s="144">
        <f t="shared" si="294"/>
        <v>4.0433179298103594</v>
      </c>
      <c r="W91" s="144">
        <f t="shared" si="295"/>
        <v>3.7417966626800929</v>
      </c>
      <c r="X91" s="144">
        <f t="shared" si="296"/>
        <v>4.1536529949893088</v>
      </c>
      <c r="Y91" s="144">
        <f t="shared" si="297"/>
        <v>0.54820940824352327</v>
      </c>
      <c r="Z91" s="144">
        <f t="shared" si="298"/>
        <v>-2.128770611584657</v>
      </c>
      <c r="AA91" s="144">
        <f t="shared" si="299"/>
        <v>-4.255710448659789</v>
      </c>
      <c r="AB91" s="144">
        <f t="shared" si="300"/>
        <v>-4.4977685440327653</v>
      </c>
      <c r="AC91" s="144">
        <f t="shared" si="301"/>
        <v>-3.8165717591558477</v>
      </c>
      <c r="AD91" s="144">
        <f t="shared" si="302"/>
        <v>1.5536285132126644</v>
      </c>
      <c r="AE91" s="144">
        <f t="shared" si="303"/>
        <v>3.6125638092104966</v>
      </c>
      <c r="AF91" s="144">
        <f t="shared" si="304"/>
        <v>3.9111976180527406</v>
      </c>
      <c r="AG91" s="144">
        <f t="shared" si="305"/>
        <v>4.8575564840634815</v>
      </c>
      <c r="AH91" s="144">
        <f t="shared" si="306"/>
        <v>3.5892909679317464</v>
      </c>
      <c r="AI91" s="144">
        <f t="shared" si="307"/>
        <v>2.7314580876986079</v>
      </c>
      <c r="AJ91" s="144">
        <f t="shared" si="308"/>
        <v>2.668874891398787</v>
      </c>
      <c r="AK91" s="144">
        <f t="shared" si="309"/>
        <v>2.8527071608771677</v>
      </c>
      <c r="AL91" s="144">
        <f t="shared" si="310"/>
        <v>6.055097983527391</v>
      </c>
      <c r="AM91" s="144">
        <f t="shared" si="311"/>
        <v>6.7440907227763383</v>
      </c>
      <c r="AN91" s="144">
        <f t="shared" si="312"/>
        <v>7.4705804574904136</v>
      </c>
      <c r="AO91" s="144">
        <f t="shared" si="313"/>
        <v>6.8194070080862428</v>
      </c>
      <c r="AP91" s="144">
        <f t="shared" si="314"/>
        <v>5.2728830807133988</v>
      </c>
      <c r="AQ91" s="144">
        <f t="shared" si="315"/>
        <v>5.2274530886004538</v>
      </c>
      <c r="AR91" s="144">
        <f t="shared" si="316"/>
        <v>3.9000984251968456</v>
      </c>
      <c r="AS91" s="144">
        <f t="shared" si="317"/>
        <v>7.0148877113297843</v>
      </c>
      <c r="AT91" s="144">
        <f t="shared" si="318"/>
        <v>2.8381893005143692</v>
      </c>
      <c r="AU91" s="144">
        <f t="shared" si="319"/>
        <v>3.2910620506709689</v>
      </c>
      <c r="AV91" s="144">
        <f t="shared" si="320"/>
        <v>3.9001685965179784</v>
      </c>
      <c r="AW91" s="144">
        <f t="shared" si="321"/>
        <v>3.6044339715347657</v>
      </c>
      <c r="AX91" s="144">
        <f t="shared" si="322"/>
        <v>3.6117705775732754</v>
      </c>
      <c r="AY91" s="144">
        <f t="shared" si="323"/>
        <v>2.9189788595827846</v>
      </c>
      <c r="AZ91" s="144">
        <f t="shared" si="324"/>
        <v>3.9923877440564151</v>
      </c>
      <c r="BA91" s="144">
        <f t="shared" si="325"/>
        <v>3.1368145505301781</v>
      </c>
      <c r="BB91" s="144">
        <f t="shared" si="326"/>
        <v>-3.1465565872060091</v>
      </c>
      <c r="BC91" s="144">
        <f t="shared" si="327"/>
        <v>-4.3211814826277832</v>
      </c>
      <c r="BD91" s="144">
        <f t="shared" si="328"/>
        <v>-1.394407358217874</v>
      </c>
      <c r="BE91" s="144">
        <f t="shared" si="329"/>
        <v>-5.3105122000569285</v>
      </c>
      <c r="BF91" s="144">
        <f t="shared" si="330"/>
        <v>-2.4464399723087897</v>
      </c>
      <c r="BG91" s="144">
        <f t="shared" si="331"/>
        <v>-1.4093543505723203</v>
      </c>
      <c r="BH91" s="144">
        <f t="shared" si="332"/>
        <v>-3.4623898350508546</v>
      </c>
      <c r="BI91" s="144">
        <f t="shared" si="333"/>
        <v>0.35203478716298475</v>
      </c>
      <c r="BJ91" s="144">
        <f t="shared" si="334"/>
        <v>2.8959628002004312</v>
      </c>
      <c r="BK91" s="144">
        <f t="shared" si="335"/>
        <v>2.6608129837380901</v>
      </c>
      <c r="BL91" s="144">
        <f t="shared" si="336"/>
        <v>1.7658348191417121</v>
      </c>
      <c r="BM91" s="144">
        <f t="shared" si="337"/>
        <v>2.395654584133351</v>
      </c>
      <c r="BN91" s="144">
        <f t="shared" si="338"/>
        <v>2.2479701483001127</v>
      </c>
      <c r="BO91" s="144">
        <f t="shared" si="339"/>
        <v>2.265556305202447</v>
      </c>
      <c r="BP91" s="144">
        <f t="shared" si="340"/>
        <v>1.1510414293285818</v>
      </c>
      <c r="BQ91" s="144">
        <f t="shared" si="341"/>
        <v>0.5341277824400732</v>
      </c>
      <c r="BR91" s="144">
        <f t="shared" si="342"/>
        <v>-0.11150771441485277</v>
      </c>
      <c r="BS91" s="144">
        <f t="shared" si="343"/>
        <v>-0.41607218562304227</v>
      </c>
      <c r="BT91" s="144">
        <f t="shared" si="344"/>
        <v>-0.30573356348854708</v>
      </c>
      <c r="BU91" s="144">
        <f t="shared" si="345"/>
        <v>-0.57195748571763516</v>
      </c>
      <c r="BV91" s="144">
        <f t="shared" si="346"/>
        <v>-2.7847703673205175</v>
      </c>
      <c r="BW91" s="144">
        <f t="shared" si="347"/>
        <v>-0.13045296181387478</v>
      </c>
      <c r="BX91" s="144">
        <f t="shared" si="348"/>
        <v>0.35653250087338378</v>
      </c>
      <c r="BY91" s="144">
        <f t="shared" si="349"/>
        <v>-0.14547827390725179</v>
      </c>
      <c r="BZ91" s="144">
        <f t="shared" si="350"/>
        <v>8.4316453577241907E-2</v>
      </c>
      <c r="CA91" s="144">
        <f t="shared" si="351"/>
        <v>-2.0821658682787749</v>
      </c>
      <c r="CB91" s="144">
        <f t="shared" si="352"/>
        <v>-2.3137626308898382</v>
      </c>
      <c r="CC91" s="144">
        <f t="shared" si="353"/>
        <v>-0.12467671235089145</v>
      </c>
      <c r="CD91" s="144">
        <f t="shared" si="354"/>
        <v>1.6222119760358855</v>
      </c>
      <c r="CE91" s="144">
        <f t="shared" si="355"/>
        <v>-0.93975231832438733</v>
      </c>
      <c r="CF91" s="144">
        <f t="shared" si="356"/>
        <v>-3.1528449163799204</v>
      </c>
      <c r="CG91" s="144">
        <f t="shared" si="357"/>
        <v>-3.377954534841026</v>
      </c>
      <c r="CH91" s="144">
        <f t="shared" si="358"/>
        <v>-5.5580561119123164</v>
      </c>
      <c r="CI91" s="144">
        <f t="shared" si="359"/>
        <v>-3.1416080380397311</v>
      </c>
      <c r="CJ91" s="144">
        <f t="shared" si="360"/>
        <v>-2.0771839624387134</v>
      </c>
      <c r="CK91" s="144">
        <f t="shared" si="361"/>
        <v>-3.2327642256534417</v>
      </c>
    </row>
    <row r="92" spans="1:89">
      <c r="A92" s="158" t="s">
        <v>6</v>
      </c>
      <c r="B92" s="237"/>
      <c r="C92" s="145"/>
      <c r="D92" s="145"/>
      <c r="E92" s="145"/>
      <c r="F92" s="145">
        <f t="shared" si="362"/>
        <v>1.938244782034747</v>
      </c>
      <c r="G92" s="145">
        <f t="shared" si="279"/>
        <v>1.7654942539679312</v>
      </c>
      <c r="H92" s="145">
        <f t="shared" si="280"/>
        <v>2.0356993055879222</v>
      </c>
      <c r="I92" s="145">
        <f t="shared" si="281"/>
        <v>2.3416669987638556</v>
      </c>
      <c r="J92" s="145">
        <f t="shared" si="282"/>
        <v>1.9511160092214246</v>
      </c>
      <c r="K92" s="145">
        <f t="shared" si="283"/>
        <v>1.3674309208853148</v>
      </c>
      <c r="L92" s="145">
        <f t="shared" si="284"/>
        <v>1.0354820457401874</v>
      </c>
      <c r="M92" s="145">
        <f t="shared" si="285"/>
        <v>9.6916154629120435</v>
      </c>
      <c r="N92" s="145">
        <f t="shared" si="286"/>
        <v>-2.9103941696512163</v>
      </c>
      <c r="O92" s="145">
        <f t="shared" si="287"/>
        <v>-5.9178071712427363</v>
      </c>
      <c r="P92" s="145">
        <f t="shared" si="288"/>
        <v>-7.4322978103599349</v>
      </c>
      <c r="Q92" s="145">
        <f t="shared" si="289"/>
        <v>-7.2784648456109702</v>
      </c>
      <c r="R92" s="145">
        <f t="shared" si="290"/>
        <v>-3.9181197359487796</v>
      </c>
      <c r="S92" s="145">
        <f t="shared" si="291"/>
        <v>-1.5641965461247136</v>
      </c>
      <c r="T92" s="145">
        <f t="shared" si="292"/>
        <v>-0.34564682002329011</v>
      </c>
      <c r="U92" s="145">
        <f t="shared" si="293"/>
        <v>0.46863138119401959</v>
      </c>
      <c r="V92" s="145">
        <f t="shared" si="294"/>
        <v>1.7077346909998223</v>
      </c>
      <c r="W92" s="145">
        <f t="shared" si="295"/>
        <v>4.1642385976156691</v>
      </c>
      <c r="X92" s="145">
        <f t="shared" si="296"/>
        <v>7.048539418202088</v>
      </c>
      <c r="Y92" s="145">
        <f t="shared" si="297"/>
        <v>9.569893375703991</v>
      </c>
      <c r="Z92" s="145">
        <f t="shared" si="298"/>
        <v>7.9400861593006313</v>
      </c>
      <c r="AA92" s="145">
        <f t="shared" si="299"/>
        <v>6.3908108331430995</v>
      </c>
      <c r="AB92" s="145">
        <f t="shared" si="300"/>
        <v>3.6263372971691612</v>
      </c>
      <c r="AC92" s="145">
        <f t="shared" si="301"/>
        <v>2.0775381394745072</v>
      </c>
      <c r="AD92" s="145">
        <f t="shared" si="302"/>
        <v>4.3757360680180852</v>
      </c>
      <c r="AE92" s="145">
        <f t="shared" si="303"/>
        <v>3.6250526708908404</v>
      </c>
      <c r="AF92" s="145">
        <f t="shared" si="304"/>
        <v>7.2775383123751327</v>
      </c>
      <c r="AG92" s="145">
        <f t="shared" si="305"/>
        <v>7.8786984017465711</v>
      </c>
      <c r="AH92" s="145">
        <f t="shared" si="306"/>
        <v>8.1711049064375061</v>
      </c>
      <c r="AI92" s="145">
        <f t="shared" si="307"/>
        <v>8.0795482564250136</v>
      </c>
      <c r="AJ92" s="145">
        <f t="shared" si="308"/>
        <v>7.8927204675555265</v>
      </c>
      <c r="AK92" s="145">
        <f t="shared" si="309"/>
        <v>6.6886444522362547</v>
      </c>
      <c r="AL92" s="145">
        <f t="shared" si="310"/>
        <v>6.2839609947151374</v>
      </c>
      <c r="AM92" s="145">
        <f t="shared" si="311"/>
        <v>8.7048318486514376</v>
      </c>
      <c r="AN92" s="145">
        <f t="shared" si="312"/>
        <v>10.802752945163363</v>
      </c>
      <c r="AO92" s="145">
        <f t="shared" si="313"/>
        <v>10.509529164895394</v>
      </c>
      <c r="AP92" s="145">
        <f t="shared" si="314"/>
        <v>11.774581121870154</v>
      </c>
      <c r="AQ92" s="145">
        <f t="shared" si="315"/>
        <v>12.347447175865872</v>
      </c>
      <c r="AR92" s="145">
        <f t="shared" si="316"/>
        <v>12.009753244033627</v>
      </c>
      <c r="AS92" s="145">
        <f t="shared" si="317"/>
        <v>11.577714201363074</v>
      </c>
      <c r="AT92" s="145">
        <f t="shared" si="318"/>
        <v>10.68937416605918</v>
      </c>
      <c r="AU92" s="145">
        <f t="shared" si="319"/>
        <v>10.351023726286893</v>
      </c>
      <c r="AV92" s="145">
        <f t="shared" si="320"/>
        <v>10.404169206720999</v>
      </c>
      <c r="AW92" s="145">
        <f t="shared" si="321"/>
        <v>10.318114351749696</v>
      </c>
      <c r="AX92" s="145">
        <f t="shared" si="322"/>
        <v>14.333591572063863</v>
      </c>
      <c r="AY92" s="145">
        <f t="shared" si="323"/>
        <v>14.276532306538684</v>
      </c>
      <c r="AZ92" s="145">
        <f t="shared" si="324"/>
        <v>14.106035260776849</v>
      </c>
      <c r="BA92" s="145">
        <f t="shared" si="325"/>
        <v>19.088985753306549</v>
      </c>
      <c r="BB92" s="145">
        <f t="shared" si="326"/>
        <v>11.643391976234096</v>
      </c>
      <c r="BC92" s="145">
        <f t="shared" si="327"/>
        <v>10.838037704405785</v>
      </c>
      <c r="BD92" s="145">
        <f t="shared" si="328"/>
        <v>10.428715365239286</v>
      </c>
      <c r="BE92" s="145">
        <f t="shared" si="329"/>
        <v>6.9807479224376676</v>
      </c>
      <c r="BF92" s="145">
        <f t="shared" si="330"/>
        <v>10.16462510131365</v>
      </c>
      <c r="BG92" s="145">
        <f t="shared" si="331"/>
        <v>8.4850341491285164</v>
      </c>
      <c r="BH92" s="145">
        <f t="shared" si="332"/>
        <v>7.9237777199921604</v>
      </c>
      <c r="BI92" s="145">
        <f t="shared" si="333"/>
        <v>7.7203853093578827</v>
      </c>
      <c r="BJ92" s="145">
        <f t="shared" si="334"/>
        <v>3.0727812848124612</v>
      </c>
      <c r="BK92" s="145">
        <f t="shared" si="335"/>
        <v>2.3752436225042155</v>
      </c>
      <c r="BL92" s="145">
        <f t="shared" si="336"/>
        <v>-0.68292682926829829</v>
      </c>
      <c r="BM92" s="145">
        <f t="shared" si="337"/>
        <v>-1.6088297744481461</v>
      </c>
      <c r="BN92" s="145">
        <f t="shared" si="338"/>
        <v>-1.3980266342093266</v>
      </c>
      <c r="BO92" s="145">
        <f t="shared" si="339"/>
        <v>4.4256099015895008E-2</v>
      </c>
      <c r="BP92" s="145">
        <f t="shared" si="340"/>
        <v>1.4175303803631696</v>
      </c>
      <c r="BQ92" s="145">
        <f t="shared" si="341"/>
        <v>1.6104248390230809</v>
      </c>
      <c r="BR92" s="145">
        <f t="shared" si="342"/>
        <v>3.9673824451965998</v>
      </c>
      <c r="BS92" s="145">
        <f t="shared" si="343"/>
        <v>2.2616656435305948</v>
      </c>
      <c r="BT92" s="145">
        <f t="shared" si="344"/>
        <v>1.8161449138940671</v>
      </c>
      <c r="BU92" s="145">
        <f t="shared" si="345"/>
        <v>2.2954822034971736</v>
      </c>
      <c r="BV92" s="145">
        <f t="shared" si="346"/>
        <v>4.368186018640249</v>
      </c>
      <c r="BW92" s="145">
        <f t="shared" si="347"/>
        <v>5.3874343399875109</v>
      </c>
      <c r="BX92" s="145">
        <f t="shared" si="348"/>
        <v>5.130888735970168</v>
      </c>
      <c r="BY92" s="145">
        <f t="shared" si="349"/>
        <v>3.4335709817470494</v>
      </c>
      <c r="BZ92" s="145">
        <f t="shared" si="350"/>
        <v>3.9606168299692679</v>
      </c>
      <c r="CA92" s="145">
        <f t="shared" si="351"/>
        <v>3.418529994159448</v>
      </c>
      <c r="CB92" s="145">
        <f t="shared" si="352"/>
        <v>3.2951485710873634</v>
      </c>
      <c r="CC92" s="145">
        <f t="shared" si="353"/>
        <v>3.6754948941802326</v>
      </c>
      <c r="CD92" s="145">
        <f t="shared" si="354"/>
        <v>2.1279237147029257</v>
      </c>
      <c r="CE92" s="145">
        <f t="shared" si="355"/>
        <v>1.9808909860598971</v>
      </c>
      <c r="CF92" s="145">
        <f t="shared" si="356"/>
        <v>1.563355425548161</v>
      </c>
      <c r="CG92" s="145">
        <f t="shared" si="357"/>
        <v>1.2769788121317105</v>
      </c>
      <c r="CH92" s="145">
        <f t="shared" si="358"/>
        <v>1.6258629417354133</v>
      </c>
      <c r="CI92" s="145">
        <f t="shared" si="359"/>
        <v>6.3834516883610068E-2</v>
      </c>
      <c r="CJ92" s="145">
        <f t="shared" si="360"/>
        <v>0.96634234016605214</v>
      </c>
      <c r="CK92" s="145">
        <f t="shared" si="361"/>
        <v>0.23404831269268508</v>
      </c>
    </row>
    <row r="93" spans="1:89">
      <c r="A93" s="2" t="s">
        <v>7</v>
      </c>
      <c r="B93" s="240"/>
      <c r="C93" s="143"/>
      <c r="D93" s="143"/>
      <c r="E93" s="143"/>
      <c r="F93" s="143">
        <f>(F13-B13)/B13*100</f>
        <v>4.3372742004320637</v>
      </c>
      <c r="G93" s="143">
        <f t="shared" si="279"/>
        <v>4.2930151021365006</v>
      </c>
      <c r="H93" s="143">
        <f t="shared" si="280"/>
        <v>3.8648839113200593</v>
      </c>
      <c r="I93" s="143">
        <f t="shared" si="281"/>
        <v>3.8341226949197136</v>
      </c>
      <c r="J93" s="143">
        <f t="shared" si="282"/>
        <v>3.4199785180997533</v>
      </c>
      <c r="K93" s="143">
        <f t="shared" si="283"/>
        <v>3.0998806041375331</v>
      </c>
      <c r="L93" s="143">
        <f t="shared" si="284"/>
        <v>2.1410354774505587</v>
      </c>
      <c r="M93" s="143">
        <f t="shared" si="285"/>
        <v>1.0297111677563859</v>
      </c>
      <c r="N93" s="143">
        <f t="shared" si="286"/>
        <v>1.2724701266683152</v>
      </c>
      <c r="O93" s="143">
        <f t="shared" si="287"/>
        <v>2.0654166910552405</v>
      </c>
      <c r="P93" s="143">
        <f t="shared" si="288"/>
        <v>1.9983333029439474</v>
      </c>
      <c r="Q93" s="143">
        <f t="shared" si="289"/>
        <v>2.1715130737029416</v>
      </c>
      <c r="R93" s="143">
        <f t="shared" si="290"/>
        <v>2.8806102084523522</v>
      </c>
      <c r="S93" s="143">
        <f t="shared" si="291"/>
        <v>3.2286239345751153</v>
      </c>
      <c r="T93" s="143">
        <f t="shared" si="292"/>
        <v>3.9704525272690758</v>
      </c>
      <c r="U93" s="143">
        <f t="shared" si="293"/>
        <v>4.8320947288852318</v>
      </c>
      <c r="V93" s="143">
        <f t="shared" si="294"/>
        <v>4.1487142410510698</v>
      </c>
      <c r="W93" s="143">
        <f t="shared" si="295"/>
        <v>4.0071212971072994</v>
      </c>
      <c r="X93" s="143">
        <f t="shared" si="296"/>
        <v>3.7408733165582166</v>
      </c>
      <c r="Y93" s="143">
        <f t="shared" si="297"/>
        <v>3.6582683902157722</v>
      </c>
      <c r="Z93" s="143">
        <f t="shared" si="298"/>
        <v>3.5409325127090692</v>
      </c>
      <c r="AA93" s="143">
        <f t="shared" si="299"/>
        <v>3.3914900919251174</v>
      </c>
      <c r="AB93" s="143">
        <f t="shared" si="300"/>
        <v>3.140452500316234</v>
      </c>
      <c r="AC93" s="143">
        <f t="shared" si="301"/>
        <v>3.3414607398877769</v>
      </c>
      <c r="AD93" s="143">
        <f t="shared" si="302"/>
        <v>4.3677131975172783</v>
      </c>
      <c r="AE93" s="143">
        <f t="shared" si="303"/>
        <v>3.9553262054499925</v>
      </c>
      <c r="AF93" s="143">
        <f t="shared" si="304"/>
        <v>3.6353905891451368</v>
      </c>
      <c r="AG93" s="143">
        <f t="shared" si="305"/>
        <v>3.6314151208267886</v>
      </c>
      <c r="AH93" s="143">
        <f t="shared" si="306"/>
        <v>3.7690855607449927</v>
      </c>
      <c r="AI93" s="143">
        <f t="shared" si="307"/>
        <v>3.7987919214383803</v>
      </c>
      <c r="AJ93" s="143">
        <f t="shared" si="308"/>
        <v>4.3725481527841534</v>
      </c>
      <c r="AK93" s="143">
        <f t="shared" si="309"/>
        <v>4.3778378755824194</v>
      </c>
      <c r="AL93" s="143">
        <f t="shared" si="310"/>
        <v>4.0253230572028285</v>
      </c>
      <c r="AM93" s="143">
        <f t="shared" si="311"/>
        <v>4.306902152723886</v>
      </c>
      <c r="AN93" s="143">
        <f t="shared" si="312"/>
        <v>4.2323434269497531</v>
      </c>
      <c r="AO93" s="143">
        <f t="shared" si="313"/>
        <v>5.6709012043945783</v>
      </c>
      <c r="AP93" s="143">
        <f t="shared" si="314"/>
        <v>5.5676789580786812</v>
      </c>
      <c r="AQ93" s="143">
        <f t="shared" si="315"/>
        <v>5.4931786412599219</v>
      </c>
      <c r="AR93" s="143">
        <f t="shared" si="316"/>
        <v>5.5850305486705842</v>
      </c>
      <c r="AS93" s="143">
        <f t="shared" si="317"/>
        <v>5.0855008354098237</v>
      </c>
      <c r="AT93" s="143">
        <f t="shared" si="318"/>
        <v>5.3035263311860232</v>
      </c>
      <c r="AU93" s="143">
        <f t="shared" si="319"/>
        <v>5.9898994241456629</v>
      </c>
      <c r="AV93" s="143">
        <f t="shared" si="320"/>
        <v>6.6765650945438422</v>
      </c>
      <c r="AW93" s="143">
        <f t="shared" si="321"/>
        <v>6.6423301562535091</v>
      </c>
      <c r="AX93" s="143">
        <f t="shared" si="322"/>
        <v>7.0461389557546754</v>
      </c>
      <c r="AY93" s="143">
        <f t="shared" si="323"/>
        <v>6.2542474497132474</v>
      </c>
      <c r="AZ93" s="143">
        <f t="shared" si="324"/>
        <v>5.8363139301335698</v>
      </c>
      <c r="BA93" s="143">
        <f t="shared" si="325"/>
        <v>5.5124747135406711</v>
      </c>
      <c r="BB93" s="143">
        <f t="shared" si="326"/>
        <v>5.4787400853722312</v>
      </c>
      <c r="BC93" s="143">
        <f t="shared" si="327"/>
        <v>5.0311849956299417</v>
      </c>
      <c r="BD93" s="143">
        <f t="shared" si="328"/>
        <v>3.6794277015243888</v>
      </c>
      <c r="BE93" s="143">
        <f t="shared" si="329"/>
        <v>2.9513672798518868</v>
      </c>
      <c r="BF93" s="143">
        <f t="shared" si="330"/>
        <v>1.4921429412544374</v>
      </c>
      <c r="BG93" s="143">
        <f t="shared" si="331"/>
        <v>0.74206204834414324</v>
      </c>
      <c r="BH93" s="143">
        <f t="shared" si="332"/>
        <v>0.5240901788976815</v>
      </c>
      <c r="BI93" s="143">
        <f t="shared" si="333"/>
        <v>0.2065915148413284</v>
      </c>
      <c r="BJ93" s="143">
        <f t="shared" si="334"/>
        <v>1.1064416286359662</v>
      </c>
      <c r="BK93" s="143">
        <f t="shared" si="335"/>
        <v>2.1595813106280741</v>
      </c>
      <c r="BL93" s="143">
        <f t="shared" si="336"/>
        <v>2.6156913302324383</v>
      </c>
      <c r="BM93" s="143">
        <f t="shared" si="337"/>
        <v>3.1430074315954188</v>
      </c>
      <c r="BN93" s="143">
        <f t="shared" si="338"/>
        <v>3.7071253360256224</v>
      </c>
      <c r="BO93" s="143">
        <f t="shared" si="339"/>
        <v>3.6807900373960716</v>
      </c>
      <c r="BP93" s="143">
        <f t="shared" si="340"/>
        <v>4.3198588577491144</v>
      </c>
      <c r="BQ93" s="143">
        <f t="shared" si="341"/>
        <v>4.5236211897146656</v>
      </c>
      <c r="BR93" s="143">
        <f t="shared" si="342"/>
        <v>3.8406737128639179</v>
      </c>
      <c r="BS93" s="143">
        <f t="shared" si="343"/>
        <v>3.3925369789332138</v>
      </c>
      <c r="BT93" s="143">
        <f t="shared" si="344"/>
        <v>2.7665156757794467</v>
      </c>
      <c r="BU93" s="143">
        <f t="shared" si="345"/>
        <v>2.2413547276177104</v>
      </c>
      <c r="BV93" s="143">
        <f t="shared" si="346"/>
        <v>2.4002129881832519</v>
      </c>
      <c r="BW93" s="143">
        <f t="shared" si="347"/>
        <v>2.5997778199257593</v>
      </c>
      <c r="BX93" s="143">
        <f t="shared" si="348"/>
        <v>2.5654996341672245</v>
      </c>
      <c r="BY93" s="143">
        <f t="shared" si="349"/>
        <v>3.0216497211989624</v>
      </c>
      <c r="BZ93" s="143">
        <f t="shared" si="350"/>
        <v>2.4597285832061133</v>
      </c>
      <c r="CA93" s="143">
        <f t="shared" si="351"/>
        <v>2.3290155326387882</v>
      </c>
      <c r="CB93" s="143">
        <f t="shared" si="352"/>
        <v>2.4269560598011686</v>
      </c>
      <c r="CC93" s="143">
        <f t="shared" si="353"/>
        <v>2.114176352129483</v>
      </c>
      <c r="CD93" s="143">
        <f t="shared" si="354"/>
        <v>1.9332954510950424</v>
      </c>
      <c r="CE93" s="143">
        <f t="shared" si="355"/>
        <v>1.7174895318303327</v>
      </c>
      <c r="CF93" s="143">
        <f t="shared" si="356"/>
        <v>1.5698959330042253</v>
      </c>
      <c r="CG93" s="143">
        <f t="shared" si="357"/>
        <v>1.2827859909164885</v>
      </c>
      <c r="CH93" s="143">
        <f t="shared" si="358"/>
        <v>1.2327869410543157</v>
      </c>
      <c r="CI93" s="143">
        <f t="shared" si="359"/>
        <v>1.4193379242103572</v>
      </c>
      <c r="CJ93" s="143">
        <f t="shared" si="360"/>
        <v>1.1350468107810689</v>
      </c>
      <c r="CK93" s="143">
        <f t="shared" si="361"/>
        <v>1.6611998091130402</v>
      </c>
    </row>
    <row r="94" spans="1:89">
      <c r="A94" s="3" t="s">
        <v>8</v>
      </c>
      <c r="B94" s="236"/>
      <c r="C94" s="144"/>
      <c r="D94" s="144"/>
      <c r="E94" s="144"/>
      <c r="F94" s="144">
        <f t="shared" si="362"/>
        <v>5.6663751777603615</v>
      </c>
      <c r="G94" s="144">
        <f t="shared" si="279"/>
        <v>4.6643487894200693</v>
      </c>
      <c r="H94" s="144">
        <f t="shared" si="280"/>
        <v>2.8902205201966997</v>
      </c>
      <c r="I94" s="144">
        <f t="shared" si="281"/>
        <v>2.0543543496562622</v>
      </c>
      <c r="J94" s="144">
        <f t="shared" si="282"/>
        <v>2.1161694273850369</v>
      </c>
      <c r="K94" s="144">
        <f t="shared" si="283"/>
        <v>1.1485718300307657</v>
      </c>
      <c r="L94" s="144">
        <f t="shared" si="284"/>
        <v>0.17685392265853744</v>
      </c>
      <c r="M94" s="144">
        <f t="shared" si="285"/>
        <v>-1.4433688299379843</v>
      </c>
      <c r="N94" s="144">
        <f t="shared" si="286"/>
        <v>4.7756381972750075E-2</v>
      </c>
      <c r="O94" s="144">
        <f t="shared" si="287"/>
        <v>1.586384048814474</v>
      </c>
      <c r="P94" s="144">
        <f t="shared" si="288"/>
        <v>1.4422193341296756</v>
      </c>
      <c r="Q94" s="144">
        <f t="shared" si="289"/>
        <v>1.9955031526251565</v>
      </c>
      <c r="R94" s="144">
        <f t="shared" si="290"/>
        <v>4.4187097853400807</v>
      </c>
      <c r="S94" s="144">
        <f t="shared" si="291"/>
        <v>6.1183293637921397</v>
      </c>
      <c r="T94" s="144">
        <f t="shared" si="292"/>
        <v>8.2286958736232805</v>
      </c>
      <c r="U94" s="144">
        <f t="shared" si="293"/>
        <v>10.971368292026527</v>
      </c>
      <c r="V94" s="144">
        <f t="shared" si="294"/>
        <v>9.5021432802321133</v>
      </c>
      <c r="W94" s="144">
        <f t="shared" si="295"/>
        <v>9.3815187358307099</v>
      </c>
      <c r="X94" s="144">
        <f t="shared" si="296"/>
        <v>7.8023335209811293</v>
      </c>
      <c r="Y94" s="144">
        <f t="shared" si="297"/>
        <v>6.2055802208183399</v>
      </c>
      <c r="Z94" s="144">
        <f t="shared" si="298"/>
        <v>4.0600084924198789</v>
      </c>
      <c r="AA94" s="144">
        <f t="shared" si="299"/>
        <v>2.3606100984589693</v>
      </c>
      <c r="AB94" s="144">
        <f t="shared" si="300"/>
        <v>0.91195735527212163</v>
      </c>
      <c r="AC94" s="144">
        <f t="shared" si="301"/>
        <v>0.62598231188124542</v>
      </c>
      <c r="AD94" s="144">
        <f t="shared" si="302"/>
        <v>1.2543647693512283</v>
      </c>
      <c r="AE94" s="144">
        <f t="shared" si="303"/>
        <v>1.667981355189958</v>
      </c>
      <c r="AF94" s="144">
        <f t="shared" si="304"/>
        <v>2.7243671441702664</v>
      </c>
      <c r="AG94" s="144">
        <f t="shared" si="305"/>
        <v>3.345641584069349</v>
      </c>
      <c r="AH94" s="144">
        <f t="shared" si="306"/>
        <v>1.6498435294839378</v>
      </c>
      <c r="AI94" s="144">
        <f t="shared" si="307"/>
        <v>1.8496062756369973</v>
      </c>
      <c r="AJ94" s="144">
        <f t="shared" si="308"/>
        <v>3.4780268109916248</v>
      </c>
      <c r="AK94" s="144">
        <f t="shared" si="309"/>
        <v>3.4784400640931206</v>
      </c>
      <c r="AL94" s="144">
        <f t="shared" si="310"/>
        <v>4.5296430161401249</v>
      </c>
      <c r="AM94" s="144">
        <f t="shared" si="311"/>
        <v>4.8307084010083434</v>
      </c>
      <c r="AN94" s="144">
        <f t="shared" si="312"/>
        <v>3.9064495900782883</v>
      </c>
      <c r="AO94" s="144">
        <f t="shared" si="313"/>
        <v>7.8744157691526331</v>
      </c>
      <c r="AP94" s="144">
        <f t="shared" si="314"/>
        <v>7.5906542505834853</v>
      </c>
      <c r="AQ94" s="144">
        <f t="shared" si="315"/>
        <v>6.8905402879042583</v>
      </c>
      <c r="AR94" s="144">
        <f t="shared" si="316"/>
        <v>7.0587183441739629</v>
      </c>
      <c r="AS94" s="144">
        <f t="shared" si="317"/>
        <v>6.7363662051426578</v>
      </c>
      <c r="AT94" s="144">
        <f t="shared" si="318"/>
        <v>5.4203531528115096</v>
      </c>
      <c r="AU94" s="144">
        <f t="shared" si="319"/>
        <v>6.0056591765032916</v>
      </c>
      <c r="AV94" s="144">
        <f t="shared" si="320"/>
        <v>6.2470440195031403</v>
      </c>
      <c r="AW94" s="144">
        <f t="shared" si="321"/>
        <v>6.1082468670786172</v>
      </c>
      <c r="AX94" s="144">
        <f t="shared" si="322"/>
        <v>6.3137895587432338</v>
      </c>
      <c r="AY94" s="144">
        <f t="shared" si="323"/>
        <v>6.0159995452025354</v>
      </c>
      <c r="AZ94" s="144">
        <f t="shared" si="324"/>
        <v>5.785645781671036</v>
      </c>
      <c r="BA94" s="144">
        <f t="shared" si="325"/>
        <v>4.5429332128946811</v>
      </c>
      <c r="BB94" s="144">
        <f t="shared" si="326"/>
        <v>5.1670644643427242</v>
      </c>
      <c r="BC94" s="144">
        <f t="shared" si="327"/>
        <v>3.4520647600002499</v>
      </c>
      <c r="BD94" s="144">
        <f t="shared" si="328"/>
        <v>-0.7436393951755268</v>
      </c>
      <c r="BE94" s="144">
        <f t="shared" si="329"/>
        <v>-0.22056500130644752</v>
      </c>
      <c r="BF94" s="144">
        <f t="shared" si="330"/>
        <v>-1.1205547349910558</v>
      </c>
      <c r="BG94" s="144">
        <f t="shared" si="331"/>
        <v>-2.0416977828354299</v>
      </c>
      <c r="BH94" s="144">
        <f t="shared" si="332"/>
        <v>-6.6339697069872416E-2</v>
      </c>
      <c r="BI94" s="144">
        <f t="shared" si="333"/>
        <v>-1.2262209246961469</v>
      </c>
      <c r="BJ94" s="144">
        <f t="shared" si="334"/>
        <v>2.2032052457970286</v>
      </c>
      <c r="BK94" s="144">
        <f t="shared" si="335"/>
        <v>4.409885892606451</v>
      </c>
      <c r="BL94" s="144">
        <f t="shared" si="336"/>
        <v>4.9172649560761448</v>
      </c>
      <c r="BM94" s="144">
        <f t="shared" si="337"/>
        <v>5.8899620547261238</v>
      </c>
      <c r="BN94" s="144">
        <f t="shared" si="338"/>
        <v>3.9250534336957537</v>
      </c>
      <c r="BO94" s="144">
        <f t="shared" si="339"/>
        <v>3.5181709605869305</v>
      </c>
      <c r="BP94" s="144">
        <f t="shared" si="340"/>
        <v>4.0528303553680676</v>
      </c>
      <c r="BQ94" s="144">
        <f t="shared" si="341"/>
        <v>4.689504263185694</v>
      </c>
      <c r="BR94" s="144">
        <f t="shared" si="342"/>
        <v>4.9515463802295816</v>
      </c>
      <c r="BS94" s="144">
        <f t="shared" si="343"/>
        <v>4.4479606188466949</v>
      </c>
      <c r="BT94" s="144">
        <f t="shared" si="344"/>
        <v>3.7028782475802346</v>
      </c>
      <c r="BU94" s="144">
        <f t="shared" si="345"/>
        <v>2.9505567768207861</v>
      </c>
      <c r="BV94" s="144">
        <f t="shared" si="346"/>
        <v>2.0565087276483807</v>
      </c>
      <c r="BW94" s="144">
        <f t="shared" si="347"/>
        <v>2.1608315098468269</v>
      </c>
      <c r="BX94" s="144">
        <f t="shared" si="348"/>
        <v>1.859527391442285</v>
      </c>
      <c r="BY94" s="144">
        <f t="shared" si="349"/>
        <v>1.9515012557866824</v>
      </c>
      <c r="BZ94" s="144">
        <f t="shared" si="350"/>
        <v>2.1517719246984179</v>
      </c>
      <c r="CA94" s="144">
        <f t="shared" si="351"/>
        <v>1.1481824734836783</v>
      </c>
      <c r="CB94" s="144">
        <f t="shared" si="352"/>
        <v>1.8135235607354565</v>
      </c>
      <c r="CC94" s="144">
        <f t="shared" si="353"/>
        <v>1.3124350863941081</v>
      </c>
      <c r="CD94" s="144">
        <f t="shared" si="354"/>
        <v>1.5496986413321074</v>
      </c>
      <c r="CE94" s="144">
        <f t="shared" si="355"/>
        <v>1.1453296004072282</v>
      </c>
      <c r="CF94" s="144">
        <f t="shared" si="356"/>
        <v>1.2295850397197414</v>
      </c>
      <c r="CG94" s="144">
        <f t="shared" si="357"/>
        <v>1.7283741421672456</v>
      </c>
      <c r="CH94" s="144">
        <f t="shared" si="358"/>
        <v>1.3007132294506425</v>
      </c>
      <c r="CI94" s="144">
        <f t="shared" si="359"/>
        <v>1.7060895822848514</v>
      </c>
      <c r="CJ94" s="144">
        <f t="shared" si="360"/>
        <v>0.74867665552100282</v>
      </c>
      <c r="CK94" s="144">
        <f t="shared" si="361"/>
        <v>1.1335054551511619</v>
      </c>
    </row>
    <row r="95" spans="1:89">
      <c r="A95" s="3" t="s">
        <v>9</v>
      </c>
      <c r="B95" s="236"/>
      <c r="C95" s="144"/>
      <c r="D95" s="144"/>
      <c r="E95" s="144"/>
      <c r="F95" s="144">
        <f t="shared" si="362"/>
        <v>7.7954114058217918</v>
      </c>
      <c r="G95" s="144">
        <f t="shared" si="279"/>
        <v>7.0568360348285939</v>
      </c>
      <c r="H95" s="144">
        <f t="shared" si="280"/>
        <v>5.6858805383793651</v>
      </c>
      <c r="I95" s="144">
        <f t="shared" si="281"/>
        <v>4.1081278961084244</v>
      </c>
      <c r="J95" s="144">
        <f t="shared" si="282"/>
        <v>5.9165466568002216</v>
      </c>
      <c r="K95" s="144">
        <f t="shared" si="283"/>
        <v>7.3958615911697407</v>
      </c>
      <c r="L95" s="144">
        <f t="shared" si="284"/>
        <v>7.4748258764707698</v>
      </c>
      <c r="M95" s="144">
        <f t="shared" si="285"/>
        <v>9.4889105078788081</v>
      </c>
      <c r="N95" s="144">
        <f t="shared" si="286"/>
        <v>8.0497820050113233</v>
      </c>
      <c r="O95" s="144">
        <f t="shared" si="287"/>
        <v>7.4778127226109516</v>
      </c>
      <c r="P95" s="144">
        <f t="shared" si="288"/>
        <v>4.0782830457160539</v>
      </c>
      <c r="Q95" s="144">
        <f t="shared" si="289"/>
        <v>2.7750664353344492</v>
      </c>
      <c r="R95" s="144">
        <f t="shared" si="290"/>
        <v>2.2411948140950231</v>
      </c>
      <c r="S95" s="144">
        <f t="shared" si="291"/>
        <v>4.1490578935979707</v>
      </c>
      <c r="T95" s="144">
        <f t="shared" si="292"/>
        <v>6.5118834495176108</v>
      </c>
      <c r="U95" s="144">
        <f t="shared" si="293"/>
        <v>7.7208485826491176</v>
      </c>
      <c r="V95" s="144">
        <f t="shared" si="294"/>
        <v>8.8445339494349877</v>
      </c>
      <c r="W95" s="144">
        <f t="shared" si="295"/>
        <v>9.1419261510915657</v>
      </c>
      <c r="X95" s="144">
        <f t="shared" si="296"/>
        <v>8.1891568205579741</v>
      </c>
      <c r="Y95" s="144">
        <f t="shared" si="297"/>
        <v>7.1394257830956791</v>
      </c>
      <c r="Z95" s="144">
        <f t="shared" si="298"/>
        <v>5.6320065489381923</v>
      </c>
      <c r="AA95" s="144">
        <f t="shared" si="299"/>
        <v>4.9565616756487234</v>
      </c>
      <c r="AB95" s="144">
        <f t="shared" si="300"/>
        <v>5.5132771641791996</v>
      </c>
      <c r="AC95" s="144">
        <f t="shared" si="301"/>
        <v>7.4148741597813874</v>
      </c>
      <c r="AD95" s="144">
        <f t="shared" si="302"/>
        <v>8.865234016414739</v>
      </c>
      <c r="AE95" s="144">
        <f t="shared" si="303"/>
        <v>9.7016766807598263</v>
      </c>
      <c r="AF95" s="144">
        <f t="shared" si="304"/>
        <v>9.1775546231658378</v>
      </c>
      <c r="AG95" s="144">
        <f t="shared" si="305"/>
        <v>8.3045160003889347</v>
      </c>
      <c r="AH95" s="144">
        <f t="shared" si="306"/>
        <v>7.3035897799354794</v>
      </c>
      <c r="AI95" s="144">
        <f t="shared" si="307"/>
        <v>6.5411400923503793</v>
      </c>
      <c r="AJ95" s="144">
        <f t="shared" si="308"/>
        <v>5.4375262936474487</v>
      </c>
      <c r="AK95" s="144">
        <f t="shared" si="309"/>
        <v>6.1912502650363823</v>
      </c>
      <c r="AL95" s="144">
        <f t="shared" si="310"/>
        <v>4.1479524438573456</v>
      </c>
      <c r="AM95" s="144">
        <f t="shared" si="311"/>
        <v>4.3113500906970756</v>
      </c>
      <c r="AN95" s="144">
        <f t="shared" si="312"/>
        <v>5.8697007481296808</v>
      </c>
      <c r="AO95" s="144">
        <f t="shared" si="313"/>
        <v>5.1489941007412012</v>
      </c>
      <c r="AP95" s="144">
        <f t="shared" si="314"/>
        <v>5.6725646879756493</v>
      </c>
      <c r="AQ95" s="144">
        <f t="shared" si="315"/>
        <v>5.6886004409527136</v>
      </c>
      <c r="AR95" s="144">
        <f t="shared" si="316"/>
        <v>5.0761122397903451</v>
      </c>
      <c r="AS95" s="144">
        <f t="shared" si="317"/>
        <v>4.7990332882584781</v>
      </c>
      <c r="AT95" s="144">
        <f t="shared" si="318"/>
        <v>4.6279682108646591</v>
      </c>
      <c r="AU95" s="144">
        <f t="shared" si="319"/>
        <v>4.8922110156437757</v>
      </c>
      <c r="AV95" s="144">
        <f t="shared" si="320"/>
        <v>5.9097399638751122</v>
      </c>
      <c r="AW95" s="144">
        <f t="shared" si="321"/>
        <v>4.993455351470419</v>
      </c>
      <c r="AX95" s="144">
        <f t="shared" si="322"/>
        <v>8.1857990591357108</v>
      </c>
      <c r="AY95" s="144">
        <f t="shared" si="323"/>
        <v>7.7446747767968196</v>
      </c>
      <c r="AZ95" s="144">
        <f t="shared" si="324"/>
        <v>6.8133912515521189</v>
      </c>
      <c r="BA95" s="144">
        <f t="shared" si="325"/>
        <v>7.366714303968541</v>
      </c>
      <c r="BB95" s="144">
        <f t="shared" si="326"/>
        <v>4.0221952204427946</v>
      </c>
      <c r="BC95" s="144">
        <f t="shared" si="327"/>
        <v>3.8763345532784226</v>
      </c>
      <c r="BD95" s="144">
        <f t="shared" si="328"/>
        <v>3.6428730911920422</v>
      </c>
      <c r="BE95" s="144">
        <f t="shared" si="329"/>
        <v>2.527873236071283</v>
      </c>
      <c r="BF95" s="144">
        <f t="shared" si="330"/>
        <v>0.35410426076387375</v>
      </c>
      <c r="BG95" s="144">
        <f t="shared" si="331"/>
        <v>-0.2444292236387603</v>
      </c>
      <c r="BH95" s="144">
        <f t="shared" si="332"/>
        <v>-0.43143190745443982</v>
      </c>
      <c r="BI95" s="144">
        <f t="shared" si="333"/>
        <v>-0.39604350618110329</v>
      </c>
      <c r="BJ95" s="144">
        <f t="shared" si="334"/>
        <v>0.36549940354856314</v>
      </c>
      <c r="BK95" s="144">
        <f t="shared" si="335"/>
        <v>1.5750071727473354</v>
      </c>
      <c r="BL95" s="144">
        <f t="shared" si="336"/>
        <v>2.2348870816269564</v>
      </c>
      <c r="BM95" s="144">
        <f t="shared" si="337"/>
        <v>2.4531060527795501</v>
      </c>
      <c r="BN95" s="144">
        <f t="shared" si="338"/>
        <v>3.3367406542056077</v>
      </c>
      <c r="BO95" s="144">
        <f t="shared" si="339"/>
        <v>3.6171842982127904</v>
      </c>
      <c r="BP95" s="144">
        <f t="shared" si="340"/>
        <v>3.2468962246574415</v>
      </c>
      <c r="BQ95" s="144">
        <f t="shared" si="341"/>
        <v>3.6421950564212788</v>
      </c>
      <c r="BR95" s="144">
        <f t="shared" si="342"/>
        <v>2.9075107751006852</v>
      </c>
      <c r="BS95" s="144">
        <f t="shared" si="343"/>
        <v>2.6775119946346582</v>
      </c>
      <c r="BT95" s="144">
        <f t="shared" si="344"/>
        <v>2.2064372190688673</v>
      </c>
      <c r="BU95" s="144">
        <f t="shared" si="345"/>
        <v>1.9409925309052025</v>
      </c>
      <c r="BV95" s="144">
        <f t="shared" si="346"/>
        <v>2.6296817604449174</v>
      </c>
      <c r="BW95" s="144">
        <f t="shared" si="347"/>
        <v>2.5440476988008309</v>
      </c>
      <c r="BX95" s="144">
        <f t="shared" si="348"/>
        <v>3.235799239201965</v>
      </c>
      <c r="BY95" s="144">
        <f t="shared" si="349"/>
        <v>2.9784325879305138</v>
      </c>
      <c r="BZ95" s="144">
        <f t="shared" si="350"/>
        <v>2.6258571667502926</v>
      </c>
      <c r="CA95" s="144">
        <f t="shared" si="351"/>
        <v>3.2191680141114212</v>
      </c>
      <c r="CB95" s="144">
        <f t="shared" si="352"/>
        <v>3.0099970459739738</v>
      </c>
      <c r="CC95" s="144">
        <f t="shared" si="353"/>
        <v>3.7303412405661103</v>
      </c>
      <c r="CD95" s="144">
        <f t="shared" si="354"/>
        <v>2.201760104302477</v>
      </c>
      <c r="CE95" s="144">
        <f t="shared" si="355"/>
        <v>1.3244090002848192</v>
      </c>
      <c r="CF95" s="144">
        <f t="shared" si="356"/>
        <v>0.89804543053354469</v>
      </c>
      <c r="CG95" s="144">
        <f t="shared" si="357"/>
        <v>0.18598422853742003</v>
      </c>
      <c r="CH95" s="144">
        <f t="shared" si="358"/>
        <v>-0.93603992919902412</v>
      </c>
      <c r="CI95" s="144">
        <f t="shared" si="359"/>
        <v>0.33731553056921992</v>
      </c>
      <c r="CJ95" s="144">
        <f t="shared" si="360"/>
        <v>0.3919222139117427</v>
      </c>
      <c r="CK95" s="144">
        <f t="shared" si="361"/>
        <v>1.6781762827652782</v>
      </c>
    </row>
    <row r="96" spans="1:89">
      <c r="A96" s="3" t="s">
        <v>10</v>
      </c>
      <c r="B96" s="236"/>
      <c r="C96" s="144"/>
      <c r="D96" s="144"/>
      <c r="E96" s="144"/>
      <c r="F96" s="144">
        <f t="shared" si="362"/>
        <v>4.392171768333661</v>
      </c>
      <c r="G96" s="144">
        <f t="shared" si="279"/>
        <v>6.6559710709888602</v>
      </c>
      <c r="H96" s="144">
        <f t="shared" si="280"/>
        <v>7.3687577958183041</v>
      </c>
      <c r="I96" s="144">
        <f t="shared" si="281"/>
        <v>8.6006244353660453</v>
      </c>
      <c r="J96" s="144">
        <f t="shared" si="282"/>
        <v>8.3050938120889093</v>
      </c>
      <c r="K96" s="144">
        <f t="shared" si="283"/>
        <v>6.6624861450610275</v>
      </c>
      <c r="L96" s="144">
        <f t="shared" si="284"/>
        <v>3.5188101768572415</v>
      </c>
      <c r="M96" s="144">
        <f t="shared" si="285"/>
        <v>0.74924471176625418</v>
      </c>
      <c r="N96" s="144">
        <f t="shared" si="286"/>
        <v>0.87635543665085469</v>
      </c>
      <c r="O96" s="144">
        <f t="shared" si="287"/>
        <v>2.1179107055838204</v>
      </c>
      <c r="P96" s="144">
        <f t="shared" si="288"/>
        <v>2.9765542269649061</v>
      </c>
      <c r="Q96" s="144">
        <f t="shared" si="289"/>
        <v>3.205499785725189</v>
      </c>
      <c r="R96" s="144">
        <f t="shared" si="290"/>
        <v>5.1874179599335903</v>
      </c>
      <c r="S96" s="144">
        <f t="shared" si="291"/>
        <v>4.7488236393756846</v>
      </c>
      <c r="T96" s="144">
        <f t="shared" si="292"/>
        <v>5.0186615676064532</v>
      </c>
      <c r="U96" s="144">
        <f t="shared" si="293"/>
        <v>5.4845074131870861</v>
      </c>
      <c r="V96" s="144">
        <f t="shared" si="294"/>
        <v>3.5918636720239316</v>
      </c>
      <c r="W96" s="144">
        <f t="shared" si="295"/>
        <v>2.6897979936987388</v>
      </c>
      <c r="X96" s="144">
        <f t="shared" si="296"/>
        <v>2.718277396016398</v>
      </c>
      <c r="Y96" s="144">
        <f t="shared" si="297"/>
        <v>3.7254985375259819</v>
      </c>
      <c r="Z96" s="144">
        <f t="shared" si="298"/>
        <v>6.2975843036717007</v>
      </c>
      <c r="AA96" s="144">
        <f t="shared" si="299"/>
        <v>8.1731761972598189</v>
      </c>
      <c r="AB96" s="144">
        <f t="shared" si="300"/>
        <v>8.8628990686254898</v>
      </c>
      <c r="AC96" s="144">
        <f t="shared" si="301"/>
        <v>9.2589213500744147</v>
      </c>
      <c r="AD96" s="144">
        <f t="shared" si="302"/>
        <v>10.96486522274707</v>
      </c>
      <c r="AE96" s="144">
        <f t="shared" si="303"/>
        <v>7.1210272806958281</v>
      </c>
      <c r="AF96" s="144">
        <f t="shared" si="304"/>
        <v>4.1400635880657664</v>
      </c>
      <c r="AG96" s="144">
        <f t="shared" si="305"/>
        <v>3.2173492024594208</v>
      </c>
      <c r="AH96" s="144">
        <f t="shared" si="306"/>
        <v>4.5043979364400455</v>
      </c>
      <c r="AI96" s="144">
        <f t="shared" si="307"/>
        <v>4.1768114150908575</v>
      </c>
      <c r="AJ96" s="144">
        <f t="shared" si="308"/>
        <v>5.1610819654996769</v>
      </c>
      <c r="AK96" s="144">
        <f t="shared" si="309"/>
        <v>5.3534934977884161</v>
      </c>
      <c r="AL96" s="144">
        <f t="shared" si="310"/>
        <v>6.2399749905671076</v>
      </c>
      <c r="AM96" s="144">
        <f t="shared" si="311"/>
        <v>6.9881154279218967</v>
      </c>
      <c r="AN96" s="144">
        <f t="shared" si="312"/>
        <v>7.0637735880595134</v>
      </c>
      <c r="AO96" s="144">
        <f t="shared" si="313"/>
        <v>7.9154353011540817</v>
      </c>
      <c r="AP96" s="144">
        <f t="shared" si="314"/>
        <v>5.6418873815838904</v>
      </c>
      <c r="AQ96" s="144">
        <f t="shared" si="315"/>
        <v>5.6721930738038315</v>
      </c>
      <c r="AR96" s="144">
        <f t="shared" si="316"/>
        <v>6.0742003226752006</v>
      </c>
      <c r="AS96" s="144">
        <f t="shared" si="317"/>
        <v>5.4530183779212411</v>
      </c>
      <c r="AT96" s="144">
        <f t="shared" si="318"/>
        <v>6.0833466436846724</v>
      </c>
      <c r="AU96" s="144">
        <f t="shared" si="319"/>
        <v>9.5611297533678403</v>
      </c>
      <c r="AV96" s="144">
        <f t="shared" si="320"/>
        <v>11.41680756344233</v>
      </c>
      <c r="AW96" s="144">
        <f t="shared" si="321"/>
        <v>11.448565626813867</v>
      </c>
      <c r="AX96" s="144">
        <f t="shared" si="322"/>
        <v>9.7173343816833349</v>
      </c>
      <c r="AY96" s="144">
        <f t="shared" si="323"/>
        <v>6.8048872177094113</v>
      </c>
      <c r="AZ96" s="144">
        <f t="shared" si="324"/>
        <v>6.125554817877024</v>
      </c>
      <c r="BA96" s="144">
        <f t="shared" si="325"/>
        <v>6.5092985818452496</v>
      </c>
      <c r="BB96" s="144">
        <f t="shared" si="326"/>
        <v>6.9281833726360498</v>
      </c>
      <c r="BC96" s="144">
        <f t="shared" si="327"/>
        <v>6.5263450070185929</v>
      </c>
      <c r="BD96" s="144">
        <f t="shared" si="328"/>
        <v>5.1213258896616987</v>
      </c>
      <c r="BE96" s="144">
        <f t="shared" si="329"/>
        <v>3.8290172232295214</v>
      </c>
      <c r="BF96" s="144">
        <f t="shared" si="330"/>
        <v>2.0093046019419947</v>
      </c>
      <c r="BG96" s="144">
        <f t="shared" si="331"/>
        <v>1.3647930513576279</v>
      </c>
      <c r="BH96" s="144">
        <f t="shared" si="332"/>
        <v>0.55141862889896798</v>
      </c>
      <c r="BI96" s="144">
        <f t="shared" si="333"/>
        <v>0.30979983594685179</v>
      </c>
      <c r="BJ96" s="144">
        <f t="shared" si="334"/>
        <v>1.1021139996032685</v>
      </c>
      <c r="BK96" s="144">
        <f t="shared" si="335"/>
        <v>1.5128205326732489</v>
      </c>
      <c r="BL96" s="144">
        <f t="shared" si="336"/>
        <v>1.4054659508633729</v>
      </c>
      <c r="BM96" s="144">
        <f t="shared" si="337"/>
        <v>0.94067802435295245</v>
      </c>
      <c r="BN96" s="144">
        <f t="shared" si="338"/>
        <v>2.7483433596970714</v>
      </c>
      <c r="BO96" s="144">
        <f t="shared" si="339"/>
        <v>3.3216383189688043</v>
      </c>
      <c r="BP96" s="144">
        <f t="shared" si="340"/>
        <v>5.4004436625105177</v>
      </c>
      <c r="BQ96" s="144">
        <f t="shared" si="341"/>
        <v>5.5547904329063948</v>
      </c>
      <c r="BR96" s="144">
        <f t="shared" si="342"/>
        <v>4.5353226142003749</v>
      </c>
      <c r="BS96" s="144">
        <f t="shared" si="343"/>
        <v>3.3816853061676451</v>
      </c>
      <c r="BT96" s="144">
        <f t="shared" si="344"/>
        <v>2.1184411060309167</v>
      </c>
      <c r="BU96" s="144">
        <f t="shared" si="345"/>
        <v>1.9114513112686471</v>
      </c>
      <c r="BV96" s="144">
        <f t="shared" si="346"/>
        <v>1.7499218150285731</v>
      </c>
      <c r="BW96" s="144">
        <f t="shared" si="347"/>
        <v>2.4506233666081143</v>
      </c>
      <c r="BX96" s="144">
        <f t="shared" si="348"/>
        <v>2.4859817069270624</v>
      </c>
      <c r="BY96" s="144">
        <f t="shared" si="349"/>
        <v>3.7504889932074397</v>
      </c>
      <c r="BZ96" s="144">
        <f t="shared" si="350"/>
        <v>2.3045112256730516</v>
      </c>
      <c r="CA96" s="144">
        <f t="shared" si="351"/>
        <v>2.144579656811497</v>
      </c>
      <c r="CB96" s="144">
        <f t="shared" si="352"/>
        <v>2.256478534329124</v>
      </c>
      <c r="CC96" s="144">
        <f t="shared" si="353"/>
        <v>2.0408862807469768</v>
      </c>
      <c r="CD96" s="144">
        <f t="shared" si="354"/>
        <v>2.5810328228168764</v>
      </c>
      <c r="CE96" s="144">
        <f t="shared" si="355"/>
        <v>3.0814370031728702</v>
      </c>
      <c r="CF96" s="144">
        <f t="shared" si="356"/>
        <v>3.0814927336719542</v>
      </c>
      <c r="CG96" s="144">
        <f t="shared" si="357"/>
        <v>2.2815680741711177</v>
      </c>
      <c r="CH96" s="144">
        <f t="shared" si="358"/>
        <v>2.1859378432168697</v>
      </c>
      <c r="CI96" s="144">
        <f t="shared" si="359"/>
        <v>2.0248757206876236</v>
      </c>
      <c r="CJ96" s="144">
        <f t="shared" si="360"/>
        <v>1.6802078878984243</v>
      </c>
      <c r="CK96" s="144">
        <f t="shared" si="361"/>
        <v>1.7872977712968257</v>
      </c>
    </row>
    <row r="97" spans="1:89">
      <c r="A97" s="3" t="s">
        <v>11</v>
      </c>
      <c r="B97" s="236"/>
      <c r="C97" s="144"/>
      <c r="D97" s="144"/>
      <c r="E97" s="144"/>
      <c r="F97" s="144">
        <f t="shared" si="362"/>
        <v>5.7712958961461531</v>
      </c>
      <c r="G97" s="144">
        <f t="shared" si="279"/>
        <v>2.4531262338275441</v>
      </c>
      <c r="H97" s="144">
        <f t="shared" si="280"/>
        <v>1.1896693359116723</v>
      </c>
      <c r="I97" s="144">
        <f t="shared" si="281"/>
        <v>1.3522527852489257</v>
      </c>
      <c r="J97" s="144">
        <f t="shared" si="282"/>
        <v>-0.91657460450196715</v>
      </c>
      <c r="K97" s="144">
        <f t="shared" si="283"/>
        <v>0.60609265186051497</v>
      </c>
      <c r="L97" s="144">
        <f t="shared" si="284"/>
        <v>0.90047922053652052</v>
      </c>
      <c r="M97" s="144">
        <f t="shared" si="285"/>
        <v>-0.71831316749485252</v>
      </c>
      <c r="N97" s="144">
        <f t="shared" si="286"/>
        <v>3.2024486086741186</v>
      </c>
      <c r="O97" s="144">
        <f t="shared" si="287"/>
        <v>5.0171095880042769</v>
      </c>
      <c r="P97" s="144">
        <f t="shared" si="288"/>
        <v>7.3219038716921494</v>
      </c>
      <c r="Q97" s="144">
        <f t="shared" si="289"/>
        <v>9.2836576112379277</v>
      </c>
      <c r="R97" s="144">
        <f t="shared" si="290"/>
        <v>5.7477951528230351</v>
      </c>
      <c r="S97" s="144">
        <f t="shared" si="291"/>
        <v>4.0694548271283253</v>
      </c>
      <c r="T97" s="144">
        <f t="shared" si="292"/>
        <v>3.201476020518764</v>
      </c>
      <c r="U97" s="144">
        <f t="shared" si="293"/>
        <v>2.573730049924881</v>
      </c>
      <c r="V97" s="144">
        <f t="shared" si="294"/>
        <v>3.8636014411247683</v>
      </c>
      <c r="W97" s="144">
        <f t="shared" si="295"/>
        <v>4.407301523655673</v>
      </c>
      <c r="X97" s="144">
        <f t="shared" si="296"/>
        <v>5.3531209360159062</v>
      </c>
      <c r="Y97" s="144">
        <f t="shared" si="297"/>
        <v>5.6102007405006384</v>
      </c>
      <c r="Z97" s="144">
        <f t="shared" si="298"/>
        <v>4.0331138620336837</v>
      </c>
      <c r="AA97" s="144">
        <f t="shared" si="299"/>
        <v>2.6792223116443825</v>
      </c>
      <c r="AB97" s="144">
        <f t="shared" si="300"/>
        <v>1.5462040034045614</v>
      </c>
      <c r="AC97" s="144">
        <f t="shared" si="301"/>
        <v>0.83010865956953517</v>
      </c>
      <c r="AD97" s="144">
        <f t="shared" si="302"/>
        <v>1.2255635755858978</v>
      </c>
      <c r="AE97" s="144">
        <f t="shared" si="303"/>
        <v>1.9726200714421167</v>
      </c>
      <c r="AF97" s="144">
        <f t="shared" si="304"/>
        <v>2.7817603451242423</v>
      </c>
      <c r="AG97" s="144">
        <f t="shared" si="305"/>
        <v>3.8474313616830522</v>
      </c>
      <c r="AH97" s="144">
        <f t="shared" si="306"/>
        <v>5.0850250849175556</v>
      </c>
      <c r="AI97" s="144">
        <f t="shared" si="307"/>
        <v>6.2284611124084428</v>
      </c>
      <c r="AJ97" s="144">
        <f t="shared" si="308"/>
        <v>6.5074790088108045</v>
      </c>
      <c r="AK97" s="144">
        <f t="shared" si="309"/>
        <v>4.4128242131133293</v>
      </c>
      <c r="AL97" s="144">
        <f t="shared" si="310"/>
        <v>2.011590217071014</v>
      </c>
      <c r="AM97" s="144">
        <f t="shared" si="311"/>
        <v>1.7200998272221359</v>
      </c>
      <c r="AN97" s="144">
        <f t="shared" si="312"/>
        <v>0.83841818435883231</v>
      </c>
      <c r="AO97" s="144">
        <f t="shared" si="313"/>
        <v>2.4420313907724576</v>
      </c>
      <c r="AP97" s="144">
        <f t="shared" si="314"/>
        <v>4.9182537695699846</v>
      </c>
      <c r="AQ97" s="144">
        <f t="shared" si="315"/>
        <v>3.8255388215754937</v>
      </c>
      <c r="AR97" s="144">
        <f t="shared" si="316"/>
        <v>3.3451891542334513</v>
      </c>
      <c r="AS97" s="144">
        <f t="shared" si="317"/>
        <v>3.1433993704869141</v>
      </c>
      <c r="AT97" s="144">
        <f t="shared" si="318"/>
        <v>5.986798788087369</v>
      </c>
      <c r="AU97" s="144">
        <f t="shared" si="319"/>
        <v>5.2816086287856434</v>
      </c>
      <c r="AV97" s="144">
        <f t="shared" si="320"/>
        <v>4.5972623302620326</v>
      </c>
      <c r="AW97" s="144">
        <f t="shared" si="321"/>
        <v>5.0388039763714652</v>
      </c>
      <c r="AX97" s="144">
        <f t="shared" si="322"/>
        <v>6.8414782910349787</v>
      </c>
      <c r="AY97" s="144">
        <f t="shared" si="323"/>
        <v>7.1730167738801764</v>
      </c>
      <c r="AZ97" s="144">
        <f t="shared" si="324"/>
        <v>6.0703284945346043</v>
      </c>
      <c r="BA97" s="144">
        <f t="shared" si="325"/>
        <v>1.986767448319636</v>
      </c>
      <c r="BB97" s="144">
        <f t="shared" si="326"/>
        <v>3.9385302250255152</v>
      </c>
      <c r="BC97" s="144">
        <f t="shared" si="327"/>
        <v>4.5517168469441192</v>
      </c>
      <c r="BD97" s="144">
        <f t="shared" si="328"/>
        <v>3.8632381364350961</v>
      </c>
      <c r="BE97" s="144">
        <f t="shared" si="329"/>
        <v>2.6504884591859144</v>
      </c>
      <c r="BF97" s="144">
        <f t="shared" si="330"/>
        <v>-1.0278217303965984</v>
      </c>
      <c r="BG97" s="144">
        <f t="shared" si="331"/>
        <v>-2.0274489393235742</v>
      </c>
      <c r="BH97" s="144">
        <f t="shared" si="332"/>
        <v>-1.5718213787307893</v>
      </c>
      <c r="BI97" s="144">
        <f t="shared" si="333"/>
        <v>1.5300750629835154</v>
      </c>
      <c r="BJ97" s="144">
        <f t="shared" si="334"/>
        <v>-0.85664133406536636</v>
      </c>
      <c r="BK97" s="144">
        <f t="shared" si="335"/>
        <v>9.7425905861433265E-2</v>
      </c>
      <c r="BL97" s="144">
        <f t="shared" si="336"/>
        <v>0.7341721963405321</v>
      </c>
      <c r="BM97" s="144">
        <f t="shared" si="337"/>
        <v>1.5270782563275214</v>
      </c>
      <c r="BN97" s="144">
        <f t="shared" si="338"/>
        <v>3.5297628737316185</v>
      </c>
      <c r="BO97" s="144">
        <f t="shared" si="339"/>
        <v>2.7896247418255951</v>
      </c>
      <c r="BP97" s="144">
        <f t="shared" si="340"/>
        <v>1.7577603248383822</v>
      </c>
      <c r="BQ97" s="144">
        <f t="shared" si="341"/>
        <v>1.800535294276677</v>
      </c>
      <c r="BR97" s="144">
        <f t="shared" si="342"/>
        <v>1.915668649597736</v>
      </c>
      <c r="BS97" s="144">
        <f t="shared" si="343"/>
        <v>3.0949087967433</v>
      </c>
      <c r="BT97" s="144">
        <f t="shared" si="344"/>
        <v>2.879869788932059</v>
      </c>
      <c r="BU97" s="144">
        <f t="shared" si="345"/>
        <v>0.61612003717965735</v>
      </c>
      <c r="BV97" s="144">
        <f t="shared" si="346"/>
        <v>2.2653638467472357</v>
      </c>
      <c r="BW97" s="144">
        <f t="shared" si="347"/>
        <v>2.3464196218391677</v>
      </c>
      <c r="BX97" s="144">
        <f t="shared" si="348"/>
        <v>2.5491847202020974</v>
      </c>
      <c r="BY97" s="144">
        <f t="shared" si="349"/>
        <v>3.2992847150737719</v>
      </c>
      <c r="BZ97" s="144">
        <f t="shared" si="350"/>
        <v>2.1749515978979659</v>
      </c>
      <c r="CA97" s="144">
        <f t="shared" si="351"/>
        <v>1.9068110995696692</v>
      </c>
      <c r="CB97" s="144">
        <f t="shared" si="352"/>
        <v>1.9906439733253709</v>
      </c>
      <c r="CC97" s="144">
        <f t="shared" si="353"/>
        <v>1.7553721542274574</v>
      </c>
      <c r="CD97" s="144">
        <f t="shared" si="354"/>
        <v>1.1492272861502115</v>
      </c>
      <c r="CE97" s="144">
        <f t="shared" si="355"/>
        <v>1.4051692755733527</v>
      </c>
      <c r="CF97" s="144">
        <f t="shared" si="356"/>
        <v>1.1100809993168732</v>
      </c>
      <c r="CG97" s="144">
        <f t="shared" si="357"/>
        <v>0.71815990357573323</v>
      </c>
      <c r="CH97" s="144">
        <f t="shared" si="358"/>
        <v>1.019390312142666</v>
      </c>
      <c r="CI97" s="144">
        <f t="shared" si="359"/>
        <v>1.0793605207735018</v>
      </c>
      <c r="CJ97" s="144">
        <f t="shared" si="360"/>
        <v>1.4670752599956567</v>
      </c>
      <c r="CK97" s="144">
        <f t="shared" si="361"/>
        <v>1.0994764397905759</v>
      </c>
    </row>
    <row r="98" spans="1:89">
      <c r="A98" s="158" t="s">
        <v>12</v>
      </c>
      <c r="B98" s="237"/>
      <c r="C98" s="145"/>
      <c r="D98" s="145"/>
      <c r="E98" s="145"/>
      <c r="F98" s="145">
        <f t="shared" si="362"/>
        <v>1.9060855751878529</v>
      </c>
      <c r="G98" s="145">
        <f t="shared" si="279"/>
        <v>1.8683714936382319</v>
      </c>
      <c r="H98" s="145">
        <f t="shared" si="280"/>
        <v>1.9169013389338814</v>
      </c>
      <c r="I98" s="145">
        <f t="shared" si="281"/>
        <v>2.0328613017255313</v>
      </c>
      <c r="J98" s="145">
        <f t="shared" si="282"/>
        <v>0.87676570884047622</v>
      </c>
      <c r="K98" s="145">
        <f t="shared" si="283"/>
        <v>0.78812940893500782</v>
      </c>
      <c r="L98" s="145">
        <f t="shared" si="284"/>
        <v>0.79499733377778425</v>
      </c>
      <c r="M98" s="145">
        <f t="shared" si="285"/>
        <v>0.6963586246345872</v>
      </c>
      <c r="N98" s="145">
        <f t="shared" si="286"/>
        <v>-0.59312089405897839</v>
      </c>
      <c r="O98" s="145">
        <f t="shared" si="287"/>
        <v>-0.52399016699641088</v>
      </c>
      <c r="P98" s="145">
        <f t="shared" si="288"/>
        <v>-0.90220307281019163</v>
      </c>
      <c r="Q98" s="145">
        <f t="shared" si="289"/>
        <v>-0.97197749966214531</v>
      </c>
      <c r="R98" s="145">
        <f t="shared" si="290"/>
        <v>-0.79740106315889148</v>
      </c>
      <c r="S98" s="145">
        <f t="shared" si="291"/>
        <v>-0.73462162567267297</v>
      </c>
      <c r="T98" s="145">
        <f t="shared" si="292"/>
        <v>-0.77604012990959914</v>
      </c>
      <c r="U98" s="145">
        <f t="shared" si="293"/>
        <v>-1.1057054401319577</v>
      </c>
      <c r="V98" s="145">
        <f t="shared" si="294"/>
        <v>-0.91693956539684596</v>
      </c>
      <c r="W98" s="145">
        <f t="shared" si="295"/>
        <v>-0.93919039405160909</v>
      </c>
      <c r="X98" s="145">
        <f t="shared" si="296"/>
        <v>-0.92485205338935605</v>
      </c>
      <c r="Y98" s="145">
        <f t="shared" si="297"/>
        <v>-0.92426952888119818</v>
      </c>
      <c r="Z98" s="145">
        <f t="shared" si="298"/>
        <v>-0.60693467933156875</v>
      </c>
      <c r="AA98" s="145">
        <f t="shared" si="299"/>
        <v>-0.88208820885735417</v>
      </c>
      <c r="AB98" s="145">
        <f t="shared" si="300"/>
        <v>-1.1886180813561809</v>
      </c>
      <c r="AC98" s="145">
        <f t="shared" si="301"/>
        <v>-1.0592837797193646</v>
      </c>
      <c r="AD98" s="145">
        <f t="shared" si="302"/>
        <v>-0.82019963924877204</v>
      </c>
      <c r="AE98" s="145">
        <f t="shared" si="303"/>
        <v>0.47893294896429012</v>
      </c>
      <c r="AF98" s="145">
        <f t="shared" si="304"/>
        <v>1.3762848060904245</v>
      </c>
      <c r="AG98" s="145">
        <f t="shared" si="305"/>
        <v>1.8402246908311832</v>
      </c>
      <c r="AH98" s="145">
        <f t="shared" si="306"/>
        <v>2.3756999829775554</v>
      </c>
      <c r="AI98" s="145">
        <f t="shared" si="307"/>
        <v>2.6709715291418497</v>
      </c>
      <c r="AJ98" s="145">
        <f t="shared" si="308"/>
        <v>2.8693566886248232</v>
      </c>
      <c r="AK98" s="145">
        <f t="shared" si="309"/>
        <v>3.1446802320506824</v>
      </c>
      <c r="AL98" s="145">
        <f t="shared" si="310"/>
        <v>1.7197082712273877</v>
      </c>
      <c r="AM98" s="145">
        <f t="shared" si="311"/>
        <v>1.7887772605373453</v>
      </c>
      <c r="AN98" s="145">
        <f t="shared" si="312"/>
        <v>1.7027832396461309</v>
      </c>
      <c r="AO98" s="145">
        <f t="shared" si="313"/>
        <v>2.4342078748827713</v>
      </c>
      <c r="AP98" s="145">
        <f t="shared" si="314"/>
        <v>3.9471490952403578</v>
      </c>
      <c r="AQ98" s="145">
        <f t="shared" si="315"/>
        <v>4.6079833864089377</v>
      </c>
      <c r="AR98" s="145">
        <f t="shared" si="316"/>
        <v>4.8514081840528842</v>
      </c>
      <c r="AS98" s="145">
        <f t="shared" si="317"/>
        <v>3.8261793288064254</v>
      </c>
      <c r="AT98" s="145">
        <f t="shared" si="318"/>
        <v>4.34510038068247</v>
      </c>
      <c r="AU98" s="145">
        <f t="shared" si="319"/>
        <v>2.5112573883840672</v>
      </c>
      <c r="AV98" s="145">
        <f t="shared" si="320"/>
        <v>2.5419466468116538</v>
      </c>
      <c r="AW98" s="145">
        <f t="shared" si="321"/>
        <v>2.8839683391496296</v>
      </c>
      <c r="AX98" s="145">
        <f t="shared" si="322"/>
        <v>3.7570532366032312</v>
      </c>
      <c r="AY98" s="145">
        <f t="shared" si="323"/>
        <v>4.5328119726751153</v>
      </c>
      <c r="AZ98" s="145">
        <f t="shared" si="324"/>
        <v>4.8181933504780137</v>
      </c>
      <c r="BA98" s="145">
        <f t="shared" si="325"/>
        <v>5.5172413793103452</v>
      </c>
      <c r="BB98" s="145">
        <f t="shared" si="326"/>
        <v>5.3087879299667851</v>
      </c>
      <c r="BC98" s="145">
        <f t="shared" si="327"/>
        <v>5.3805219095119341</v>
      </c>
      <c r="BD98" s="145">
        <f t="shared" si="328"/>
        <v>5.9279796679539229</v>
      </c>
      <c r="BE98" s="145">
        <f t="shared" si="329"/>
        <v>5.6413262979610446</v>
      </c>
      <c r="BF98" s="145">
        <f t="shared" si="330"/>
        <v>4.8433657649951893</v>
      </c>
      <c r="BG98" s="145">
        <f t="shared" si="331"/>
        <v>4.1211954741857442</v>
      </c>
      <c r="BH98" s="145">
        <f t="shared" si="332"/>
        <v>2.414856822360016</v>
      </c>
      <c r="BI98" s="145">
        <f t="shared" si="333"/>
        <v>1.4357361616410762</v>
      </c>
      <c r="BJ98" s="145">
        <f t="shared" si="334"/>
        <v>1.3267387313889454</v>
      </c>
      <c r="BK98" s="145">
        <f t="shared" si="335"/>
        <v>2.1916029140201707</v>
      </c>
      <c r="BL98" s="145">
        <f t="shared" si="336"/>
        <v>3.1154922721187783</v>
      </c>
      <c r="BM98" s="145">
        <f t="shared" si="337"/>
        <v>4.2482699926037748</v>
      </c>
      <c r="BN98" s="145">
        <f t="shared" si="338"/>
        <v>5.0522840953694104</v>
      </c>
      <c r="BO98" s="145">
        <f t="shared" si="339"/>
        <v>4.6555729859608013</v>
      </c>
      <c r="BP98" s="145">
        <f t="shared" si="340"/>
        <v>4.7346473110665244</v>
      </c>
      <c r="BQ98" s="145">
        <f t="shared" si="341"/>
        <v>4.5319363993313377</v>
      </c>
      <c r="BR98" s="145">
        <f>(BR18-BN18)/BN18*100</f>
        <v>3.2026901447581455</v>
      </c>
      <c r="BS98" s="145">
        <f t="shared" si="343"/>
        <v>2.9979033650516569</v>
      </c>
      <c r="BT98" s="145">
        <f t="shared" si="344"/>
        <v>3.0566250352145743</v>
      </c>
      <c r="BU98" s="145">
        <f t="shared" si="345"/>
        <v>2.6739807540328204</v>
      </c>
      <c r="BV98" s="145">
        <f t="shared" si="346"/>
        <v>3.4736920277746837</v>
      </c>
      <c r="BW98" s="145">
        <f t="shared" si="347"/>
        <v>3.2993451048661191</v>
      </c>
      <c r="BX98" s="145">
        <f t="shared" si="348"/>
        <v>2.9213175998906555</v>
      </c>
      <c r="BY98" s="145">
        <f t="shared" si="349"/>
        <v>3.1304615551792523</v>
      </c>
      <c r="BZ98" s="145">
        <f t="shared" si="350"/>
        <v>2.9363213894819946</v>
      </c>
      <c r="CA98" s="145">
        <f t="shared" si="351"/>
        <v>3.2537071217754954</v>
      </c>
      <c r="CB98" s="145">
        <f t="shared" si="352"/>
        <v>3.0083841665855102</v>
      </c>
      <c r="CC98" s="145">
        <f t="shared" si="353"/>
        <v>2.2320174206237704</v>
      </c>
      <c r="CD98" s="145">
        <f t="shared" si="354"/>
        <v>1.5679062916706614</v>
      </c>
      <c r="CE98" s="145">
        <f t="shared" si="355"/>
        <v>0.80225910637489428</v>
      </c>
      <c r="CF98" s="145">
        <f t="shared" si="356"/>
        <v>0.49506226955109195</v>
      </c>
      <c r="CG98" s="145">
        <f t="shared" si="357"/>
        <v>0.38048612900455209</v>
      </c>
      <c r="CH98" s="145">
        <f t="shared" si="358"/>
        <v>1.1884535516312276</v>
      </c>
      <c r="CI98" s="145">
        <f t="shared" si="359"/>
        <v>1.1068561686670606</v>
      </c>
      <c r="CJ98" s="145">
        <f t="shared" si="360"/>
        <v>1.072482360487492</v>
      </c>
      <c r="CK98" s="145">
        <f t="shared" si="361"/>
        <v>2.2220701102906575</v>
      </c>
    </row>
    <row r="99" spans="1:89">
      <c r="A99" s="2" t="s">
        <v>13</v>
      </c>
      <c r="B99" s="240"/>
      <c r="C99" s="143"/>
      <c r="D99" s="143"/>
      <c r="E99" s="143"/>
      <c r="F99" s="143">
        <f>(F19-B19)/B19*100</f>
        <v>3.1358615634336222</v>
      </c>
      <c r="G99" s="143">
        <f t="shared" si="279"/>
        <v>4.8646897169317702</v>
      </c>
      <c r="H99" s="143">
        <f t="shared" si="280"/>
        <v>3.1378991016099866</v>
      </c>
      <c r="I99" s="143">
        <f t="shared" si="281"/>
        <v>3.3008463425100638</v>
      </c>
      <c r="J99" s="143">
        <f t="shared" si="282"/>
        <v>2.9447394642991656</v>
      </c>
      <c r="K99" s="143">
        <f t="shared" si="283"/>
        <v>3.0507103289738806</v>
      </c>
      <c r="L99" s="143">
        <f t="shared" si="284"/>
        <v>2.1591770814498061</v>
      </c>
      <c r="M99" s="143">
        <f t="shared" si="285"/>
        <v>1.4047508360106491</v>
      </c>
      <c r="N99" s="143">
        <f t="shared" si="286"/>
        <v>1.0795365546870379</v>
      </c>
      <c r="O99" s="143">
        <f t="shared" si="287"/>
        <v>0.79054158303487521</v>
      </c>
      <c r="P99" s="143">
        <f t="shared" si="288"/>
        <v>0.227622300230892</v>
      </c>
      <c r="Q99" s="143">
        <f t="shared" si="289"/>
        <v>0.20529884457551931</v>
      </c>
      <c r="R99" s="143">
        <f t="shared" si="290"/>
        <v>1.1140388795623226</v>
      </c>
      <c r="S99" s="143">
        <f t="shared" si="291"/>
        <v>1.8954668185009547</v>
      </c>
      <c r="T99" s="143">
        <f t="shared" si="292"/>
        <v>2.7231999533319158</v>
      </c>
      <c r="U99" s="143">
        <f t="shared" si="293"/>
        <v>3.5883098558636197</v>
      </c>
      <c r="V99" s="143">
        <f t="shared" si="294"/>
        <v>3.3253091747063155</v>
      </c>
      <c r="W99" s="143">
        <f t="shared" si="295"/>
        <v>3.1572920305631635</v>
      </c>
      <c r="X99" s="143">
        <f t="shared" si="296"/>
        <v>4.9167804602432854</v>
      </c>
      <c r="Y99" s="143">
        <f t="shared" si="297"/>
        <v>4.1260878704485302</v>
      </c>
      <c r="Z99" s="143">
        <f t="shared" si="298"/>
        <v>3.5110013672210965</v>
      </c>
      <c r="AA99" s="143">
        <f t="shared" si="299"/>
        <v>3.5248810580192953</v>
      </c>
      <c r="AB99" s="143">
        <f t="shared" si="300"/>
        <v>1.3465175892981469</v>
      </c>
      <c r="AC99" s="143">
        <f t="shared" si="301"/>
        <v>1.7128062684339904</v>
      </c>
      <c r="AD99" s="143">
        <f t="shared" si="302"/>
        <v>3.1432795751694655</v>
      </c>
      <c r="AE99" s="143">
        <f t="shared" si="303"/>
        <v>3.4233534353708053</v>
      </c>
      <c r="AF99" s="143">
        <f t="shared" si="304"/>
        <v>3.3141618958073078</v>
      </c>
      <c r="AG99" s="143">
        <f t="shared" si="305"/>
        <v>3.9507568133498983</v>
      </c>
      <c r="AH99" s="143">
        <f t="shared" si="306"/>
        <v>3.2024911537780714</v>
      </c>
      <c r="AI99" s="143">
        <f t="shared" si="307"/>
        <v>3.3171241626401802</v>
      </c>
      <c r="AJ99" s="143">
        <f t="shared" si="308"/>
        <v>3.2829986316390709</v>
      </c>
      <c r="AK99" s="143">
        <f t="shared" si="309"/>
        <v>2.5057558186056275</v>
      </c>
      <c r="AL99" s="143">
        <f t="shared" si="310"/>
        <v>3.8659632236402537</v>
      </c>
      <c r="AM99" s="143">
        <f t="shared" si="311"/>
        <v>3.4648599910553717</v>
      </c>
      <c r="AN99" s="143">
        <f t="shared" si="312"/>
        <v>4.7276329416889302</v>
      </c>
      <c r="AO99" s="143">
        <f t="shared" si="313"/>
        <v>5.2092787402416114</v>
      </c>
      <c r="AP99" s="143">
        <f t="shared" si="314"/>
        <v>5.4473303630305567</v>
      </c>
      <c r="AQ99" s="143">
        <f t="shared" si="315"/>
        <v>5.008299169786337</v>
      </c>
      <c r="AR99" s="143">
        <f t="shared" si="316"/>
        <v>5.157658722317751</v>
      </c>
      <c r="AS99" s="143">
        <f t="shared" si="317"/>
        <v>4.89258621729621</v>
      </c>
      <c r="AT99" s="143">
        <f t="shared" si="318"/>
        <v>4.2440430875732709</v>
      </c>
      <c r="AU99" s="143">
        <f t="shared" si="319"/>
        <v>4.381837314181082</v>
      </c>
      <c r="AV99" s="143">
        <f t="shared" si="320"/>
        <v>5.0993394292376717</v>
      </c>
      <c r="AW99" s="143">
        <f t="shared" si="321"/>
        <v>6.8356543491601638</v>
      </c>
      <c r="AX99" s="143">
        <f t="shared" si="322"/>
        <v>6.5361242975227984</v>
      </c>
      <c r="AY99" s="143">
        <f t="shared" si="323"/>
        <v>5.5214842720905013</v>
      </c>
      <c r="AZ99" s="143">
        <f t="shared" si="324"/>
        <v>4.9440046233468919</v>
      </c>
      <c r="BA99" s="143">
        <f t="shared" si="325"/>
        <v>4.7333390088819858</v>
      </c>
      <c r="BB99" s="143">
        <f t="shared" si="326"/>
        <v>3.8601297128006395</v>
      </c>
      <c r="BC99" s="143">
        <f t="shared" si="327"/>
        <v>4.7694132963546885</v>
      </c>
      <c r="BD99" s="143">
        <f t="shared" si="328"/>
        <v>3.3388016307905972</v>
      </c>
      <c r="BE99" s="143">
        <f t="shared" si="329"/>
        <v>1.2868671999976105</v>
      </c>
      <c r="BF99" s="143">
        <f t="shared" si="330"/>
        <v>-0.95515260114362954</v>
      </c>
      <c r="BG99" s="143">
        <f t="shared" si="331"/>
        <v>-2.4093784118086252</v>
      </c>
      <c r="BH99" s="143">
        <f t="shared" si="332"/>
        <v>-1.766942871419976</v>
      </c>
      <c r="BI99" s="143">
        <f t="shared" si="333"/>
        <v>-0.5819402875060492</v>
      </c>
      <c r="BJ99" s="143">
        <f t="shared" si="334"/>
        <v>2.3631798698554078</v>
      </c>
      <c r="BK99" s="143">
        <f t="shared" si="335"/>
        <v>2.903487460729627</v>
      </c>
      <c r="BL99" s="143">
        <f t="shared" si="336"/>
        <v>3.0930788076537636</v>
      </c>
      <c r="BM99" s="143">
        <f t="shared" si="337"/>
        <v>3.2983104427227778</v>
      </c>
      <c r="BN99" s="143">
        <f t="shared" si="338"/>
        <v>3.3366880687327702</v>
      </c>
      <c r="BO99" s="143">
        <f t="shared" si="339"/>
        <v>3.3569851050851556</v>
      </c>
      <c r="BP99" s="143">
        <f t="shared" si="340"/>
        <v>2.9812439246801818</v>
      </c>
      <c r="BQ99" s="143">
        <f t="shared" si="341"/>
        <v>3.1779723229797914</v>
      </c>
      <c r="BR99" s="143">
        <f t="shared" si="342"/>
        <v>2.1385198240920014</v>
      </c>
      <c r="BS99" s="143">
        <f t="shared" si="343"/>
        <v>2.8063385290506346</v>
      </c>
      <c r="BT99" s="143">
        <f t="shared" si="344"/>
        <v>2.1230552732824601</v>
      </c>
      <c r="BU99" s="143">
        <f t="shared" si="345"/>
        <v>1.8913043412362565</v>
      </c>
      <c r="BV99" s="143">
        <f t="shared" si="346"/>
        <v>2.2699060864690628</v>
      </c>
      <c r="BW99" s="143">
        <f t="shared" si="347"/>
        <v>2.5180819459635151</v>
      </c>
      <c r="BX99" s="143">
        <f t="shared" si="348"/>
        <v>2.1809610060073208</v>
      </c>
      <c r="BY99" s="143">
        <f t="shared" si="349"/>
        <v>3.2483923827144228</v>
      </c>
      <c r="BZ99" s="143">
        <f t="shared" si="350"/>
        <v>2.0196665451564324</v>
      </c>
      <c r="CA99" s="143">
        <f t="shared" si="351"/>
        <v>1.7187893736376298</v>
      </c>
      <c r="CB99" s="143">
        <f t="shared" si="352"/>
        <v>1.8496132312140028</v>
      </c>
      <c r="CC99" s="143">
        <f t="shared" si="353"/>
        <v>1.5954574112676985</v>
      </c>
      <c r="CD99" s="143">
        <f t="shared" si="354"/>
        <v>2.4054678017294453</v>
      </c>
      <c r="CE99" s="143">
        <f t="shared" si="355"/>
        <v>1.2152566008561139</v>
      </c>
      <c r="CF99" s="143">
        <f t="shared" si="356"/>
        <v>0.90053546767342763</v>
      </c>
      <c r="CG99" s="143">
        <f t="shared" si="357"/>
        <v>0.60214190344096707</v>
      </c>
      <c r="CH99" s="143">
        <f t="shared" si="358"/>
        <v>-0.41497477705029345</v>
      </c>
      <c r="CI99" s="143">
        <f t="shared" si="359"/>
        <v>0.42642743252033538</v>
      </c>
      <c r="CJ99" s="143">
        <f t="shared" si="360"/>
        <v>0.69837441045362936</v>
      </c>
      <c r="CK99" s="143">
        <f t="shared" si="361"/>
        <v>0.77201664792061031</v>
      </c>
    </row>
    <row r="100" spans="1:89">
      <c r="A100" s="3" t="s">
        <v>14</v>
      </c>
      <c r="B100" s="236"/>
      <c r="C100" s="144"/>
      <c r="D100" s="144"/>
      <c r="E100" s="144"/>
      <c r="F100" s="144">
        <f t="shared" si="362"/>
        <v>3.8307024103328304</v>
      </c>
      <c r="G100" s="144">
        <f t="shared" si="279"/>
        <v>4.9251634303161653</v>
      </c>
      <c r="H100" s="144">
        <f t="shared" si="280"/>
        <v>4.9628959111064255</v>
      </c>
      <c r="I100" s="144">
        <f t="shared" si="281"/>
        <v>5.8145743498527729</v>
      </c>
      <c r="J100" s="144">
        <f t="shared" si="282"/>
        <v>4.042656593324895</v>
      </c>
      <c r="K100" s="144">
        <f t="shared" si="283"/>
        <v>3.2400186938044215</v>
      </c>
      <c r="L100" s="144">
        <f t="shared" si="284"/>
        <v>2.7579987120610694</v>
      </c>
      <c r="M100" s="144">
        <f t="shared" si="285"/>
        <v>1.6845048771503599</v>
      </c>
      <c r="N100" s="144">
        <f t="shared" si="286"/>
        <v>-1.2602731977841799</v>
      </c>
      <c r="O100" s="144">
        <f t="shared" si="287"/>
        <v>-2.5145673632261305</v>
      </c>
      <c r="P100" s="144">
        <f t="shared" si="288"/>
        <v>-0.99334676300324976</v>
      </c>
      <c r="Q100" s="144">
        <f t="shared" si="289"/>
        <v>0.20298125064554554</v>
      </c>
      <c r="R100" s="144">
        <f t="shared" si="290"/>
        <v>-1.8961469526116388</v>
      </c>
      <c r="S100" s="144">
        <f t="shared" si="291"/>
        <v>-1.0915493346939553</v>
      </c>
      <c r="T100" s="144">
        <f t="shared" si="292"/>
        <v>6.0146576007670254E-2</v>
      </c>
      <c r="U100" s="144">
        <f t="shared" si="293"/>
        <v>0.72356741735960195</v>
      </c>
      <c r="V100" s="144">
        <f t="shared" si="294"/>
        <v>1.2907862345896026</v>
      </c>
      <c r="W100" s="144">
        <f t="shared" si="295"/>
        <v>1.6297357244549764</v>
      </c>
      <c r="X100" s="144">
        <f t="shared" si="296"/>
        <v>1.7184296001768689</v>
      </c>
      <c r="Y100" s="144">
        <f t="shared" si="297"/>
        <v>1.6650250125442962</v>
      </c>
      <c r="Z100" s="144">
        <f t="shared" si="298"/>
        <v>1.6243787090660575</v>
      </c>
      <c r="AA100" s="144">
        <f t="shared" si="299"/>
        <v>1.5523251326866523</v>
      </c>
      <c r="AB100" s="144">
        <f t="shared" si="300"/>
        <v>1.2186037570921997</v>
      </c>
      <c r="AC100" s="144">
        <f t="shared" si="301"/>
        <v>1.3664402107747431</v>
      </c>
      <c r="AD100" s="144">
        <f t="shared" si="302"/>
        <v>1.3447140786206866</v>
      </c>
      <c r="AE100" s="144">
        <f t="shared" si="303"/>
        <v>4.1252616404637514</v>
      </c>
      <c r="AF100" s="144">
        <f t="shared" si="304"/>
        <v>3.0608793827169118</v>
      </c>
      <c r="AG100" s="144">
        <f t="shared" si="305"/>
        <v>2.3224301356603738</v>
      </c>
      <c r="AH100" s="144">
        <f t="shared" si="306"/>
        <v>2.8471418334160199</v>
      </c>
      <c r="AI100" s="144">
        <f t="shared" si="307"/>
        <v>3.1276801029159529</v>
      </c>
      <c r="AJ100" s="144">
        <f t="shared" si="308"/>
        <v>2.0358777421221532</v>
      </c>
      <c r="AK100" s="144">
        <f t="shared" si="309"/>
        <v>2.7338987886805199</v>
      </c>
      <c r="AL100" s="144">
        <f t="shared" si="310"/>
        <v>3.360578855688054</v>
      </c>
      <c r="AM100" s="144">
        <f t="shared" si="311"/>
        <v>4.5791210790301173</v>
      </c>
      <c r="AN100" s="144">
        <f t="shared" si="312"/>
        <v>5.8620334089502961</v>
      </c>
      <c r="AO100" s="144">
        <f t="shared" si="313"/>
        <v>6.2034488852980507</v>
      </c>
      <c r="AP100" s="144">
        <f t="shared" si="314"/>
        <v>5.5303482071093386</v>
      </c>
      <c r="AQ100" s="144">
        <f t="shared" si="315"/>
        <v>5.2856539350413767</v>
      </c>
      <c r="AR100" s="144">
        <f t="shared" si="316"/>
        <v>5.0406662445818897</v>
      </c>
      <c r="AS100" s="144">
        <f t="shared" si="317"/>
        <v>4.1484404716622345</v>
      </c>
      <c r="AT100" s="144">
        <f t="shared" si="318"/>
        <v>6.708470146992858</v>
      </c>
      <c r="AU100" s="144">
        <f t="shared" si="319"/>
        <v>4.7400411330476322</v>
      </c>
      <c r="AV100" s="144">
        <f t="shared" si="320"/>
        <v>5.3476675119605623</v>
      </c>
      <c r="AW100" s="144">
        <f t="shared" si="321"/>
        <v>8.1478417575430431</v>
      </c>
      <c r="AX100" s="144">
        <f t="shared" si="322"/>
        <v>5.4333440640984367</v>
      </c>
      <c r="AY100" s="144">
        <f t="shared" si="323"/>
        <v>4.9484499991247874</v>
      </c>
      <c r="AZ100" s="144">
        <f t="shared" si="324"/>
        <v>5.1724727359748384</v>
      </c>
      <c r="BA100" s="144">
        <f t="shared" si="325"/>
        <v>3.9872774371249626</v>
      </c>
      <c r="BB100" s="144">
        <f t="shared" si="326"/>
        <v>3.5130275478355273</v>
      </c>
      <c r="BC100" s="144">
        <f t="shared" si="327"/>
        <v>3.6743611982120221</v>
      </c>
      <c r="BD100" s="144">
        <f t="shared" si="328"/>
        <v>2.3095176179950592</v>
      </c>
      <c r="BE100" s="144">
        <f t="shared" si="329"/>
        <v>-0.3058682559202851</v>
      </c>
      <c r="BF100" s="144">
        <f t="shared" si="330"/>
        <v>-2.5498582501679694</v>
      </c>
      <c r="BG100" s="144">
        <f t="shared" si="331"/>
        <v>-4.3018710082208527</v>
      </c>
      <c r="BH100" s="144">
        <f t="shared" si="332"/>
        <v>-3.4520008260655453</v>
      </c>
      <c r="BI100" s="144">
        <f t="shared" si="333"/>
        <v>-0.11544787449392713</v>
      </c>
      <c r="BJ100" s="144">
        <f t="shared" si="334"/>
        <v>1.8514470210368776</v>
      </c>
      <c r="BK100" s="144">
        <f t="shared" si="335"/>
        <v>4.7104312011431455</v>
      </c>
      <c r="BL100" s="144">
        <f t="shared" si="336"/>
        <v>5.7753060418586282</v>
      </c>
      <c r="BM100" s="144">
        <f t="shared" si="337"/>
        <v>4.5092544213809589</v>
      </c>
      <c r="BN100" s="144">
        <f t="shared" si="338"/>
        <v>5.0241051380266804</v>
      </c>
      <c r="BO100" s="144">
        <f t="shared" si="339"/>
        <v>3.9350105158379756</v>
      </c>
      <c r="BP100" s="144">
        <f t="shared" si="340"/>
        <v>3.6648726005662198</v>
      </c>
      <c r="BQ100" s="144">
        <f t="shared" si="341"/>
        <v>3.4572090838850427</v>
      </c>
      <c r="BR100" s="144">
        <f t="shared" si="342"/>
        <v>2.4398295892219899</v>
      </c>
      <c r="BS100" s="144">
        <f t="shared" si="343"/>
        <v>2.134758565293954</v>
      </c>
      <c r="BT100" s="144">
        <f t="shared" si="344"/>
        <v>1.559076858437622</v>
      </c>
      <c r="BU100" s="144">
        <f t="shared" si="345"/>
        <v>1.8187409392435092</v>
      </c>
      <c r="BV100" s="144">
        <f t="shared" si="346"/>
        <v>1.3750134278655064</v>
      </c>
      <c r="BW100" s="144">
        <f t="shared" si="347"/>
        <v>2.779794313369631</v>
      </c>
      <c r="BX100" s="144">
        <f t="shared" si="348"/>
        <v>1.4849071378968985</v>
      </c>
      <c r="BY100" s="144">
        <f t="shared" si="349"/>
        <v>1.5460729746444033</v>
      </c>
      <c r="BZ100" s="144">
        <f t="shared" si="350"/>
        <v>0.73873355636627869</v>
      </c>
      <c r="CA100" s="144">
        <f t="shared" si="351"/>
        <v>-6.6217369551781979E-2</v>
      </c>
      <c r="CB100" s="144">
        <f t="shared" si="352"/>
        <v>0.77308330664181935</v>
      </c>
      <c r="CC100" s="144">
        <f t="shared" si="353"/>
        <v>1.6528340367674137</v>
      </c>
      <c r="CD100" s="144">
        <f t="shared" si="354"/>
        <v>4.0272288758321189</v>
      </c>
      <c r="CE100" s="144">
        <f t="shared" si="355"/>
        <v>1.7139575633531134</v>
      </c>
      <c r="CF100" s="144">
        <f t="shared" si="356"/>
        <v>0.72381062455755085</v>
      </c>
      <c r="CG100" s="144">
        <f t="shared" si="357"/>
        <v>0.17555348111406796</v>
      </c>
      <c r="CH100" s="144">
        <f t="shared" si="358"/>
        <v>-2.4788016236439541</v>
      </c>
      <c r="CI100" s="144">
        <f t="shared" si="359"/>
        <v>-0.5472154262634451</v>
      </c>
      <c r="CJ100" s="144">
        <f t="shared" si="360"/>
        <v>0.40161794658481309</v>
      </c>
      <c r="CK100" s="144">
        <f t="shared" si="361"/>
        <v>-0.17107331117261715</v>
      </c>
    </row>
    <row r="101" spans="1:89" ht="13.5" thickBot="1">
      <c r="A101" s="96" t="s">
        <v>426</v>
      </c>
      <c r="B101" s="239"/>
      <c r="C101" s="146"/>
      <c r="D101" s="146"/>
      <c r="E101" s="146"/>
      <c r="F101" s="146">
        <f t="shared" si="362"/>
        <v>3.2059466815014743</v>
      </c>
      <c r="G101" s="146">
        <f t="shared" si="279"/>
        <v>4.8706867166892573</v>
      </c>
      <c r="H101" s="146">
        <f t="shared" si="280"/>
        <v>3.3146118572361272</v>
      </c>
      <c r="I101" s="146">
        <f t="shared" si="281"/>
        <v>3.5427794336567655</v>
      </c>
      <c r="J101" s="146">
        <f t="shared" si="282"/>
        <v>3.0561512407879214</v>
      </c>
      <c r="K101" s="146">
        <f t="shared" si="283"/>
        <v>3.0694932330566838</v>
      </c>
      <c r="L101" s="146">
        <f t="shared" si="284"/>
        <v>2.2180854947419908</v>
      </c>
      <c r="M101" s="146">
        <f t="shared" si="285"/>
        <v>1.4322664386953505</v>
      </c>
      <c r="N101" s="146">
        <f t="shared" si="286"/>
        <v>0.83983017158642881</v>
      </c>
      <c r="O101" s="146">
        <f t="shared" si="287"/>
        <v>0.46207087247667322</v>
      </c>
      <c r="P101" s="146">
        <f t="shared" si="288"/>
        <v>0.10687639812842004</v>
      </c>
      <c r="Q101" s="146">
        <f t="shared" si="289"/>
        <v>0.20507032750161944</v>
      </c>
      <c r="R101" s="146">
        <f t="shared" si="290"/>
        <v>0.81207696163405152</v>
      </c>
      <c r="S101" s="146">
        <f t="shared" si="291"/>
        <v>1.6074047740707909</v>
      </c>
      <c r="T101" s="146">
        <f t="shared" si="292"/>
        <v>2.4627357279755153</v>
      </c>
      <c r="U101" s="146">
        <f t="shared" si="293"/>
        <v>3.3058492819606591</v>
      </c>
      <c r="V101" s="146">
        <f t="shared" si="294"/>
        <v>3.1267019872395676</v>
      </c>
      <c r="W101" s="146">
        <f t="shared" si="295"/>
        <v>3.0138905170858066</v>
      </c>
      <c r="X101" s="146">
        <f t="shared" si="296"/>
        <v>4.6112957333801408</v>
      </c>
      <c r="Y101" s="146">
        <f t="shared" si="297"/>
        <v>3.8894952751348653</v>
      </c>
      <c r="Z101" s="146">
        <f t="shared" si="298"/>
        <v>3.3301106714420596</v>
      </c>
      <c r="AA101" s="146">
        <f t="shared" si="299"/>
        <v>3.3421927138950513</v>
      </c>
      <c r="AB101" s="146">
        <f t="shared" si="300"/>
        <v>1.334637985043811</v>
      </c>
      <c r="AC101" s="146">
        <f t="shared" si="301"/>
        <v>1.6802215701413505</v>
      </c>
      <c r="AD101" s="146">
        <f t="shared" si="302"/>
        <v>2.973678559028174</v>
      </c>
      <c r="AE101" s="146">
        <f t="shared" si="303"/>
        <v>3.48723477762463</v>
      </c>
      <c r="AF101" s="146">
        <f t="shared" si="304"/>
        <v>3.290665995464642</v>
      </c>
      <c r="AG101" s="146">
        <f t="shared" si="305"/>
        <v>3.7980432442934817</v>
      </c>
      <c r="AH101" s="146">
        <f t="shared" si="306"/>
        <v>3.1695125279166598</v>
      </c>
      <c r="AI101" s="146">
        <f t="shared" si="307"/>
        <v>3.2997763777369697</v>
      </c>
      <c r="AJ101" s="146">
        <f t="shared" si="308"/>
        <v>3.1675661042062817</v>
      </c>
      <c r="AK101" s="146">
        <f t="shared" si="309"/>
        <v>2.5268481632779674</v>
      </c>
      <c r="AL101" s="146">
        <f t="shared" si="310"/>
        <v>3.8192069685231775</v>
      </c>
      <c r="AM101" s="146">
        <f t="shared" si="311"/>
        <v>3.5667251971105847</v>
      </c>
      <c r="AN101" s="146">
        <f t="shared" si="312"/>
        <v>4.8314803751282582</v>
      </c>
      <c r="AO101" s="146">
        <f t="shared" si="313"/>
        <v>5.301377683889533</v>
      </c>
      <c r="AP101" s="146">
        <f t="shared" si="314"/>
        <v>5.4549769316734578</v>
      </c>
      <c r="AQ101" s="146">
        <f t="shared" si="315"/>
        <v>5.0339026663454769</v>
      </c>
      <c r="AR101" s="146">
        <f t="shared" si="316"/>
        <v>5.1468434907512881</v>
      </c>
      <c r="AS101" s="146">
        <f t="shared" si="317"/>
        <v>4.8230587351494076</v>
      </c>
      <c r="AT101" s="146">
        <f t="shared" si="318"/>
        <v>4.471197616218137</v>
      </c>
      <c r="AU101" s="146">
        <f t="shared" si="319"/>
        <v>4.414983499575559</v>
      </c>
      <c r="AV101" s="146">
        <f t="shared" si="320"/>
        <v>5.1222726444847488</v>
      </c>
      <c r="AW101" s="146">
        <f t="shared" si="321"/>
        <v>6.9574664148262109</v>
      </c>
      <c r="AX101" s="146">
        <f t="shared" si="322"/>
        <v>6.432300544396595</v>
      </c>
      <c r="AY101" s="146">
        <f t="shared" si="323"/>
        <v>5.4682937984954521</v>
      </c>
      <c r="AZ101" s="146">
        <f t="shared" si="324"/>
        <v>4.9651490001172274</v>
      </c>
      <c r="BA101" s="146">
        <f t="shared" si="325"/>
        <v>4.663310341364804</v>
      </c>
      <c r="BB101" s="146">
        <f t="shared" si="326"/>
        <v>3.8277577073098783</v>
      </c>
      <c r="BC101" s="146">
        <f t="shared" si="327"/>
        <v>4.6682688248280471</v>
      </c>
      <c r="BD101" s="146">
        <f t="shared" si="328"/>
        <v>3.2433548071162126</v>
      </c>
      <c r="BE101" s="146">
        <f t="shared" si="329"/>
        <v>1.1383315910437142</v>
      </c>
      <c r="BF101" s="146">
        <f t="shared" si="330"/>
        <v>-1.1034297926701031</v>
      </c>
      <c r="BG101" s="146">
        <f t="shared" si="331"/>
        <v>-2.582518599530097</v>
      </c>
      <c r="BH101" s="146">
        <f t="shared" si="332"/>
        <v>-1.9217871005146567</v>
      </c>
      <c r="BI101" s="146">
        <f t="shared" si="333"/>
        <v>-0.53905727090871158</v>
      </c>
      <c r="BJ101" s="146">
        <f t="shared" si="334"/>
        <v>2.3162943905991917</v>
      </c>
      <c r="BK101" s="146">
        <f t="shared" si="335"/>
        <v>3.0658832915466427</v>
      </c>
      <c r="BL101" s="146">
        <f t="shared" si="336"/>
        <v>3.3357099170422964</v>
      </c>
      <c r="BM101" s="146">
        <f t="shared" si="337"/>
        <v>3.4101023976037461</v>
      </c>
      <c r="BN101" s="146">
        <f t="shared" si="338"/>
        <v>3.4905885232534044</v>
      </c>
      <c r="BO101" s="146">
        <f t="shared" si="339"/>
        <v>3.4097630157822163</v>
      </c>
      <c r="BP101" s="146">
        <f t="shared" si="340"/>
        <v>3.0445441201116452</v>
      </c>
      <c r="BQ101" s="146">
        <f t="shared" si="341"/>
        <v>3.2040249109782675</v>
      </c>
      <c r="BR101" s="146">
        <f t="shared" si="342"/>
        <v>2.1664079162263485</v>
      </c>
      <c r="BS101" s="146">
        <f t="shared" si="343"/>
        <v>2.7447069471217769</v>
      </c>
      <c r="BT101" s="146">
        <f t="shared" si="344"/>
        <v>2.0705196513573672</v>
      </c>
      <c r="BU101" s="146">
        <f t="shared" si="345"/>
        <v>1.8845176195617972</v>
      </c>
      <c r="BV101" s="146">
        <f t="shared" si="346"/>
        <v>2.1868565398263224</v>
      </c>
      <c r="BW101" s="146">
        <f t="shared" si="347"/>
        <v>2.5419569766958987</v>
      </c>
      <c r="BX101" s="146">
        <f t="shared" si="348"/>
        <v>2.1164471997850201</v>
      </c>
      <c r="BY101" s="146">
        <f t="shared" si="349"/>
        <v>3.0892803651242513</v>
      </c>
      <c r="BZ101" s="146">
        <f t="shared" si="350"/>
        <v>1.9017353726784294</v>
      </c>
      <c r="CA101" s="146">
        <f t="shared" si="351"/>
        <v>1.5555722586519762</v>
      </c>
      <c r="CB101" s="146">
        <f t="shared" si="352"/>
        <v>1.7504520519930868</v>
      </c>
      <c r="CC101" s="146">
        <f t="shared" si="353"/>
        <v>1.6007399970671723</v>
      </c>
      <c r="CD101" s="146">
        <f t="shared" si="354"/>
        <v>2.553073792684299</v>
      </c>
      <c r="CE101" s="146">
        <f t="shared" si="355"/>
        <v>1.2601285165456451</v>
      </c>
      <c r="CF101" s="146">
        <f t="shared" si="356"/>
        <v>0.88441337622227556</v>
      </c>
      <c r="CG101" s="146">
        <f t="shared" si="357"/>
        <v>0.56284636521877007</v>
      </c>
      <c r="CH101" s="146">
        <f t="shared" si="358"/>
        <v>-0.60551589892947588</v>
      </c>
      <c r="CI101" s="146">
        <f t="shared" si="359"/>
        <v>0.33842875089759894</v>
      </c>
      <c r="CJ101" s="146">
        <f t="shared" si="360"/>
        <v>0.67134528227814816</v>
      </c>
      <c r="CK101" s="146">
        <f t="shared" si="361"/>
        <v>0.68547772381835159</v>
      </c>
    </row>
    <row r="103" spans="1:89" ht="18">
      <c r="A103" s="446" t="s">
        <v>168</v>
      </c>
      <c r="B103" s="446"/>
      <c r="C103" s="446"/>
      <c r="D103" s="446"/>
      <c r="E103" s="446"/>
      <c r="F103" s="446"/>
      <c r="G103" s="446"/>
      <c r="H103" s="446"/>
      <c r="I103" s="446"/>
      <c r="J103" s="446"/>
      <c r="K103" s="446"/>
      <c r="L103" s="446"/>
      <c r="M103" s="446"/>
      <c r="N103" s="446"/>
      <c r="O103" s="446"/>
      <c r="P103" s="446"/>
      <c r="Q103" s="446"/>
      <c r="R103" s="446"/>
      <c r="S103" s="446"/>
      <c r="T103" s="446"/>
      <c r="U103" s="446"/>
      <c r="V103" s="446"/>
      <c r="W103" s="446"/>
      <c r="X103" s="446"/>
      <c r="Y103" s="446"/>
      <c r="Z103" s="447"/>
      <c r="AA103" s="447"/>
      <c r="AB103" s="447"/>
      <c r="AC103" s="447"/>
      <c r="AD103" s="447"/>
      <c r="AE103" s="447"/>
      <c r="AF103" s="447"/>
      <c r="AG103" s="447"/>
      <c r="AH103" s="447"/>
      <c r="AI103" s="447"/>
      <c r="AJ103" s="447"/>
      <c r="AK103" s="447"/>
      <c r="AL103" s="447"/>
      <c r="AM103" s="447"/>
      <c r="AN103" s="447"/>
      <c r="AO103" s="447"/>
      <c r="AP103" s="447"/>
      <c r="AQ103" s="447"/>
      <c r="AR103" s="447"/>
      <c r="AS103" s="447"/>
      <c r="AT103" s="447"/>
      <c r="AU103" s="447"/>
      <c r="AV103" s="447"/>
      <c r="AW103" s="447"/>
      <c r="AX103" s="447"/>
      <c r="AY103" s="447"/>
      <c r="AZ103" s="447"/>
      <c r="BA103" s="447"/>
      <c r="BB103" s="447"/>
      <c r="BC103" s="447"/>
      <c r="BD103" s="447"/>
      <c r="BE103" s="447"/>
      <c r="BF103" s="447"/>
      <c r="BG103" s="447"/>
      <c r="BH103" s="447"/>
    </row>
    <row r="104" spans="1:89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9" ht="13.5" thickBot="1">
      <c r="A105" s="132" t="s">
        <v>167</v>
      </c>
      <c r="B105" s="234" t="str">
        <f>B85</f>
        <v>1995q1</v>
      </c>
      <c r="C105" s="233" t="str">
        <f t="shared" ref="C105:BH105" si="363">C85</f>
        <v>1995q2</v>
      </c>
      <c r="D105" s="233" t="str">
        <f t="shared" si="363"/>
        <v>1995q3</v>
      </c>
      <c r="E105" s="233" t="str">
        <f t="shared" si="363"/>
        <v>1995q4</v>
      </c>
      <c r="F105" s="233" t="str">
        <f t="shared" si="363"/>
        <v>1996q1</v>
      </c>
      <c r="G105" s="233" t="str">
        <f t="shared" si="363"/>
        <v>1996q2</v>
      </c>
      <c r="H105" s="233" t="str">
        <f t="shared" si="363"/>
        <v>1996q3</v>
      </c>
      <c r="I105" s="233" t="str">
        <f t="shared" si="363"/>
        <v>1996q4</v>
      </c>
      <c r="J105" s="233" t="str">
        <f t="shared" si="363"/>
        <v>1997q1</v>
      </c>
      <c r="K105" s="233" t="str">
        <f t="shared" si="363"/>
        <v>1997q2</v>
      </c>
      <c r="L105" s="233" t="str">
        <f t="shared" si="363"/>
        <v>1997q3</v>
      </c>
      <c r="M105" s="233" t="str">
        <f t="shared" si="363"/>
        <v>1997q4</v>
      </c>
      <c r="N105" s="233" t="str">
        <f t="shared" si="363"/>
        <v>1998q1</v>
      </c>
      <c r="O105" s="233" t="str">
        <f t="shared" si="363"/>
        <v>1998q2</v>
      </c>
      <c r="P105" s="233" t="str">
        <f t="shared" si="363"/>
        <v>1998q3</v>
      </c>
      <c r="Q105" s="233" t="str">
        <f t="shared" si="363"/>
        <v>1998q4</v>
      </c>
      <c r="R105" s="233" t="str">
        <f t="shared" si="363"/>
        <v>1999q1</v>
      </c>
      <c r="S105" s="233" t="str">
        <f t="shared" si="363"/>
        <v>1999q2</v>
      </c>
      <c r="T105" s="233" t="str">
        <f t="shared" si="363"/>
        <v>1999q3</v>
      </c>
      <c r="U105" s="233" t="str">
        <f t="shared" si="363"/>
        <v>1999q4</v>
      </c>
      <c r="V105" s="233" t="str">
        <f t="shared" si="363"/>
        <v>2000q1</v>
      </c>
      <c r="W105" s="233" t="str">
        <f t="shared" si="363"/>
        <v>2000q2</v>
      </c>
      <c r="X105" s="233" t="str">
        <f t="shared" si="363"/>
        <v>2000q3</v>
      </c>
      <c r="Y105" s="233" t="str">
        <f t="shared" si="363"/>
        <v>2000q4</v>
      </c>
      <c r="Z105" s="233" t="str">
        <f t="shared" si="363"/>
        <v>2001q1</v>
      </c>
      <c r="AA105" s="233" t="str">
        <f t="shared" si="363"/>
        <v>2001q2</v>
      </c>
      <c r="AB105" s="233" t="str">
        <f t="shared" si="363"/>
        <v>2001q3</v>
      </c>
      <c r="AC105" s="233" t="str">
        <f t="shared" si="363"/>
        <v>2001q4</v>
      </c>
      <c r="AD105" s="233" t="str">
        <f t="shared" si="363"/>
        <v>2002q1</v>
      </c>
      <c r="AE105" s="233" t="str">
        <f t="shared" si="363"/>
        <v>2002q2</v>
      </c>
      <c r="AF105" s="233" t="str">
        <f t="shared" si="363"/>
        <v>2002q3</v>
      </c>
      <c r="AG105" s="233" t="str">
        <f t="shared" si="363"/>
        <v>2002q4</v>
      </c>
      <c r="AH105" s="233" t="str">
        <f t="shared" si="363"/>
        <v>2003q1</v>
      </c>
      <c r="AI105" s="233" t="str">
        <f t="shared" si="363"/>
        <v>2003q2</v>
      </c>
      <c r="AJ105" s="233" t="str">
        <f t="shared" si="363"/>
        <v>2003q3</v>
      </c>
      <c r="AK105" s="233" t="str">
        <f t="shared" si="363"/>
        <v>2003q4</v>
      </c>
      <c r="AL105" s="233" t="str">
        <f t="shared" si="363"/>
        <v>2004q1</v>
      </c>
      <c r="AM105" s="233" t="str">
        <f t="shared" si="363"/>
        <v>2004q2</v>
      </c>
      <c r="AN105" s="233" t="str">
        <f t="shared" si="363"/>
        <v>2004q3</v>
      </c>
      <c r="AO105" s="233" t="str">
        <f t="shared" si="363"/>
        <v>2004q4</v>
      </c>
      <c r="AP105" s="233" t="str">
        <f t="shared" si="363"/>
        <v>2005q1</v>
      </c>
      <c r="AQ105" s="233" t="str">
        <f t="shared" si="363"/>
        <v>2005q2</v>
      </c>
      <c r="AR105" s="233" t="str">
        <f t="shared" si="363"/>
        <v>2005q3</v>
      </c>
      <c r="AS105" s="233" t="str">
        <f t="shared" si="363"/>
        <v>2005q4</v>
      </c>
      <c r="AT105" s="233" t="str">
        <f t="shared" si="363"/>
        <v>2006q1</v>
      </c>
      <c r="AU105" s="233" t="str">
        <f t="shared" si="363"/>
        <v>2006q2</v>
      </c>
      <c r="AV105" s="233" t="str">
        <f t="shared" si="363"/>
        <v>2006q3</v>
      </c>
      <c r="AW105" s="233" t="str">
        <f t="shared" si="363"/>
        <v>2006q4</v>
      </c>
      <c r="AX105" s="233" t="str">
        <f t="shared" si="363"/>
        <v>2007q1</v>
      </c>
      <c r="AY105" s="233" t="str">
        <f t="shared" si="363"/>
        <v>2007q2</v>
      </c>
      <c r="AZ105" s="233" t="str">
        <f t="shared" si="363"/>
        <v>2007q3</v>
      </c>
      <c r="BA105" s="233" t="str">
        <f t="shared" si="363"/>
        <v>2007q4</v>
      </c>
      <c r="BB105" s="233" t="str">
        <f t="shared" si="363"/>
        <v>2008q1</v>
      </c>
      <c r="BC105" s="233" t="str">
        <f t="shared" si="363"/>
        <v>2008q2</v>
      </c>
      <c r="BD105" s="233" t="str">
        <f t="shared" si="363"/>
        <v>2008q3</v>
      </c>
      <c r="BE105" s="233" t="str">
        <f t="shared" si="363"/>
        <v>2008q4</v>
      </c>
      <c r="BF105" s="233" t="str">
        <f t="shared" si="363"/>
        <v>2009q1</v>
      </c>
      <c r="BG105" s="233" t="str">
        <f t="shared" si="363"/>
        <v>2009q2</v>
      </c>
      <c r="BH105" s="233" t="str">
        <f t="shared" si="363"/>
        <v>2009q3</v>
      </c>
      <c r="BI105" s="233" t="str">
        <f>BI85</f>
        <v>2009q4</v>
      </c>
      <c r="BJ105" s="233" t="str">
        <f t="shared" ref="BJ105:BQ105" si="364">BJ85</f>
        <v>2010q1</v>
      </c>
      <c r="BK105" s="233" t="str">
        <f t="shared" si="364"/>
        <v>2010q2</v>
      </c>
      <c r="BL105" s="233" t="str">
        <f t="shared" si="364"/>
        <v>2010q3</v>
      </c>
      <c r="BM105" s="233" t="str">
        <f t="shared" si="364"/>
        <v>2010q4</v>
      </c>
      <c r="BN105" s="233" t="str">
        <f t="shared" si="364"/>
        <v>2011q1</v>
      </c>
      <c r="BO105" s="233" t="str">
        <f t="shared" si="364"/>
        <v>2011q2</v>
      </c>
      <c r="BP105" s="233" t="str">
        <f t="shared" si="364"/>
        <v>2011q3</v>
      </c>
      <c r="BQ105" s="233" t="str">
        <f t="shared" si="364"/>
        <v>2011q4</v>
      </c>
      <c r="BR105" s="233" t="str">
        <f t="shared" ref="BR105:CB105" si="365">BR85</f>
        <v>2012q1</v>
      </c>
      <c r="BS105" s="233" t="str">
        <f t="shared" si="365"/>
        <v>2012q2</v>
      </c>
      <c r="BT105" s="233" t="str">
        <f t="shared" si="365"/>
        <v>2012q3</v>
      </c>
      <c r="BU105" s="233" t="str">
        <f t="shared" si="365"/>
        <v>2012q4</v>
      </c>
      <c r="BV105" s="233" t="str">
        <f t="shared" si="365"/>
        <v>2013q1</v>
      </c>
      <c r="BW105" s="233" t="str">
        <f t="shared" si="365"/>
        <v>2013q2</v>
      </c>
      <c r="BX105" s="233" t="str">
        <f t="shared" si="365"/>
        <v>2013q3</v>
      </c>
      <c r="BY105" s="233" t="str">
        <f t="shared" si="365"/>
        <v>2013q4</v>
      </c>
      <c r="BZ105" s="233" t="str">
        <f t="shared" si="365"/>
        <v>2014q1</v>
      </c>
      <c r="CA105" s="233" t="str">
        <f t="shared" si="365"/>
        <v>2014q2</v>
      </c>
      <c r="CB105" s="233" t="str">
        <f t="shared" si="365"/>
        <v>2014q3</v>
      </c>
      <c r="CC105" s="233" t="str">
        <f t="shared" ref="CC105:CE105" si="366">CC85</f>
        <v>2014q4</v>
      </c>
      <c r="CD105" s="233" t="str">
        <f t="shared" si="366"/>
        <v>2015q1</v>
      </c>
      <c r="CE105" s="233" t="str">
        <f t="shared" si="366"/>
        <v>2015q2</v>
      </c>
      <c r="CF105" s="233" t="str">
        <f t="shared" ref="CF105:CH105" si="367">CF85</f>
        <v>2015q3</v>
      </c>
      <c r="CG105" s="233" t="str">
        <f t="shared" si="367"/>
        <v>2015q4</v>
      </c>
      <c r="CH105" s="233" t="str">
        <f t="shared" si="367"/>
        <v>2016q1</v>
      </c>
      <c r="CI105" s="233" t="str">
        <f t="shared" ref="CI105:CK105" si="368">CI85</f>
        <v>2016q2</v>
      </c>
      <c r="CJ105" s="233" t="str">
        <f t="shared" si="368"/>
        <v>2016q3</v>
      </c>
      <c r="CK105" s="233" t="str">
        <f t="shared" si="368"/>
        <v>2016q4</v>
      </c>
    </row>
    <row r="106" spans="1:89" ht="13.5" thickTop="1">
      <c r="A106" s="133" t="s">
        <v>0</v>
      </c>
      <c r="B106" s="235"/>
      <c r="C106" s="142"/>
      <c r="D106" s="142"/>
      <c r="E106" s="142"/>
      <c r="F106" s="142">
        <f t="shared" ref="F106:F121" si="369">(F26-B26)/B26*100</f>
        <v>21.651180806163524</v>
      </c>
      <c r="G106" s="142">
        <f t="shared" ref="G106:G121" si="370">(G26-C26)/C26*100</f>
        <v>49.791505459558337</v>
      </c>
      <c r="H106" s="142">
        <f t="shared" ref="H106:H121" si="371">(H26-D26)/D26*100</f>
        <v>19.389137027956288</v>
      </c>
      <c r="I106" s="142">
        <f t="shared" ref="I106:I121" si="372">(I26-E26)/E26*100</f>
        <v>14.54019171263605</v>
      </c>
      <c r="J106" s="142">
        <f t="shared" ref="J106:J121" si="373">(J26-F26)/F26*100</f>
        <v>3.0870691252858782</v>
      </c>
      <c r="K106" s="142">
        <f t="shared" ref="K106:K121" si="374">(K26-G26)/G26*100</f>
        <v>-1.2646528291062642</v>
      </c>
      <c r="L106" s="142">
        <f t="shared" ref="L106:L121" si="375">(L26-H26)/H26*100</f>
        <v>-4.4126254490930217E-2</v>
      </c>
      <c r="M106" s="142">
        <f t="shared" ref="M106:M121" si="376">(M26-I26)/I26*100</f>
        <v>0.61754209441881736</v>
      </c>
      <c r="N106" s="142">
        <f t="shared" ref="N106:N121" si="377">(N26-J26)/J26*100</f>
        <v>1.9525051437217846</v>
      </c>
      <c r="O106" s="142">
        <f t="shared" ref="O106:O121" si="378">(O26-K26)/K26*100</f>
        <v>1.34025472192557</v>
      </c>
      <c r="P106" s="142">
        <f t="shared" ref="P106:P121" si="379">(P26-L26)/L26*100</f>
        <v>0.15476250455098792</v>
      </c>
      <c r="Q106" s="142">
        <f t="shared" ref="Q106:Q121" si="380">(Q26-M26)/M26*100</f>
        <v>-5.0800909768502658</v>
      </c>
      <c r="R106" s="142">
        <f t="shared" ref="R106:R121" si="381">(R26-N26)/N26*100</f>
        <v>-15.678419331856347</v>
      </c>
      <c r="S106" s="142">
        <f t="shared" ref="S106:S121" si="382">(S26-O26)/O26*100</f>
        <v>-10.259017747579504</v>
      </c>
      <c r="T106" s="142">
        <f t="shared" ref="T106:T121" si="383">(T26-P26)/P26*100</f>
        <v>-14.231022886515191</v>
      </c>
      <c r="U106" s="142">
        <f t="shared" ref="U106:U121" si="384">(U26-Q26)/Q26*100</f>
        <v>-22.55742002503661</v>
      </c>
      <c r="V106" s="142">
        <f t="shared" ref="V106:V120" si="385">(V26-R26)/R26*100</f>
        <v>-9.4372220560096665</v>
      </c>
      <c r="W106" s="142">
        <f t="shared" ref="W106:W120" si="386">(W26-S26)/S26*100</f>
        <v>-10.863574361984538</v>
      </c>
      <c r="X106" s="142">
        <f t="shared" ref="X106:X120" si="387">(X26-T26)/T26*100</f>
        <v>19.873335368508481</v>
      </c>
      <c r="Y106" s="142">
        <f t="shared" ref="Y106:Y120" si="388">(Y26-U26)/U26*100</f>
        <v>7.8185788493842656</v>
      </c>
      <c r="Z106" s="142">
        <f t="shared" ref="Z106:Z121" si="389">(Z26-V26)/V26*100</f>
        <v>4.0816925447387531</v>
      </c>
      <c r="AA106" s="142">
        <f t="shared" ref="AA106:AA121" si="390">(AA26-W26)/W26*100</f>
        <v>10.756345397718846</v>
      </c>
      <c r="AB106" s="142">
        <f t="shared" ref="AB106:AB121" si="391">(AB26-X26)/X26*100</f>
        <v>-13.646438439098882</v>
      </c>
      <c r="AC106" s="142">
        <f t="shared" ref="AC106:AC121" si="392">(AC26-Y26)/Y26*100</f>
        <v>-9.7732285681844484</v>
      </c>
      <c r="AD106" s="142">
        <f t="shared" ref="AD106:AD121" si="393">(AD26-Z26)/Z26*100</f>
        <v>-1.6773313505095495</v>
      </c>
      <c r="AE106" s="142">
        <f t="shared" ref="AE106:AE121" si="394">(AE26-AA26)/AA26*100</f>
        <v>2.0155380944499175</v>
      </c>
      <c r="AF106" s="142">
        <f t="shared" ref="AF106:AF121" si="395">(AF26-AB26)/AB26*100</f>
        <v>-8.5176592675635838</v>
      </c>
      <c r="AG106" s="142">
        <f t="shared" ref="AG106:AG121" si="396">(AG26-AC26)/AC26*100</f>
        <v>3.280473866310222</v>
      </c>
      <c r="AH106" s="142">
        <f t="shared" ref="AH106:AH121" si="397">(AH26-AD26)/AD26*100</f>
        <v>-8.6498429816691619E-2</v>
      </c>
      <c r="AI106" s="142">
        <f t="shared" ref="AI106:AI121" si="398">(AI26-AE26)/AE26*100</f>
        <v>13.042889455363532</v>
      </c>
      <c r="AJ106" s="142">
        <f t="shared" ref="AJ106:AJ121" si="399">(AJ26-AF26)/AF26*100</f>
        <v>8.650055861687731</v>
      </c>
      <c r="AK106" s="142">
        <f t="shared" ref="AK106:AK121" si="400">(AK26-AG26)/AG26*100</f>
        <v>-6.3140660909809023</v>
      </c>
      <c r="AL106" s="142">
        <f t="shared" ref="AL106:AL121" si="401">(AL26-AH26)/AH26*100</f>
        <v>2.4465302331032066</v>
      </c>
      <c r="AM106" s="142">
        <f t="shared" ref="AM106:AM121" si="402">(AM26-AI26)/AI26*100</f>
        <v>-6.9274487326892817</v>
      </c>
      <c r="AN106" s="142">
        <f t="shared" ref="AN106:AN121" si="403">(AN26-AJ26)/AJ26*100</f>
        <v>7.0105000182130714</v>
      </c>
      <c r="AO106" s="142">
        <f t="shared" ref="AO106:AO121" si="404">(AO26-AK26)/AK26*100</f>
        <v>6.4795562562074336</v>
      </c>
      <c r="AP106" s="142">
        <f t="shared" ref="AP106:AP121" si="405">(AP26-AL26)/AL26*100</f>
        <v>1.4847941988859197</v>
      </c>
      <c r="AQ106" s="142">
        <f t="shared" ref="AQ106:AQ121" si="406">(AQ26-AM26)/AM26*100</f>
        <v>-12.302317437494526</v>
      </c>
      <c r="AR106" s="142">
        <f t="shared" ref="AR106:AR121" si="407">(AR26-AN26)/AN26*100</f>
        <v>-2.7677474723995896</v>
      </c>
      <c r="AS106" s="142">
        <f t="shared" ref="AS106:AS121" si="408">(AS26-AO26)/AO26*100</f>
        <v>-7.4427554288106226</v>
      </c>
      <c r="AT106" s="142">
        <f t="shared" ref="AT106:AT121" si="409">(AT26-AP26)/AP26*100</f>
        <v>1.4285361646356478</v>
      </c>
      <c r="AU106" s="142">
        <f t="shared" ref="AU106:AU121" si="410">(AU26-AQ26)/AQ26*100</f>
        <v>-4.3599794371593532</v>
      </c>
      <c r="AV106" s="142">
        <f t="shared" ref="AV106:AV121" si="411">(AV26-AR26)/AR26*100</f>
        <v>-5.5795812839058998</v>
      </c>
      <c r="AW106" s="142">
        <f t="shared" ref="AW106:AW121" si="412">(AW26-AS26)/AS26*100</f>
        <v>10.056009792414418</v>
      </c>
      <c r="AX106" s="142">
        <f t="shared" ref="AX106:AX121" si="413">(AX26-AT26)/AT26*100</f>
        <v>4.280313329746698</v>
      </c>
      <c r="AY106" s="142">
        <f t="shared" ref="AY106:AY121" si="414">(AY26-AU26)/AU26*100</f>
        <v>3.7338465759085544</v>
      </c>
      <c r="AZ106" s="142">
        <f t="shared" ref="AZ106:AZ121" si="415">(AZ26-AV26)/AV26*100</f>
        <v>2.9315604740074703</v>
      </c>
      <c r="BA106" s="142">
        <f t="shared" ref="BA106:BA121" si="416">(BA26-AW26)/AW26*100</f>
        <v>0.82524418761281049</v>
      </c>
      <c r="BB106" s="142">
        <f t="shared" ref="BB106:BB121" si="417">(BB26-AX26)/AX26*100</f>
        <v>8.720965010665708</v>
      </c>
      <c r="BC106" s="142">
        <f t="shared" ref="BC106:BC121" si="418">(BC26-AY26)/AY26*100</f>
        <v>10.910864994679844</v>
      </c>
      <c r="BD106" s="142">
        <f t="shared" ref="BD106:BD121" si="419">(BD26-AZ26)/AZ26*100</f>
        <v>8.80615386775861</v>
      </c>
      <c r="BE106" s="142">
        <f t="shared" ref="BE106:BE121" si="420">(BE26-BA26)/BA26*100</f>
        <v>4.4296725874508995</v>
      </c>
      <c r="BF106" s="142">
        <f t="shared" ref="BF106:BF121" si="421">(BF26-BB26)/BB26*100</f>
        <v>-4.2413456546731929</v>
      </c>
      <c r="BG106" s="142">
        <f t="shared" ref="BG106:BG121" si="422">(BG26-BC26)/BC26*100</f>
        <v>-5.2760933820087192</v>
      </c>
      <c r="BH106" s="142">
        <f t="shared" ref="BH106:BH121" si="423">(BH26-BD26)/BD26*100</f>
        <v>-4.0480326968694964</v>
      </c>
      <c r="BI106" s="142">
        <f t="shared" ref="BI106:BI121" si="424">(BI26-BE26)/BE26*100</f>
        <v>0.72204357271828257</v>
      </c>
      <c r="BJ106" s="142">
        <f t="shared" ref="BJ106:BJ121" si="425">(BJ26-BF26)/BF26*100</f>
        <v>6.8854373197467931</v>
      </c>
      <c r="BK106" s="142">
        <f t="shared" ref="BK106:BK121" si="426">(BK26-BG26)/BG26*100</f>
        <v>4.4379479041166192</v>
      </c>
      <c r="BL106" s="142">
        <f t="shared" ref="BL106:BL121" si="427">(BL26-BH26)/BH26*100</f>
        <v>3.2135258556060191</v>
      </c>
      <c r="BM106" s="142">
        <f t="shared" ref="BM106:BM121" si="428">(BM26-BI26)/BI26*100</f>
        <v>4.31911364574872</v>
      </c>
      <c r="BN106" s="142">
        <f t="shared" ref="BN106:BN121" si="429">(BN26-BJ26)/BJ26*100</f>
        <v>4.9602727313486801</v>
      </c>
      <c r="BO106" s="142">
        <f t="shared" ref="BO106:BO121" si="430">(BO26-BK26)/BK26*100</f>
        <v>7.7260717381675628</v>
      </c>
      <c r="BP106" s="142">
        <f t="shared" ref="BP106:BP121" si="431">(BP26-BL26)/BL26*100</f>
        <v>7.173327961567229</v>
      </c>
      <c r="BQ106" s="142">
        <f t="shared" ref="BQ106:BQ121" si="432">(BQ26-BM26)/BM26*100</f>
        <v>5.7656113993331282</v>
      </c>
      <c r="BR106" s="142">
        <f t="shared" ref="BR106:BR121" si="433">(BR26-BN26)/BN26*100</f>
        <v>2.31161650129676</v>
      </c>
      <c r="BS106" s="142">
        <f t="shared" ref="BS106:BS121" si="434">(BS26-BO26)/BO26*100</f>
        <v>6.2544078277154149</v>
      </c>
      <c r="BT106" s="142">
        <f t="shared" ref="BT106:BT121" si="435">(BT26-BP26)/BP26*100</f>
        <v>-0.8373834949400113</v>
      </c>
      <c r="BU106" s="142">
        <f t="shared" ref="BU106:BU121" si="436">(BU26-BQ26)/BQ26*100</f>
        <v>0.1343230596931908</v>
      </c>
      <c r="BV106" s="142">
        <f t="shared" ref="BV106:BV121" si="437">(BV26-BR26)/BR26*100</f>
        <v>6.51857269525844</v>
      </c>
      <c r="BW106" s="142">
        <f t="shared" ref="BW106:BW121" si="438">(BW26-BS26)/BS26*100</f>
        <v>6.8501695148128965</v>
      </c>
      <c r="BX106" s="142">
        <f t="shared" ref="BX106:BX121" si="439">(BX26-BT26)/BT26*100</f>
        <v>0.79465206699334612</v>
      </c>
      <c r="BY106" s="142">
        <f t="shared" ref="BY106:BY121" si="440">(BY26-BU26)/BU26*100</f>
        <v>4.8846308217762484</v>
      </c>
      <c r="BZ106" s="142">
        <f t="shared" ref="BZ106:BZ121" si="441">(BZ26-BV26)/BV26*100</f>
        <v>3.1473300247380647</v>
      </c>
      <c r="CA106" s="142">
        <f t="shared" ref="CA106:CA121" si="442">(CA26-BW26)/BW26*100</f>
        <v>9.2643426106795577</v>
      </c>
      <c r="CB106" s="142">
        <f t="shared" ref="CB106:CB121" si="443">(CB26-BX26)/BX26*100</f>
        <v>12.470647742690591</v>
      </c>
      <c r="CC106" s="142">
        <f t="shared" ref="CC106:CC121" si="444">(CC26-BY26)/BY26*100</f>
        <v>7.3605866548817112</v>
      </c>
      <c r="CD106" s="142">
        <f t="shared" ref="CD106:CD121" si="445">(CD26-BZ26)/BZ26*100</f>
        <v>6.7890042835485778</v>
      </c>
      <c r="CE106" s="142">
        <f t="shared" ref="CE106:CE121" si="446">(CE26-CA26)/CA26*100</f>
        <v>-6.7566705160597307</v>
      </c>
      <c r="CF106" s="142">
        <f t="shared" ref="CF106:CF121" si="447">(CF26-CB26)/CB26*100</f>
        <v>-15.974107874704718</v>
      </c>
      <c r="CG106" s="142">
        <f t="shared" ref="CG106:CG121" si="448">(CG26-CC26)/CC26*100</f>
        <v>-6.9424113818779887</v>
      </c>
      <c r="CH106" s="142">
        <f t="shared" ref="CH106:CH121" si="449">(CH26-CD26)/CD26*100</f>
        <v>-9.686970939603567</v>
      </c>
      <c r="CI106" s="142">
        <f t="shared" ref="CI106:CI121" si="450">(CI26-CE26)/CE26*100</f>
        <v>-15.971712903178595</v>
      </c>
      <c r="CJ106" s="142">
        <f t="shared" ref="CJ106:CJ121" si="451">(CJ26-CF26)/CF26*100</f>
        <v>-6.9834672807869769</v>
      </c>
      <c r="CK106" s="142">
        <f t="shared" ref="CK106:CK121" si="452">(CK26-CG26)/CG26*100</f>
        <v>-3.7367230442154944</v>
      </c>
    </row>
    <row r="107" spans="1:89">
      <c r="A107" s="134" t="s">
        <v>1</v>
      </c>
      <c r="B107" s="236"/>
      <c r="C107" s="144"/>
      <c r="D107" s="144"/>
      <c r="E107" s="144"/>
      <c r="F107" s="144">
        <f t="shared" si="369"/>
        <v>3.0097462704188653</v>
      </c>
      <c r="G107" s="144">
        <f t="shared" si="370"/>
        <v>57.944654324614007</v>
      </c>
      <c r="H107" s="144">
        <f t="shared" si="371"/>
        <v>5.4742294383938139</v>
      </c>
      <c r="I107" s="144">
        <f t="shared" si="372"/>
        <v>-8.7511527299386369</v>
      </c>
      <c r="J107" s="144">
        <f t="shared" si="373"/>
        <v>9.0395946758465939</v>
      </c>
      <c r="K107" s="144">
        <f t="shared" si="374"/>
        <v>-3.201172187616399</v>
      </c>
      <c r="L107" s="144">
        <f t="shared" si="375"/>
        <v>-1.9492055215748545</v>
      </c>
      <c r="M107" s="144">
        <f t="shared" si="376"/>
        <v>-0.84749544759150186</v>
      </c>
      <c r="N107" s="144">
        <f t="shared" si="377"/>
        <v>3.1332263703292793</v>
      </c>
      <c r="O107" s="144">
        <f t="shared" si="378"/>
        <v>2.8856376949705544</v>
      </c>
      <c r="P107" s="144">
        <f t="shared" si="379"/>
        <v>2.8752873744447691</v>
      </c>
      <c r="Q107" s="144">
        <f t="shared" si="380"/>
        <v>-8.3305052856125599</v>
      </c>
      <c r="R107" s="144">
        <f t="shared" si="381"/>
        <v>0.6066444076627785</v>
      </c>
      <c r="S107" s="144">
        <f t="shared" si="382"/>
        <v>1.3375113780650889</v>
      </c>
      <c r="T107" s="144">
        <f t="shared" si="383"/>
        <v>-2.2722102421308752</v>
      </c>
      <c r="U107" s="144">
        <f t="shared" si="384"/>
        <v>-16.050182894680685</v>
      </c>
      <c r="V107" s="144">
        <f t="shared" si="385"/>
        <v>-15.815728015913422</v>
      </c>
      <c r="W107" s="144">
        <f t="shared" si="386"/>
        <v>-15.084170905649014</v>
      </c>
      <c r="X107" s="144">
        <f t="shared" si="387"/>
        <v>35.349249123864034</v>
      </c>
      <c r="Y107" s="144">
        <f t="shared" si="388"/>
        <v>21.938356923642814</v>
      </c>
      <c r="Z107" s="144">
        <f t="shared" si="389"/>
        <v>14.508742428363522</v>
      </c>
      <c r="AA107" s="144">
        <f t="shared" si="390"/>
        <v>19.113505172730353</v>
      </c>
      <c r="AB107" s="144">
        <f t="shared" si="391"/>
        <v>-18.102882550397901</v>
      </c>
      <c r="AC107" s="144">
        <f t="shared" si="392"/>
        <v>-14.000616740303407</v>
      </c>
      <c r="AD107" s="144">
        <f t="shared" si="393"/>
        <v>7.4787346234871617</v>
      </c>
      <c r="AE107" s="144">
        <f t="shared" si="394"/>
        <v>7.9364479065233402</v>
      </c>
      <c r="AF107" s="144">
        <f t="shared" si="395"/>
        <v>-7.4800222777310825</v>
      </c>
      <c r="AG107" s="144">
        <f t="shared" si="396"/>
        <v>17.067821477525047</v>
      </c>
      <c r="AH107" s="144">
        <f t="shared" si="397"/>
        <v>-4.0507065531908415</v>
      </c>
      <c r="AI107" s="144">
        <f t="shared" si="398"/>
        <v>15.552444304105645</v>
      </c>
      <c r="AJ107" s="144">
        <f t="shared" si="399"/>
        <v>9.7848259528807233</v>
      </c>
      <c r="AK107" s="144">
        <f t="shared" si="400"/>
        <v>-16.877763316922227</v>
      </c>
      <c r="AL107" s="144">
        <f t="shared" si="401"/>
        <v>2.4610275687036248E-2</v>
      </c>
      <c r="AM107" s="144">
        <f t="shared" si="402"/>
        <v>-9.7719480867154491</v>
      </c>
      <c r="AN107" s="144">
        <f t="shared" si="403"/>
        <v>9.2755053666234328</v>
      </c>
      <c r="AO107" s="144">
        <f t="shared" si="404"/>
        <v>15.928917161387712</v>
      </c>
      <c r="AP107" s="144">
        <f t="shared" si="405"/>
        <v>5.5384894407496095</v>
      </c>
      <c r="AQ107" s="144">
        <f t="shared" si="406"/>
        <v>-15.009356131625756</v>
      </c>
      <c r="AR107" s="144">
        <f t="shared" si="407"/>
        <v>0.34137733771343304</v>
      </c>
      <c r="AS107" s="144">
        <f t="shared" si="408"/>
        <v>-7.1575557288779112</v>
      </c>
      <c r="AT107" s="144">
        <f t="shared" si="409"/>
        <v>8.7204657957361817</v>
      </c>
      <c r="AU107" s="144">
        <f t="shared" si="410"/>
        <v>-4.0703198699510805</v>
      </c>
      <c r="AV107" s="144">
        <f t="shared" si="411"/>
        <v>-6.6785721697042346</v>
      </c>
      <c r="AW107" s="144">
        <f t="shared" si="412"/>
        <v>16.487736538735444</v>
      </c>
      <c r="AX107" s="144">
        <f t="shared" si="413"/>
        <v>5.11734776427281</v>
      </c>
      <c r="AY107" s="144">
        <f t="shared" si="414"/>
        <v>4.8970014596354021</v>
      </c>
      <c r="AZ107" s="144">
        <f t="shared" si="415"/>
        <v>3.9715313005858537</v>
      </c>
      <c r="BA107" s="144">
        <f t="shared" si="416"/>
        <v>3.9963464631140382</v>
      </c>
      <c r="BB107" s="144">
        <f t="shared" si="417"/>
        <v>20.563761164425557</v>
      </c>
      <c r="BC107" s="144">
        <f t="shared" si="418"/>
        <v>17.016537110372091</v>
      </c>
      <c r="BD107" s="144">
        <f t="shared" si="419"/>
        <v>15.877353879862909</v>
      </c>
      <c r="BE107" s="144">
        <f t="shared" si="420"/>
        <v>12.00150905104068</v>
      </c>
      <c r="BF107" s="144">
        <f t="shared" si="421"/>
        <v>-3.5492004858003448</v>
      </c>
      <c r="BG107" s="144">
        <f t="shared" si="422"/>
        <v>-5.0656705777340223</v>
      </c>
      <c r="BH107" s="144">
        <f t="shared" si="423"/>
        <v>-4.227040044881579</v>
      </c>
      <c r="BI107" s="144">
        <f t="shared" si="424"/>
        <v>3.145639401099253</v>
      </c>
      <c r="BJ107" s="144">
        <f t="shared" si="425"/>
        <v>3.5142114924343812</v>
      </c>
      <c r="BK107" s="144">
        <f t="shared" si="426"/>
        <v>4.5445858377084667</v>
      </c>
      <c r="BL107" s="144">
        <f t="shared" si="427"/>
        <v>0.42211130044737932</v>
      </c>
      <c r="BM107" s="144">
        <f t="shared" si="428"/>
        <v>-2.3128953916743918E-2</v>
      </c>
      <c r="BN107" s="144">
        <f t="shared" si="429"/>
        <v>7.3860147953257016</v>
      </c>
      <c r="BO107" s="144">
        <f t="shared" si="430"/>
        <v>8.124387396167922</v>
      </c>
      <c r="BP107" s="144">
        <f t="shared" si="431"/>
        <v>11.904087473836951</v>
      </c>
      <c r="BQ107" s="144">
        <f t="shared" si="432"/>
        <v>13.504439795053145</v>
      </c>
      <c r="BR107" s="144">
        <f t="shared" si="433"/>
        <v>5.3929677209705362</v>
      </c>
      <c r="BS107" s="144">
        <f t="shared" si="434"/>
        <v>6.6656211694023009</v>
      </c>
      <c r="BT107" s="144">
        <f t="shared" si="435"/>
        <v>-2.8052447012604405</v>
      </c>
      <c r="BU107" s="144">
        <f t="shared" si="436"/>
        <v>-1.4481663219926186</v>
      </c>
      <c r="BV107" s="144">
        <f t="shared" si="437"/>
        <v>7.4170920183619042</v>
      </c>
      <c r="BW107" s="144">
        <f t="shared" si="438"/>
        <v>9.2932995746088132</v>
      </c>
      <c r="BX107" s="144">
        <f t="shared" si="439"/>
        <v>-0.30632033748936965</v>
      </c>
      <c r="BY107" s="144">
        <f t="shared" si="440"/>
        <v>1.5028080091225748</v>
      </c>
      <c r="BZ107" s="144">
        <f t="shared" si="441"/>
        <v>0.79820505920759655</v>
      </c>
      <c r="CA107" s="144">
        <f t="shared" si="442"/>
        <v>9.3137278280839464</v>
      </c>
      <c r="CB107" s="144">
        <f t="shared" si="443"/>
        <v>14.546577932334504</v>
      </c>
      <c r="CC107" s="144">
        <f t="shared" si="444"/>
        <v>6.7330341012896557</v>
      </c>
      <c r="CD107" s="144">
        <f t="shared" si="445"/>
        <v>10.071373459328129</v>
      </c>
      <c r="CE107" s="144">
        <f t="shared" si="446"/>
        <v>-8.109972954022485</v>
      </c>
      <c r="CF107" s="144">
        <f t="shared" si="447"/>
        <v>-19.896198046730269</v>
      </c>
      <c r="CG107" s="144">
        <f t="shared" si="448"/>
        <v>-6.4708667286276791</v>
      </c>
      <c r="CH107" s="144">
        <f t="shared" si="449"/>
        <v>-6.0279687061264973</v>
      </c>
      <c r="CI107" s="144">
        <f t="shared" si="450"/>
        <v>-17.083164855444988</v>
      </c>
      <c r="CJ107" s="144">
        <f t="shared" si="451"/>
        <v>-6.4350335715905223</v>
      </c>
      <c r="CK107" s="144">
        <f t="shared" si="452"/>
        <v>1.0641171291328422</v>
      </c>
    </row>
    <row r="108" spans="1:89">
      <c r="A108" s="137" t="s">
        <v>2</v>
      </c>
      <c r="B108" s="237"/>
      <c r="C108" s="145"/>
      <c r="D108" s="145"/>
      <c r="E108" s="145"/>
      <c r="F108" s="145">
        <f t="shared" si="369"/>
        <v>38.799909788985005</v>
      </c>
      <c r="G108" s="145">
        <f t="shared" si="370"/>
        <v>38.816233852412495</v>
      </c>
      <c r="H108" s="145">
        <f t="shared" si="371"/>
        <v>39.171509136230306</v>
      </c>
      <c r="I108" s="145">
        <f t="shared" si="372"/>
        <v>40.375402138400155</v>
      </c>
      <c r="J108" s="145">
        <f t="shared" si="373"/>
        <v>-0.9768308357521871</v>
      </c>
      <c r="K108" s="145">
        <f t="shared" si="374"/>
        <v>1.7013831950291092</v>
      </c>
      <c r="L108" s="145">
        <f t="shared" si="375"/>
        <v>2.0084869362677304</v>
      </c>
      <c r="M108" s="145">
        <f t="shared" si="376"/>
        <v>1.6738792899926271</v>
      </c>
      <c r="N108" s="145">
        <f t="shared" si="377"/>
        <v>1.0648658519535847</v>
      </c>
      <c r="O108" s="145">
        <f t="shared" si="378"/>
        <v>-0.91260390918493572</v>
      </c>
      <c r="P108" s="145">
        <f t="shared" si="379"/>
        <v>-2.6627222606895069</v>
      </c>
      <c r="Q108" s="145">
        <f t="shared" si="380"/>
        <v>-2.794561459681876</v>
      </c>
      <c r="R108" s="145">
        <f t="shared" si="381"/>
        <v>-28.171714776367406</v>
      </c>
      <c r="S108" s="145">
        <f t="shared" si="382"/>
        <v>-27.812455291230609</v>
      </c>
      <c r="T108" s="145">
        <f t="shared" si="383"/>
        <v>-27.320696066507161</v>
      </c>
      <c r="U108" s="145">
        <f t="shared" si="384"/>
        <v>-26.872402340017381</v>
      </c>
      <c r="V108" s="145">
        <f t="shared" si="385"/>
        <v>-2.583323396129976</v>
      </c>
      <c r="W108" s="145">
        <f t="shared" si="386"/>
        <v>-1.8951539501179246</v>
      </c>
      <c r="X108" s="145">
        <f t="shared" si="387"/>
        <v>-2.9040756960091905</v>
      </c>
      <c r="Y108" s="145">
        <f t="shared" si="388"/>
        <v>-2.9299420578642446</v>
      </c>
      <c r="Z108" s="145">
        <f t="shared" si="389"/>
        <v>-5.6005914166130104</v>
      </c>
      <c r="AA108" s="145">
        <f t="shared" si="390"/>
        <v>-4.6145447377771038</v>
      </c>
      <c r="AB108" s="145">
        <f t="shared" si="391"/>
        <v>-4.5033825696367797</v>
      </c>
      <c r="AC108" s="145">
        <f t="shared" si="392"/>
        <v>-5.7307473332740706</v>
      </c>
      <c r="AD108" s="145">
        <f t="shared" si="393"/>
        <v>-11.990560067733051</v>
      </c>
      <c r="AE108" s="145">
        <f t="shared" si="394"/>
        <v>-11.583481737177371</v>
      </c>
      <c r="AF108" s="145">
        <f t="shared" si="395"/>
        <v>-10.343357443443482</v>
      </c>
      <c r="AG108" s="145">
        <f t="shared" si="396"/>
        <v>-8.7472066177443644</v>
      </c>
      <c r="AH108" s="145">
        <f t="shared" si="397"/>
        <v>5.366501228937592</v>
      </c>
      <c r="AI108" s="145">
        <f t="shared" si="398"/>
        <v>6.0064887080770024</v>
      </c>
      <c r="AJ108" s="145">
        <f t="shared" si="399"/>
        <v>6.5896894314640937</v>
      </c>
      <c r="AK108" s="145">
        <f t="shared" si="400"/>
        <v>5.5084107291956377</v>
      </c>
      <c r="AL108" s="145">
        <f t="shared" si="401"/>
        <v>5.4802679510407604</v>
      </c>
      <c r="AM108" s="145">
        <f t="shared" si="402"/>
        <v>1.76628632043765</v>
      </c>
      <c r="AN108" s="145">
        <f t="shared" si="403"/>
        <v>2.7747244863033687</v>
      </c>
      <c r="AO108" s="145">
        <f t="shared" si="404"/>
        <v>-1.8519802620846699</v>
      </c>
      <c r="AP108" s="145">
        <f t="shared" si="405"/>
        <v>-3.3303021747200541</v>
      </c>
      <c r="AQ108" s="145">
        <f t="shared" si="406"/>
        <v>-4.9667674807267659</v>
      </c>
      <c r="AR108" s="145">
        <f t="shared" si="407"/>
        <v>-8.949880759372892</v>
      </c>
      <c r="AS108" s="145">
        <f t="shared" si="408"/>
        <v>-7.7397728804964734</v>
      </c>
      <c r="AT108" s="145">
        <f t="shared" si="409"/>
        <v>-8.0276686577039893</v>
      </c>
      <c r="AU108" s="145">
        <f t="shared" si="410"/>
        <v>-5.0619545420835337</v>
      </c>
      <c r="AV108" s="145">
        <f t="shared" si="411"/>
        <v>-3.1713741543335185</v>
      </c>
      <c r="AW108" s="145">
        <f t="shared" si="412"/>
        <v>3.3155032481502129</v>
      </c>
      <c r="AX108" s="145">
        <f t="shared" si="413"/>
        <v>2.9971798542663142</v>
      </c>
      <c r="AY108" s="145">
        <f t="shared" si="414"/>
        <v>0.88555732153857203</v>
      </c>
      <c r="AZ108" s="145">
        <f t="shared" si="415"/>
        <v>0.73522583995475199</v>
      </c>
      <c r="BA108" s="145">
        <f t="shared" si="416"/>
        <v>-2.9218094515933872</v>
      </c>
      <c r="BB108" s="145">
        <f t="shared" si="417"/>
        <v>-9.8071750786249474</v>
      </c>
      <c r="BC108" s="145">
        <f t="shared" si="418"/>
        <v>-4.634971567129524</v>
      </c>
      <c r="BD108" s="145">
        <f t="shared" si="419"/>
        <v>-6.6074272023925813</v>
      </c>
      <c r="BE108" s="145">
        <f t="shared" si="420"/>
        <v>-5.1550003018830077</v>
      </c>
      <c r="BF108" s="145">
        <f t="shared" si="421"/>
        <v>-5.6888489529256674</v>
      </c>
      <c r="BG108" s="145">
        <f t="shared" si="422"/>
        <v>-5.9334961412168994</v>
      </c>
      <c r="BH108" s="145">
        <f t="shared" si="423"/>
        <v>-3.5638965408433485</v>
      </c>
      <c r="BI108" s="145">
        <f t="shared" si="424"/>
        <v>-2.9007676223536492</v>
      </c>
      <c r="BJ108" s="145">
        <f t="shared" si="425"/>
        <v>14.095731796802266</v>
      </c>
      <c r="BK108" s="145">
        <f t="shared" si="426"/>
        <v>4.1017161523325045</v>
      </c>
      <c r="BL108" s="145">
        <f t="shared" si="427"/>
        <v>10.711160151232111</v>
      </c>
      <c r="BM108" s="145">
        <f t="shared" si="428"/>
        <v>11.214119898016792</v>
      </c>
      <c r="BN108" s="145">
        <f t="shared" si="429"/>
        <v>0.25331437478329122</v>
      </c>
      <c r="BO108" s="145">
        <f t="shared" si="430"/>
        <v>6.464830857897379</v>
      </c>
      <c r="BP108" s="145">
        <f t="shared" si="431"/>
        <v>-4.3524097473002978</v>
      </c>
      <c r="BQ108" s="145">
        <f t="shared" si="432"/>
        <v>-5.2811610566111877</v>
      </c>
      <c r="BR108" s="145">
        <f t="shared" si="433"/>
        <v>-4.0928937644149093</v>
      </c>
      <c r="BS108" s="145">
        <f t="shared" si="434"/>
        <v>4.9320306417008473</v>
      </c>
      <c r="BT108" s="145">
        <f t="shared" si="435"/>
        <v>4.7718593463915298</v>
      </c>
      <c r="BU108" s="145">
        <f t="shared" si="436"/>
        <v>2.8412558953560532</v>
      </c>
      <c r="BV108" s="145">
        <f t="shared" si="437"/>
        <v>4.4663098116444919</v>
      </c>
      <c r="BW108" s="145">
        <f t="shared" si="438"/>
        <v>-1.1362317695666027</v>
      </c>
      <c r="BX108" s="145">
        <f t="shared" si="439"/>
        <v>3.7059348444461913</v>
      </c>
      <c r="BY108" s="145">
        <f t="shared" si="440"/>
        <v>10.42814117107133</v>
      </c>
      <c r="BZ108" s="145">
        <f t="shared" si="441"/>
        <v>8.6644042519690192</v>
      </c>
      <c r="CA108" s="145">
        <f t="shared" si="442"/>
        <v>9.0858756249717327</v>
      </c>
      <c r="CB108" s="145">
        <f t="shared" si="443"/>
        <v>7.1936766207432514</v>
      </c>
      <c r="CC108" s="145">
        <f t="shared" si="444"/>
        <v>8.3061321056160118</v>
      </c>
      <c r="CD108" s="145">
        <f t="shared" si="445"/>
        <v>-0.36181211576098288</v>
      </c>
      <c r="CE108" s="145">
        <f t="shared" si="446"/>
        <v>-1.8559270945433328</v>
      </c>
      <c r="CF108" s="145">
        <f t="shared" si="447"/>
        <v>-5.3203579294685337</v>
      </c>
      <c r="CG108" s="145">
        <f t="shared" si="448"/>
        <v>-7.6425772601994</v>
      </c>
      <c r="CH108" s="145">
        <f t="shared" si="449"/>
        <v>-18.492986359678802</v>
      </c>
      <c r="CI108" s="145">
        <f t="shared" si="450"/>
        <v>-12.203268634671431</v>
      </c>
      <c r="CJ108" s="145">
        <f t="shared" si="451"/>
        <v>-8.2438591346640013</v>
      </c>
      <c r="CK108" s="145">
        <f t="shared" si="452"/>
        <v>-10.955613801796394</v>
      </c>
    </row>
    <row r="109" spans="1:89">
      <c r="A109" s="133" t="s">
        <v>3</v>
      </c>
      <c r="B109" s="240"/>
      <c r="C109" s="143"/>
      <c r="D109" s="143"/>
      <c r="E109" s="143"/>
      <c r="F109" s="143">
        <f t="shared" si="369"/>
        <v>1.9315959056504197</v>
      </c>
      <c r="G109" s="143">
        <f t="shared" si="370"/>
        <v>1.6709883163032802</v>
      </c>
      <c r="H109" s="143">
        <f t="shared" si="371"/>
        <v>2.0058163135205698</v>
      </c>
      <c r="I109" s="143">
        <f t="shared" si="372"/>
        <v>3.925682735238964</v>
      </c>
      <c r="J109" s="143">
        <f t="shared" si="373"/>
        <v>3.0713677958437753</v>
      </c>
      <c r="K109" s="143">
        <f t="shared" si="374"/>
        <v>4.5859717559490569</v>
      </c>
      <c r="L109" s="143">
        <f t="shared" si="375"/>
        <v>2.5773834498816126</v>
      </c>
      <c r="M109" s="143">
        <f t="shared" si="376"/>
        <v>2.4820707921992198</v>
      </c>
      <c r="N109" s="143">
        <f t="shared" si="377"/>
        <v>-0.63781766791379102</v>
      </c>
      <c r="O109" s="143">
        <f t="shared" si="378"/>
        <v>-2.3894754704801993</v>
      </c>
      <c r="P109" s="143">
        <f t="shared" si="379"/>
        <v>-3.8202162459682567</v>
      </c>
      <c r="Q109" s="143">
        <f t="shared" si="380"/>
        <v>-3.6766727693934209</v>
      </c>
      <c r="R109" s="143">
        <f t="shared" si="381"/>
        <v>-2.3433470615315954</v>
      </c>
      <c r="S109" s="143">
        <f t="shared" si="382"/>
        <v>-1.0266282434055234</v>
      </c>
      <c r="T109" s="143">
        <f t="shared" si="383"/>
        <v>1.3611456089854868</v>
      </c>
      <c r="U109" s="143">
        <f t="shared" si="384"/>
        <v>3.9008757565533827</v>
      </c>
      <c r="V109" s="143">
        <f t="shared" si="385"/>
        <v>6.5512254262062903</v>
      </c>
      <c r="W109" s="143">
        <f t="shared" si="386"/>
        <v>7.5579071799727586</v>
      </c>
      <c r="X109" s="143">
        <f t="shared" si="387"/>
        <v>8.3011844660160126</v>
      </c>
      <c r="Y109" s="143">
        <f t="shared" si="388"/>
        <v>8.3125318620894006</v>
      </c>
      <c r="Z109" s="143">
        <f t="shared" si="389"/>
        <v>9.2284092236392912</v>
      </c>
      <c r="AA109" s="143">
        <f t="shared" si="390"/>
        <v>7.4689916152399549</v>
      </c>
      <c r="AB109" s="143">
        <f t="shared" si="391"/>
        <v>4.4550178274609342</v>
      </c>
      <c r="AC109" s="143">
        <f t="shared" si="392"/>
        <v>3.5822714217873233</v>
      </c>
      <c r="AD109" s="143">
        <f t="shared" si="393"/>
        <v>-2.0640276787202816</v>
      </c>
      <c r="AE109" s="143">
        <f t="shared" si="394"/>
        <v>-0.51410882979824457</v>
      </c>
      <c r="AF109" s="143">
        <f t="shared" si="395"/>
        <v>1.8714879858563955</v>
      </c>
      <c r="AG109" s="143">
        <f t="shared" si="396"/>
        <v>0.99381994775710347</v>
      </c>
      <c r="AH109" s="143">
        <f t="shared" si="397"/>
        <v>1.0787664627860001</v>
      </c>
      <c r="AI109" s="143">
        <f t="shared" si="398"/>
        <v>-1.6868241461378024</v>
      </c>
      <c r="AJ109" s="143">
        <f t="shared" si="399"/>
        <v>-2.4178358809179121</v>
      </c>
      <c r="AK109" s="143">
        <f t="shared" si="400"/>
        <v>-3.2964995393377396</v>
      </c>
      <c r="AL109" s="143">
        <f t="shared" si="401"/>
        <v>2.8483431901141958</v>
      </c>
      <c r="AM109" s="143">
        <f t="shared" si="402"/>
        <v>5.1041979700369815</v>
      </c>
      <c r="AN109" s="143">
        <f t="shared" si="403"/>
        <v>6.8189118973326357</v>
      </c>
      <c r="AO109" s="143">
        <f t="shared" si="404"/>
        <v>7.3478244850445895</v>
      </c>
      <c r="AP109" s="143">
        <f t="shared" si="405"/>
        <v>5.127366980841801</v>
      </c>
      <c r="AQ109" s="143">
        <f t="shared" si="406"/>
        <v>7.9004342497283551</v>
      </c>
      <c r="AR109" s="143">
        <f t="shared" si="407"/>
        <v>7.577250621363822</v>
      </c>
      <c r="AS109" s="143">
        <f t="shared" si="408"/>
        <v>7.7649379451100815</v>
      </c>
      <c r="AT109" s="143">
        <f t="shared" si="409"/>
        <v>6.2729106208155221</v>
      </c>
      <c r="AU109" s="143">
        <f t="shared" si="410"/>
        <v>5.1636296131278421</v>
      </c>
      <c r="AV109" s="143">
        <f t="shared" si="411"/>
        <v>5.3244927416941037</v>
      </c>
      <c r="AW109" s="143">
        <f t="shared" si="412"/>
        <v>6.9244145731688107</v>
      </c>
      <c r="AX109" s="143">
        <f t="shared" si="413"/>
        <v>7.6575928453510498</v>
      </c>
      <c r="AY109" s="143">
        <f t="shared" si="414"/>
        <v>6.4916300718364353</v>
      </c>
      <c r="AZ109" s="143">
        <f t="shared" si="415"/>
        <v>5.0482089179118708</v>
      </c>
      <c r="BA109" s="143">
        <f t="shared" si="416"/>
        <v>6.6682041745668874</v>
      </c>
      <c r="BB109" s="143">
        <f t="shared" si="417"/>
        <v>3.1977594045673325</v>
      </c>
      <c r="BC109" s="143">
        <f t="shared" si="418"/>
        <v>5.7463073156262467</v>
      </c>
      <c r="BD109" s="143">
        <f t="shared" si="419"/>
        <v>4.4339582990471005</v>
      </c>
      <c r="BE109" s="143">
        <f t="shared" si="420"/>
        <v>-2.4926687500756191</v>
      </c>
      <c r="BF109" s="143">
        <f t="shared" si="421"/>
        <v>-6.4508985553569387</v>
      </c>
      <c r="BG109" s="143">
        <f t="shared" si="422"/>
        <v>-10.288826612936072</v>
      </c>
      <c r="BH109" s="143">
        <f t="shared" si="423"/>
        <v>-7.6593677133917044</v>
      </c>
      <c r="BI109" s="143">
        <f t="shared" si="424"/>
        <v>-2.4078088160524205</v>
      </c>
      <c r="BJ109" s="143">
        <f t="shared" si="425"/>
        <v>4.2628889313268044</v>
      </c>
      <c r="BK109" s="143">
        <f t="shared" si="426"/>
        <v>7.7368814276536035</v>
      </c>
      <c r="BL109" s="143">
        <f t="shared" si="427"/>
        <v>4.7401999618685329</v>
      </c>
      <c r="BM109" s="143">
        <f t="shared" si="428"/>
        <v>3.4838743906588885</v>
      </c>
      <c r="BN109" s="143">
        <f t="shared" si="429"/>
        <v>3.9591014498211061</v>
      </c>
      <c r="BO109" s="143">
        <f t="shared" si="430"/>
        <v>1.3760598660965784</v>
      </c>
      <c r="BP109" s="143">
        <f t="shared" si="431"/>
        <v>1.7600711700961411</v>
      </c>
      <c r="BQ109" s="143">
        <f t="shared" si="432"/>
        <v>2.3206348136940673</v>
      </c>
      <c r="BR109" s="143">
        <f t="shared" si="433"/>
        <v>1.2169367362107368</v>
      </c>
      <c r="BS109" s="143">
        <f t="shared" si="434"/>
        <v>1.8331785229080566</v>
      </c>
      <c r="BT109" s="143">
        <f t="shared" si="435"/>
        <v>2.0044274889557734</v>
      </c>
      <c r="BU109" s="143">
        <f t="shared" si="436"/>
        <v>2.9446336663253319</v>
      </c>
      <c r="BV109" s="143">
        <f t="shared" si="437"/>
        <v>0.93795578591570805</v>
      </c>
      <c r="BW109" s="143">
        <f t="shared" si="438"/>
        <v>3.2752233225309522</v>
      </c>
      <c r="BX109" s="143">
        <f t="shared" si="439"/>
        <v>1.1266755279369045</v>
      </c>
      <c r="BY109" s="143">
        <f t="shared" si="440"/>
        <v>1.8603994758768803</v>
      </c>
      <c r="BZ109" s="143">
        <f t="shared" si="441"/>
        <v>2.2527560911113067</v>
      </c>
      <c r="CA109" s="143">
        <f t="shared" si="442"/>
        <v>-0.33369122778816901</v>
      </c>
      <c r="CB109" s="143">
        <f t="shared" si="443"/>
        <v>0.39564685095355678</v>
      </c>
      <c r="CC109" s="143">
        <f t="shared" si="444"/>
        <v>0.93043777136814654</v>
      </c>
      <c r="CD109" s="143">
        <f t="shared" si="445"/>
        <v>1.0075390882925122</v>
      </c>
      <c r="CE109" s="143">
        <f t="shared" si="446"/>
        <v>-0.67384028529423134</v>
      </c>
      <c r="CF109" s="143">
        <f t="shared" si="447"/>
        <v>1.3368851672948512</v>
      </c>
      <c r="CG109" s="143">
        <f t="shared" si="448"/>
        <v>-0.61311238204583518</v>
      </c>
      <c r="CH109" s="143">
        <f t="shared" si="449"/>
        <v>-0.52446938757887329</v>
      </c>
      <c r="CI109" s="143">
        <f t="shared" si="450"/>
        <v>2.7166041399702245</v>
      </c>
      <c r="CJ109" s="143">
        <f t="shared" si="451"/>
        <v>0.57030957291369222</v>
      </c>
      <c r="CK109" s="143">
        <f t="shared" si="452"/>
        <v>-0.50855212228035962</v>
      </c>
    </row>
    <row r="110" spans="1:89">
      <c r="A110" s="134" t="s">
        <v>4</v>
      </c>
      <c r="B110" s="236"/>
      <c r="C110" s="144"/>
      <c r="D110" s="144"/>
      <c r="E110" s="144"/>
      <c r="F110" s="144">
        <f t="shared" si="369"/>
        <v>2.627013846426161</v>
      </c>
      <c r="G110" s="144">
        <f t="shared" si="370"/>
        <v>1.522305258282139</v>
      </c>
      <c r="H110" s="144">
        <f t="shared" si="371"/>
        <v>0.78570474046432348</v>
      </c>
      <c r="I110" s="144">
        <f t="shared" si="372"/>
        <v>2.1198529589965243</v>
      </c>
      <c r="J110" s="144">
        <f t="shared" si="373"/>
        <v>1.6220022826322871</v>
      </c>
      <c r="K110" s="144">
        <f t="shared" si="374"/>
        <v>4.2578668172383471</v>
      </c>
      <c r="L110" s="144">
        <f t="shared" si="375"/>
        <v>2.832749824869309</v>
      </c>
      <c r="M110" s="144">
        <f t="shared" si="376"/>
        <v>1.9187036927767898</v>
      </c>
      <c r="N110" s="144">
        <f t="shared" si="377"/>
        <v>1.6955304072273278</v>
      </c>
      <c r="O110" s="144">
        <f t="shared" si="378"/>
        <v>3.8157395647603291E-3</v>
      </c>
      <c r="P110" s="144">
        <f t="shared" si="379"/>
        <v>-1.7107281338347748</v>
      </c>
      <c r="Q110" s="144">
        <f t="shared" si="380"/>
        <v>-1.6098832794421845</v>
      </c>
      <c r="R110" s="144">
        <f t="shared" si="381"/>
        <v>-1.1344517263956615</v>
      </c>
      <c r="S110" s="144">
        <f t="shared" si="382"/>
        <v>-0.25590486325920153</v>
      </c>
      <c r="T110" s="144">
        <f t="shared" si="383"/>
        <v>2.3119014988317939</v>
      </c>
      <c r="U110" s="144">
        <f t="shared" si="384"/>
        <v>5.3347592408473128</v>
      </c>
      <c r="V110" s="144">
        <f t="shared" si="385"/>
        <v>7.5525862053209476</v>
      </c>
      <c r="W110" s="144">
        <f t="shared" si="386"/>
        <v>8.5330808843911754</v>
      </c>
      <c r="X110" s="144">
        <f t="shared" si="387"/>
        <v>8.96330952121275</v>
      </c>
      <c r="Y110" s="144">
        <f t="shared" si="388"/>
        <v>9.2125375680953159</v>
      </c>
      <c r="Z110" s="144">
        <f t="shared" si="389"/>
        <v>6.1896053145398602</v>
      </c>
      <c r="AA110" s="144">
        <f t="shared" si="390"/>
        <v>4.6083446203853224</v>
      </c>
      <c r="AB110" s="144">
        <f t="shared" si="391"/>
        <v>1.3788470148276357</v>
      </c>
      <c r="AC110" s="144">
        <f t="shared" si="392"/>
        <v>0.18150947859893279</v>
      </c>
      <c r="AD110" s="144">
        <f t="shared" si="393"/>
        <v>0.31299540968953821</v>
      </c>
      <c r="AE110" s="144">
        <f t="shared" si="394"/>
        <v>2.113606116952095</v>
      </c>
      <c r="AF110" s="144">
        <f t="shared" si="395"/>
        <v>4.5829092884880254</v>
      </c>
      <c r="AG110" s="144">
        <f t="shared" si="396"/>
        <v>3.3997519361043089</v>
      </c>
      <c r="AH110" s="144">
        <f t="shared" si="397"/>
        <v>2.4920004056813796</v>
      </c>
      <c r="AI110" s="144">
        <f t="shared" si="398"/>
        <v>-0.97079018340841206</v>
      </c>
      <c r="AJ110" s="144">
        <f t="shared" si="399"/>
        <v>-1.893334950463784</v>
      </c>
      <c r="AK110" s="144">
        <f t="shared" si="400"/>
        <v>-2.9992485449929998</v>
      </c>
      <c r="AL110" s="144">
        <f t="shared" si="401"/>
        <v>1.7177630759223086</v>
      </c>
      <c r="AM110" s="144">
        <f t="shared" si="402"/>
        <v>4.1676786552050711</v>
      </c>
      <c r="AN110" s="144">
        <f t="shared" si="403"/>
        <v>5.9900927050415795</v>
      </c>
      <c r="AO110" s="144">
        <f t="shared" si="404"/>
        <v>6.7893234274327527</v>
      </c>
      <c r="AP110" s="144">
        <f t="shared" si="405"/>
        <v>3.5743853988489276</v>
      </c>
      <c r="AQ110" s="144">
        <f t="shared" si="406"/>
        <v>7.1491186205457167</v>
      </c>
      <c r="AR110" s="144">
        <f t="shared" si="407"/>
        <v>7.0033350839019324</v>
      </c>
      <c r="AS110" s="144">
        <f t="shared" si="408"/>
        <v>6.7904044014611991</v>
      </c>
      <c r="AT110" s="144">
        <f t="shared" si="409"/>
        <v>6.5558288868416286</v>
      </c>
      <c r="AU110" s="144">
        <f t="shared" si="410"/>
        <v>5.068055585876353</v>
      </c>
      <c r="AV110" s="144">
        <f t="shared" si="411"/>
        <v>5.1797435810279424</v>
      </c>
      <c r="AW110" s="144">
        <f t="shared" si="412"/>
        <v>7.3500158560910061</v>
      </c>
      <c r="AX110" s="144">
        <f t="shared" si="413"/>
        <v>7.2074766181585401</v>
      </c>
      <c r="AY110" s="144">
        <f t="shared" si="414"/>
        <v>5.7988399897265808</v>
      </c>
      <c r="AZ110" s="144">
        <f t="shared" si="415"/>
        <v>3.7767976194814779</v>
      </c>
      <c r="BA110" s="144">
        <f t="shared" si="416"/>
        <v>5.1199459906468183</v>
      </c>
      <c r="BB110" s="144">
        <f t="shared" si="417"/>
        <v>2.5977878098448048</v>
      </c>
      <c r="BC110" s="144">
        <f t="shared" si="418"/>
        <v>6.36146930965156</v>
      </c>
      <c r="BD110" s="144">
        <f t="shared" si="419"/>
        <v>4.2638579644349459</v>
      </c>
      <c r="BE110" s="144">
        <f t="shared" si="420"/>
        <v>-3.902789767892942</v>
      </c>
      <c r="BF110" s="144">
        <f t="shared" si="421"/>
        <v>-10.321022153239683</v>
      </c>
      <c r="BG110" s="144">
        <f t="shared" si="422"/>
        <v>-15.02905990924887</v>
      </c>
      <c r="BH110" s="144">
        <f t="shared" si="423"/>
        <v>-11.193568537280902</v>
      </c>
      <c r="BI110" s="144">
        <f t="shared" si="424"/>
        <v>-4.8851323631496433</v>
      </c>
      <c r="BJ110" s="144">
        <f t="shared" si="425"/>
        <v>4.5769312053695232</v>
      </c>
      <c r="BK110" s="144">
        <f t="shared" si="426"/>
        <v>9.6800157318174005</v>
      </c>
      <c r="BL110" s="144">
        <f t="shared" si="427"/>
        <v>6.3408258952114469</v>
      </c>
      <c r="BM110" s="144">
        <f t="shared" si="428"/>
        <v>4.76179975436541</v>
      </c>
      <c r="BN110" s="144">
        <f t="shared" si="429"/>
        <v>5.6216432148954079</v>
      </c>
      <c r="BO110" s="144">
        <f t="shared" si="430"/>
        <v>1.6071477549514577</v>
      </c>
      <c r="BP110" s="144">
        <f t="shared" si="431"/>
        <v>1.9590375175558912</v>
      </c>
      <c r="BQ110" s="144">
        <f t="shared" si="432"/>
        <v>2.7748830403630396</v>
      </c>
      <c r="BR110" s="144">
        <f t="shared" si="433"/>
        <v>0.64398616830726219</v>
      </c>
      <c r="BS110" s="144">
        <f t="shared" si="434"/>
        <v>1.9547476113407716</v>
      </c>
      <c r="BT110" s="144">
        <f t="shared" si="435"/>
        <v>2.280109755803422</v>
      </c>
      <c r="BU110" s="144">
        <f t="shared" si="436"/>
        <v>3.4903911129215341</v>
      </c>
      <c r="BV110" s="144">
        <f t="shared" si="437"/>
        <v>0.35333250573989067</v>
      </c>
      <c r="BW110" s="144">
        <f t="shared" si="438"/>
        <v>3.0036440227826757</v>
      </c>
      <c r="BX110" s="144">
        <f t="shared" si="439"/>
        <v>8.3537509921604927E-2</v>
      </c>
      <c r="BY110" s="144">
        <f t="shared" si="440"/>
        <v>1.5253944900289762</v>
      </c>
      <c r="BZ110" s="144">
        <f t="shared" si="441"/>
        <v>2.0742713418377945</v>
      </c>
      <c r="CA110" s="144">
        <f t="shared" si="442"/>
        <v>-1.0416675136497082</v>
      </c>
      <c r="CB110" s="144">
        <f t="shared" si="443"/>
        <v>4.5242280245466109E-2</v>
      </c>
      <c r="CC110" s="144">
        <f t="shared" si="444"/>
        <v>0.38289948238228688</v>
      </c>
      <c r="CD110" s="144">
        <f t="shared" si="445"/>
        <v>0.58731585851678458</v>
      </c>
      <c r="CE110" s="144">
        <f t="shared" si="446"/>
        <v>-1.3621956515269082</v>
      </c>
      <c r="CF110" s="144">
        <f t="shared" si="447"/>
        <v>1.8404887867705639</v>
      </c>
      <c r="CG110" s="144">
        <f t="shared" si="448"/>
        <v>-0.77189976221260048</v>
      </c>
      <c r="CH110" s="144">
        <f t="shared" si="449"/>
        <v>-0.49812293226041165</v>
      </c>
      <c r="CI110" s="144">
        <f t="shared" si="450"/>
        <v>4.1540776671899389</v>
      </c>
      <c r="CJ110" s="144">
        <f t="shared" si="451"/>
        <v>0.76579344062091848</v>
      </c>
      <c r="CK110" s="144">
        <f t="shared" si="452"/>
        <v>-0.40111182007809632</v>
      </c>
    </row>
    <row r="111" spans="1:89">
      <c r="A111" s="134" t="s">
        <v>5</v>
      </c>
      <c r="B111" s="236"/>
      <c r="C111" s="144"/>
      <c r="D111" s="144"/>
      <c r="E111" s="144"/>
      <c r="F111" s="144">
        <f t="shared" si="369"/>
        <v>2.1722611422610134</v>
      </c>
      <c r="G111" s="144">
        <f t="shared" si="370"/>
        <v>6.7687661224742515</v>
      </c>
      <c r="H111" s="144">
        <f t="shared" si="371"/>
        <v>13.795096872774316</v>
      </c>
      <c r="I111" s="144">
        <f t="shared" si="372"/>
        <v>21.751016318219698</v>
      </c>
      <c r="J111" s="144">
        <f t="shared" si="373"/>
        <v>10.423419335074989</v>
      </c>
      <c r="K111" s="144">
        <f t="shared" si="374"/>
        <v>7.4805951949261793</v>
      </c>
      <c r="L111" s="144">
        <f t="shared" si="375"/>
        <v>0.50506926641163985</v>
      </c>
      <c r="M111" s="144">
        <f t="shared" si="376"/>
        <v>-3.3080596802600537</v>
      </c>
      <c r="N111" s="144">
        <f t="shared" si="377"/>
        <v>-5.1508764263704316</v>
      </c>
      <c r="O111" s="144">
        <f t="shared" si="378"/>
        <v>-6.3309812342672744</v>
      </c>
      <c r="P111" s="144">
        <f t="shared" si="379"/>
        <v>-6.8427468218739023</v>
      </c>
      <c r="Q111" s="144">
        <f t="shared" si="380"/>
        <v>-6.0775183233888281</v>
      </c>
      <c r="R111" s="144">
        <f t="shared" si="381"/>
        <v>-3.5129460856555883</v>
      </c>
      <c r="S111" s="144">
        <f t="shared" si="382"/>
        <v>-0.78779154691223652</v>
      </c>
      <c r="T111" s="144">
        <f t="shared" si="383"/>
        <v>1.4062799287131718</v>
      </c>
      <c r="U111" s="144">
        <f t="shared" si="384"/>
        <v>3.0679644071367917</v>
      </c>
      <c r="V111" s="144">
        <f t="shared" si="385"/>
        <v>6.8358513136017622</v>
      </c>
      <c r="W111" s="144">
        <f t="shared" si="386"/>
        <v>6.5262371845641738</v>
      </c>
      <c r="X111" s="144">
        <f t="shared" si="387"/>
        <v>6.9491477833095532</v>
      </c>
      <c r="Y111" s="144">
        <f t="shared" si="388"/>
        <v>3.2469337188464391</v>
      </c>
      <c r="Z111" s="144">
        <f t="shared" si="389"/>
        <v>1.4739956022332921</v>
      </c>
      <c r="AA111" s="144">
        <f t="shared" si="390"/>
        <v>-0.73123963413049131</v>
      </c>
      <c r="AB111" s="144">
        <f t="shared" si="391"/>
        <v>-0.98220820026428868</v>
      </c>
      <c r="AC111" s="144">
        <f t="shared" si="392"/>
        <v>-0.2759356829494371</v>
      </c>
      <c r="AD111" s="144">
        <f t="shared" si="393"/>
        <v>7.6407471833806184</v>
      </c>
      <c r="AE111" s="144">
        <f t="shared" si="394"/>
        <v>9.8230949429646568</v>
      </c>
      <c r="AF111" s="144">
        <f t="shared" si="395"/>
        <v>10.139628845185779</v>
      </c>
      <c r="AG111" s="144">
        <f t="shared" si="396"/>
        <v>11.142712407362563</v>
      </c>
      <c r="AH111" s="144">
        <f t="shared" si="397"/>
        <v>-10.960917686206939</v>
      </c>
      <c r="AI111" s="144">
        <f t="shared" si="398"/>
        <v>-11.698258889345427</v>
      </c>
      <c r="AJ111" s="144">
        <f t="shared" si="399"/>
        <v>-11.752051615550366</v>
      </c>
      <c r="AK111" s="144">
        <f t="shared" si="400"/>
        <v>-11.594040527521138</v>
      </c>
      <c r="AL111" s="144">
        <f t="shared" si="401"/>
        <v>6.5848498994451079</v>
      </c>
      <c r="AM111" s="144">
        <f t="shared" si="402"/>
        <v>7.2772842009632104</v>
      </c>
      <c r="AN111" s="144">
        <f t="shared" si="403"/>
        <v>8.0074027978081777</v>
      </c>
      <c r="AO111" s="144">
        <f t="shared" si="404"/>
        <v>7.3529766958773832</v>
      </c>
      <c r="AP111" s="144">
        <f t="shared" si="405"/>
        <v>6.4369500843339269</v>
      </c>
      <c r="AQ111" s="144">
        <f t="shared" si="406"/>
        <v>6.3910177448619629</v>
      </c>
      <c r="AR111" s="144">
        <f t="shared" si="407"/>
        <v>5.0489857047156077</v>
      </c>
      <c r="AS111" s="144">
        <f t="shared" si="408"/>
        <v>8.1982171313610195</v>
      </c>
      <c r="AT111" s="144">
        <f t="shared" si="409"/>
        <v>2.7211273688470738</v>
      </c>
      <c r="AU111" s="144">
        <f t="shared" si="410"/>
        <v>3.1734846085761568</v>
      </c>
      <c r="AV111" s="144">
        <f t="shared" si="411"/>
        <v>3.7818978012113398</v>
      </c>
      <c r="AW111" s="144">
        <f t="shared" si="412"/>
        <v>3.4864998144623938</v>
      </c>
      <c r="AX111" s="144">
        <f t="shared" si="413"/>
        <v>3.1519309096849004</v>
      </c>
      <c r="AY111" s="144">
        <f t="shared" si="414"/>
        <v>2.4622138724159095</v>
      </c>
      <c r="AZ111" s="144">
        <f t="shared" si="415"/>
        <v>3.5308588581337195</v>
      </c>
      <c r="BA111" s="144">
        <f t="shared" si="416"/>
        <v>2.6790827862180033</v>
      </c>
      <c r="BB111" s="144">
        <f t="shared" si="417"/>
        <v>-4.1147222215922277</v>
      </c>
      <c r="BC111" s="144">
        <f t="shared" si="418"/>
        <v>-5.2776053408110339</v>
      </c>
      <c r="BD111" s="144">
        <f t="shared" si="419"/>
        <v>-2.3800878130384526</v>
      </c>
      <c r="BE111" s="144">
        <f t="shared" si="420"/>
        <v>-6.2570465182516468</v>
      </c>
      <c r="BF111" s="144">
        <f t="shared" si="421"/>
        <v>-5.1295803920259369</v>
      </c>
      <c r="BG111" s="144">
        <f t="shared" si="422"/>
        <v>-4.1210190635043764</v>
      </c>
      <c r="BH111" s="144">
        <f t="shared" si="423"/>
        <v>-6.1175872853842597</v>
      </c>
      <c r="BI111" s="144">
        <f t="shared" si="424"/>
        <v>-2.4080756656166793</v>
      </c>
      <c r="BJ111" s="144">
        <f t="shared" si="425"/>
        <v>2.525147387444727</v>
      </c>
      <c r="BK111" s="144">
        <f t="shared" si="426"/>
        <v>2.2908450014731225</v>
      </c>
      <c r="BL111" s="144">
        <f t="shared" si="427"/>
        <v>1.3990921499840947</v>
      </c>
      <c r="BM111" s="144">
        <f t="shared" si="428"/>
        <v>2.0266421769825111</v>
      </c>
      <c r="BN111" s="144">
        <f t="shared" si="429"/>
        <v>1.817269726607176</v>
      </c>
      <c r="BO111" s="144">
        <f t="shared" si="430"/>
        <v>1.8347818051177189</v>
      </c>
      <c r="BP111" s="144">
        <f t="shared" si="431"/>
        <v>0.72496161439334417</v>
      </c>
      <c r="BQ111" s="144">
        <f t="shared" si="432"/>
        <v>0.11064660068530548</v>
      </c>
      <c r="BR111" s="144">
        <f t="shared" si="433"/>
        <v>0.21633518066149676</v>
      </c>
      <c r="BS111" s="144">
        <f t="shared" si="434"/>
        <v>-8.9228898166090226E-2</v>
      </c>
      <c r="BT111" s="144">
        <f t="shared" si="435"/>
        <v>2.1471865116928439E-2</v>
      </c>
      <c r="BU111" s="144">
        <f t="shared" si="436"/>
        <v>-0.24562582764773108</v>
      </c>
      <c r="BV111" s="144">
        <f t="shared" si="437"/>
        <v>-2.3546915248633602</v>
      </c>
      <c r="BW111" s="144">
        <f t="shared" si="438"/>
        <v>0.31136854443772083</v>
      </c>
      <c r="BX111" s="144">
        <f t="shared" si="439"/>
        <v>0.80050842413222267</v>
      </c>
      <c r="BY111" s="144">
        <f t="shared" si="440"/>
        <v>0.29627676056972496</v>
      </c>
      <c r="BZ111" s="144">
        <f t="shared" si="441"/>
        <v>-0.3484142263501257</v>
      </c>
      <c r="CA111" s="144">
        <f t="shared" si="442"/>
        <v>-2.5055294125608554</v>
      </c>
      <c r="CB111" s="144">
        <f t="shared" si="443"/>
        <v>-2.7361248292257518</v>
      </c>
      <c r="CC111" s="144">
        <f t="shared" si="444"/>
        <v>-0.5565037766270029</v>
      </c>
      <c r="CD111" s="144">
        <f t="shared" si="445"/>
        <v>1.1280434689433008</v>
      </c>
      <c r="CE111" s="144">
        <f t="shared" si="446"/>
        <v>-1.4214625050758838</v>
      </c>
      <c r="CF111" s="144">
        <f t="shared" si="447"/>
        <v>-3.6237932761255482</v>
      </c>
      <c r="CG111" s="144">
        <f t="shared" si="448"/>
        <v>-3.8478082315014617</v>
      </c>
      <c r="CH111" s="144">
        <f t="shared" si="449"/>
        <v>-6.0195525753777614</v>
      </c>
      <c r="CI111" s="144">
        <f t="shared" si="450"/>
        <v>-3.6149126260982176</v>
      </c>
      <c r="CJ111" s="144">
        <f t="shared" si="451"/>
        <v>-2.5556899252920919</v>
      </c>
      <c r="CK111" s="144">
        <f t="shared" si="452"/>
        <v>-3.7056233733019464</v>
      </c>
    </row>
    <row r="112" spans="1:89">
      <c r="A112" s="137" t="s">
        <v>6</v>
      </c>
      <c r="B112" s="237"/>
      <c r="C112" s="145"/>
      <c r="D112" s="145"/>
      <c r="E112" s="145"/>
      <c r="F112" s="145">
        <f t="shared" si="369"/>
        <v>-1.8053689172484664</v>
      </c>
      <c r="G112" s="145">
        <f t="shared" si="370"/>
        <v>-1.9717752979855765</v>
      </c>
      <c r="H112" s="145">
        <f t="shared" si="371"/>
        <v>-1.7114933457383654</v>
      </c>
      <c r="I112" s="145">
        <f t="shared" si="372"/>
        <v>-1.4167621109707751</v>
      </c>
      <c r="J112" s="145">
        <f t="shared" si="373"/>
        <v>4.1947995684550339</v>
      </c>
      <c r="K112" s="145">
        <f t="shared" si="374"/>
        <v>3.5982690627489973</v>
      </c>
      <c r="L112" s="145">
        <f t="shared" si="375"/>
        <v>3.2590148410532498</v>
      </c>
      <c r="M112" s="145">
        <f t="shared" si="376"/>
        <v>12.105647636700606</v>
      </c>
      <c r="N112" s="145">
        <f t="shared" si="377"/>
        <v>-8.4404978782795759</v>
      </c>
      <c r="O112" s="145">
        <f t="shared" si="378"/>
        <v>-11.27661235979533</v>
      </c>
      <c r="P112" s="145">
        <f t="shared" si="379"/>
        <v>-12.704839487711356</v>
      </c>
      <c r="Q112" s="145">
        <f t="shared" si="380"/>
        <v>-12.559768658121866</v>
      </c>
      <c r="R112" s="145">
        <f t="shared" si="381"/>
        <v>-8.1447757435249279</v>
      </c>
      <c r="S112" s="145">
        <f t="shared" si="382"/>
        <v>-5.8944019801306879</v>
      </c>
      <c r="T112" s="145">
        <f t="shared" si="383"/>
        <v>-4.7294564352359805</v>
      </c>
      <c r="U112" s="145">
        <f t="shared" si="384"/>
        <v>-3.9509984515410315</v>
      </c>
      <c r="V112" s="145">
        <f t="shared" si="385"/>
        <v>6.3343308040496635E-2</v>
      </c>
      <c r="W112" s="145">
        <f t="shared" si="386"/>
        <v>2.4801309249511658</v>
      </c>
      <c r="X112" s="145">
        <f t="shared" si="387"/>
        <v>5.3177989163860344</v>
      </c>
      <c r="Y112" s="145">
        <f t="shared" si="388"/>
        <v>7.7983881008478155</v>
      </c>
      <c r="Z112" s="145">
        <f t="shared" si="389"/>
        <v>37.962066760823404</v>
      </c>
      <c r="AA112" s="145">
        <f t="shared" si="390"/>
        <v>35.981882812639412</v>
      </c>
      <c r="AB112" s="145">
        <f t="shared" si="391"/>
        <v>32.448510771730589</v>
      </c>
      <c r="AC112" s="145">
        <f t="shared" si="392"/>
        <v>30.4689354314105</v>
      </c>
      <c r="AD112" s="145">
        <f t="shared" si="393"/>
        <v>-22.079489181612889</v>
      </c>
      <c r="AE112" s="145">
        <f t="shared" si="394"/>
        <v>-22.639903277556787</v>
      </c>
      <c r="AF112" s="145">
        <f t="shared" si="395"/>
        <v>-19.913181937303786</v>
      </c>
      <c r="AG112" s="145">
        <f t="shared" si="396"/>
        <v>-19.464392754950872</v>
      </c>
      <c r="AH112" s="145">
        <f t="shared" si="397"/>
        <v>5.220272892732349</v>
      </c>
      <c r="AI112" s="145">
        <f t="shared" si="398"/>
        <v>5.1312138440354653</v>
      </c>
      <c r="AJ112" s="145">
        <f t="shared" si="399"/>
        <v>4.949482586452433</v>
      </c>
      <c r="AK112" s="145">
        <f t="shared" si="400"/>
        <v>3.7782529218846941</v>
      </c>
      <c r="AL112" s="145">
        <f t="shared" si="401"/>
        <v>6.5712701796581481</v>
      </c>
      <c r="AM112" s="145">
        <f t="shared" si="402"/>
        <v>8.9986851859330219</v>
      </c>
      <c r="AN112" s="145">
        <f t="shared" si="403"/>
        <v>11.102277429762703</v>
      </c>
      <c r="AO112" s="145">
        <f t="shared" si="404"/>
        <v>10.808261000401426</v>
      </c>
      <c r="AP112" s="145">
        <f t="shared" si="405"/>
        <v>13.40193942067455</v>
      </c>
      <c r="AQ112" s="145">
        <f t="shared" si="406"/>
        <v>13.983145996439339</v>
      </c>
      <c r="AR112" s="145">
        <f t="shared" si="407"/>
        <v>13.640535481454549</v>
      </c>
      <c r="AS112" s="145">
        <f t="shared" si="408"/>
        <v>13.202206258007307</v>
      </c>
      <c r="AT112" s="145">
        <f t="shared" si="409"/>
        <v>7.8425674033531427</v>
      </c>
      <c r="AU112" s="145">
        <f t="shared" si="410"/>
        <v>7.5129189580348408</v>
      </c>
      <c r="AV112" s="145">
        <f t="shared" si="411"/>
        <v>7.564697596220114</v>
      </c>
      <c r="AW112" s="145">
        <f t="shared" si="412"/>
        <v>7.48085597576154</v>
      </c>
      <c r="AX112" s="145">
        <f t="shared" si="413"/>
        <v>13.95510385729869</v>
      </c>
      <c r="AY112" s="145">
        <f t="shared" si="414"/>
        <v>13.898233479664782</v>
      </c>
      <c r="AZ112" s="145">
        <f t="shared" si="415"/>
        <v>13.728300844032448</v>
      </c>
      <c r="BA112" s="145">
        <f t="shared" si="416"/>
        <v>18.694755873428573</v>
      </c>
      <c r="BB112" s="145">
        <f t="shared" si="417"/>
        <v>11.914186835900638</v>
      </c>
      <c r="BC112" s="145">
        <f t="shared" si="418"/>
        <v>11.106879149784568</v>
      </c>
      <c r="BD112" s="145">
        <f t="shared" si="419"/>
        <v>10.696563985306765</v>
      </c>
      <c r="BE112" s="145">
        <f t="shared" si="420"/>
        <v>7.2402333797305305</v>
      </c>
      <c r="BF112" s="145">
        <f t="shared" si="421"/>
        <v>11.134566276896656</v>
      </c>
      <c r="BG112" s="145">
        <f t="shared" si="422"/>
        <v>9.4401874159689001</v>
      </c>
      <c r="BH112" s="145">
        <f t="shared" si="423"/>
        <v>8.8739894212421575</v>
      </c>
      <c r="BI112" s="145">
        <f t="shared" si="424"/>
        <v>8.6688062481585373</v>
      </c>
      <c r="BJ112" s="145">
        <f t="shared" si="425"/>
        <v>4.0273288312254385</v>
      </c>
      <c r="BK112" s="145">
        <f t="shared" si="426"/>
        <v>3.3233313367889981</v>
      </c>
      <c r="BL112" s="145">
        <f t="shared" si="427"/>
        <v>0.23683944976592078</v>
      </c>
      <c r="BM112" s="145">
        <f t="shared" si="428"/>
        <v>-0.69763819742080013</v>
      </c>
      <c r="BN112" s="145">
        <f t="shared" si="429"/>
        <v>-1.2894662834838244</v>
      </c>
      <c r="BO112" s="145">
        <f t="shared" si="430"/>
        <v>0.1544043968586743</v>
      </c>
      <c r="BP112" s="145">
        <f t="shared" si="431"/>
        <v>1.5291906473130314</v>
      </c>
      <c r="BQ112" s="145">
        <f t="shared" si="432"/>
        <v>1.722297481946472</v>
      </c>
      <c r="BR112" s="145">
        <f t="shared" si="433"/>
        <v>4.157388169978911</v>
      </c>
      <c r="BS112" s="145">
        <f t="shared" si="434"/>
        <v>2.448554083357267</v>
      </c>
      <c r="BT112" s="145">
        <f t="shared" si="435"/>
        <v>2.0022191417328035</v>
      </c>
      <c r="BU112" s="145">
        <f t="shared" si="436"/>
        <v>2.4824324448219142</v>
      </c>
      <c r="BV112" s="145">
        <f t="shared" si="437"/>
        <v>5.0783938190349742</v>
      </c>
      <c r="BW112" s="145">
        <f t="shared" si="438"/>
        <v>6.1045779522994046</v>
      </c>
      <c r="BX112" s="145">
        <f t="shared" si="439"/>
        <v>5.8462865989682147</v>
      </c>
      <c r="BY112" s="145">
        <f t="shared" si="440"/>
        <v>4.1374188853677802</v>
      </c>
      <c r="BZ112" s="145">
        <f t="shared" si="441"/>
        <v>4.2577241784903856</v>
      </c>
      <c r="CA112" s="145">
        <f t="shared" si="442"/>
        <v>3.7140881215681056</v>
      </c>
      <c r="CB112" s="145">
        <f t="shared" si="443"/>
        <v>3.5903540887426004</v>
      </c>
      <c r="CC112" s="145">
        <f t="shared" si="444"/>
        <v>3.9717873973788356</v>
      </c>
      <c r="CD112" s="145">
        <f t="shared" si="445"/>
        <v>2.5201655403981533</v>
      </c>
      <c r="CE112" s="145">
        <f t="shared" si="446"/>
        <v>2.3725681044368834</v>
      </c>
      <c r="CF112" s="145">
        <f t="shared" si="447"/>
        <v>1.9534289187402754</v>
      </c>
      <c r="CG112" s="145">
        <f t="shared" si="448"/>
        <v>1.6659524211628991</v>
      </c>
      <c r="CH112" s="145">
        <f t="shared" si="449"/>
        <v>2.0146831685464246</v>
      </c>
      <c r="CI112" s="145">
        <f t="shared" si="450"/>
        <v>0.44667842793349177</v>
      </c>
      <c r="CJ112" s="145">
        <f t="shared" si="451"/>
        <v>1.3526392432633423</v>
      </c>
      <c r="CK112" s="145">
        <f t="shared" si="452"/>
        <v>0.61754346118131775</v>
      </c>
    </row>
    <row r="113" spans="1:89">
      <c r="A113" s="133" t="s">
        <v>7</v>
      </c>
      <c r="B113" s="240"/>
      <c r="C113" s="143"/>
      <c r="D113" s="143"/>
      <c r="E113" s="143"/>
      <c r="F113" s="143">
        <f t="shared" si="369"/>
        <v>4.5972909929862116</v>
      </c>
      <c r="G113" s="143">
        <f t="shared" si="370"/>
        <v>4.4064016887687938</v>
      </c>
      <c r="H113" s="143">
        <f t="shared" si="371"/>
        <v>3.8528858198179208</v>
      </c>
      <c r="I113" s="143">
        <f t="shared" si="372"/>
        <v>3.6588708930622533</v>
      </c>
      <c r="J113" s="143">
        <f t="shared" si="373"/>
        <v>1.9637475716712303</v>
      </c>
      <c r="K113" s="143">
        <f t="shared" si="374"/>
        <v>1.7923091133685829</v>
      </c>
      <c r="L113" s="143">
        <f t="shared" si="375"/>
        <v>0.99118969608736152</v>
      </c>
      <c r="M113" s="143">
        <f t="shared" si="376"/>
        <v>0.11618191889185045</v>
      </c>
      <c r="N113" s="143">
        <f t="shared" si="377"/>
        <v>2.0451413754987264</v>
      </c>
      <c r="O113" s="143">
        <f t="shared" si="378"/>
        <v>2.7661750166915082</v>
      </c>
      <c r="P113" s="143">
        <f t="shared" si="379"/>
        <v>2.5146554061976638</v>
      </c>
      <c r="Q113" s="143">
        <f t="shared" si="380"/>
        <v>2.6046124204330252</v>
      </c>
      <c r="R113" s="143">
        <f t="shared" si="381"/>
        <v>1.8405845130826703</v>
      </c>
      <c r="S113" s="143">
        <f t="shared" si="382"/>
        <v>2.2852387160763765</v>
      </c>
      <c r="T113" s="143">
        <f t="shared" si="383"/>
        <v>3.1157225445583578</v>
      </c>
      <c r="U113" s="143">
        <f t="shared" si="384"/>
        <v>4.0101304271368976</v>
      </c>
      <c r="V113" s="143">
        <f t="shared" si="385"/>
        <v>3.7636419017433593</v>
      </c>
      <c r="W113" s="143">
        <f t="shared" si="386"/>
        <v>3.6719653399677017</v>
      </c>
      <c r="X113" s="143">
        <f t="shared" si="387"/>
        <v>3.3699039707965071</v>
      </c>
      <c r="Y113" s="143">
        <f t="shared" si="388"/>
        <v>3.2154623047719717</v>
      </c>
      <c r="Z113" s="143">
        <f t="shared" si="389"/>
        <v>5.5291289499289382</v>
      </c>
      <c r="AA113" s="143">
        <f t="shared" si="390"/>
        <v>5.2614905318457046</v>
      </c>
      <c r="AB113" s="143">
        <f t="shared" si="391"/>
        <v>4.9859218093080724</v>
      </c>
      <c r="AC113" s="143">
        <f t="shared" si="392"/>
        <v>5.3557614633696797</v>
      </c>
      <c r="AD113" s="143">
        <f t="shared" si="393"/>
        <v>3.9744288960999659</v>
      </c>
      <c r="AE113" s="143">
        <f t="shared" si="394"/>
        <v>3.7657806444087991</v>
      </c>
      <c r="AF113" s="143">
        <f t="shared" si="395"/>
        <v>3.5811795668360671</v>
      </c>
      <c r="AG113" s="143">
        <f t="shared" si="396"/>
        <v>3.5996979227421613</v>
      </c>
      <c r="AH113" s="143">
        <f t="shared" si="397"/>
        <v>4.2356132119830576</v>
      </c>
      <c r="AI113" s="143">
        <f t="shared" si="398"/>
        <v>4.2552911213436522</v>
      </c>
      <c r="AJ113" s="143">
        <f t="shared" si="399"/>
        <v>4.7555115635475609</v>
      </c>
      <c r="AK113" s="143">
        <f t="shared" si="400"/>
        <v>4.7855980321487488</v>
      </c>
      <c r="AL113" s="143">
        <f t="shared" si="401"/>
        <v>3.7837610990336485</v>
      </c>
      <c r="AM113" s="143">
        <f t="shared" si="402"/>
        <v>4.0379405645508255</v>
      </c>
      <c r="AN113" s="143">
        <f t="shared" si="403"/>
        <v>4.0203674903005977</v>
      </c>
      <c r="AO113" s="143">
        <f t="shared" si="404"/>
        <v>5.4305007327429902</v>
      </c>
      <c r="AP113" s="143">
        <f t="shared" si="405"/>
        <v>6.8378081288991295</v>
      </c>
      <c r="AQ113" s="143">
        <f t="shared" si="406"/>
        <v>6.7237232331048666</v>
      </c>
      <c r="AR113" s="143">
        <f t="shared" si="407"/>
        <v>6.7446221300561104</v>
      </c>
      <c r="AS113" s="143">
        <f t="shared" si="408"/>
        <v>6.2083257536372738</v>
      </c>
      <c r="AT113" s="143">
        <f t="shared" si="409"/>
        <v>4.8618026826178919</v>
      </c>
      <c r="AU113" s="143">
        <f t="shared" si="410"/>
        <v>5.4403828020911504</v>
      </c>
      <c r="AV113" s="143">
        <f t="shared" si="411"/>
        <v>6.0998664051341498</v>
      </c>
      <c r="AW113" s="143">
        <f t="shared" si="412"/>
        <v>6.054631245552776</v>
      </c>
      <c r="AX113" s="143">
        <f t="shared" si="413"/>
        <v>7.343855605521882</v>
      </c>
      <c r="AY113" s="143">
        <f t="shared" si="414"/>
        <v>6.6488698867645875</v>
      </c>
      <c r="AZ113" s="143">
        <f t="shared" si="415"/>
        <v>6.2128793911177631</v>
      </c>
      <c r="BA113" s="143">
        <f t="shared" si="416"/>
        <v>5.8642695178845345</v>
      </c>
      <c r="BB113" s="143">
        <f t="shared" si="417"/>
        <v>5.3514182174659659</v>
      </c>
      <c r="BC113" s="143">
        <f t="shared" si="418"/>
        <v>4.9031639329676429</v>
      </c>
      <c r="BD113" s="143">
        <f t="shared" si="419"/>
        <v>3.5621266827679792</v>
      </c>
      <c r="BE113" s="143">
        <f t="shared" si="420"/>
        <v>2.83406835432777</v>
      </c>
      <c r="BF113" s="143">
        <f t="shared" si="421"/>
        <v>1.9483929242470752</v>
      </c>
      <c r="BG113" s="143">
        <f t="shared" si="422"/>
        <v>1.1916298264584688</v>
      </c>
      <c r="BH113" s="143">
        <f t="shared" si="423"/>
        <v>1.0399934752817093</v>
      </c>
      <c r="BI113" s="143">
        <f t="shared" si="424"/>
        <v>0.77437544185441698</v>
      </c>
      <c r="BJ113" s="143">
        <f t="shared" si="425"/>
        <v>1.3585263463131607</v>
      </c>
      <c r="BK113" s="143">
        <f t="shared" si="426"/>
        <v>2.4646881741046767</v>
      </c>
      <c r="BL113" s="143">
        <f t="shared" si="427"/>
        <v>2.952581635702733</v>
      </c>
      <c r="BM113" s="143">
        <f t="shared" si="428"/>
        <v>3.5037621494740172</v>
      </c>
      <c r="BN113" s="143">
        <f t="shared" si="429"/>
        <v>3.7839265751698505</v>
      </c>
      <c r="BO113" s="143">
        <f t="shared" si="430"/>
        <v>3.7419857319801033</v>
      </c>
      <c r="BP113" s="143">
        <f t="shared" si="431"/>
        <v>4.270775204761061</v>
      </c>
      <c r="BQ113" s="143">
        <f t="shared" si="432"/>
        <v>4.5255808387381187</v>
      </c>
      <c r="BR113" s="143">
        <f t="shared" si="433"/>
        <v>3.6672415023635407</v>
      </c>
      <c r="BS113" s="143">
        <f t="shared" si="434"/>
        <v>3.2684847835472959</v>
      </c>
      <c r="BT113" s="143">
        <f t="shared" si="435"/>
        <v>2.6712623934498341</v>
      </c>
      <c r="BU113" s="143">
        <f t="shared" si="436"/>
        <v>2.1285543437057188</v>
      </c>
      <c r="BV113" s="143">
        <f t="shared" si="437"/>
        <v>2.3783016094781262</v>
      </c>
      <c r="BW113" s="143">
        <f t="shared" si="438"/>
        <v>2.544154879772841</v>
      </c>
      <c r="BX113" s="143">
        <f t="shared" si="439"/>
        <v>2.54219778550963</v>
      </c>
      <c r="BY113" s="143">
        <f t="shared" si="440"/>
        <v>2.9121341021783316</v>
      </c>
      <c r="BZ113" s="143">
        <f t="shared" si="441"/>
        <v>2.557313912206534</v>
      </c>
      <c r="CA113" s="143">
        <f t="shared" si="442"/>
        <v>2.4457402193140165</v>
      </c>
      <c r="CB113" s="143">
        <f t="shared" si="443"/>
        <v>2.5353140547324724</v>
      </c>
      <c r="CC113" s="143">
        <f t="shared" si="444"/>
        <v>2.2586299676425581</v>
      </c>
      <c r="CD113" s="143">
        <f t="shared" si="445"/>
        <v>1.9516882771123643</v>
      </c>
      <c r="CE113" s="143">
        <f t="shared" si="446"/>
        <v>1.6786356602649186</v>
      </c>
      <c r="CF113" s="143">
        <f t="shared" si="447"/>
        <v>1.5174419682687743</v>
      </c>
      <c r="CG113" s="143">
        <f t="shared" si="448"/>
        <v>1.2623765614096629</v>
      </c>
      <c r="CH113" s="143">
        <f t="shared" si="449"/>
        <v>1.1277389764133015</v>
      </c>
      <c r="CI113" s="143">
        <f t="shared" si="450"/>
        <v>1.3850616172089005</v>
      </c>
      <c r="CJ113" s="143">
        <f t="shared" si="451"/>
        <v>1.1150376987383694</v>
      </c>
      <c r="CK113" s="143">
        <f t="shared" si="452"/>
        <v>1.703878342233647</v>
      </c>
    </row>
    <row r="114" spans="1:89">
      <c r="A114" s="140" t="s">
        <v>8</v>
      </c>
      <c r="B114" s="236"/>
      <c r="C114" s="144"/>
      <c r="D114" s="144"/>
      <c r="E114" s="144"/>
      <c r="F114" s="144">
        <f t="shared" si="369"/>
        <v>4.1858668429652903</v>
      </c>
      <c r="G114" s="144">
        <f t="shared" si="370"/>
        <v>3.1978800052117196</v>
      </c>
      <c r="H114" s="144">
        <f t="shared" si="371"/>
        <v>1.4486093284359114</v>
      </c>
      <c r="I114" s="144">
        <f t="shared" si="372"/>
        <v>0.62445461132781199</v>
      </c>
      <c r="J114" s="144">
        <f t="shared" si="373"/>
        <v>2.2730278888855078</v>
      </c>
      <c r="K114" s="144">
        <f t="shared" si="374"/>
        <v>1.3039439855786823</v>
      </c>
      <c r="L114" s="144">
        <f t="shared" si="375"/>
        <v>0.33073344313389758</v>
      </c>
      <c r="M114" s="144">
        <f t="shared" si="376"/>
        <v>-1.2919780989431195</v>
      </c>
      <c r="N114" s="144">
        <f t="shared" si="377"/>
        <v>-0.36613885970271398</v>
      </c>
      <c r="O114" s="144">
        <f t="shared" si="378"/>
        <v>1.1661235402600174</v>
      </c>
      <c r="P114" s="144">
        <f t="shared" si="379"/>
        <v>1.0225552316475068</v>
      </c>
      <c r="Q114" s="144">
        <f t="shared" si="380"/>
        <v>1.5735501278517459</v>
      </c>
      <c r="R114" s="144">
        <f t="shared" si="381"/>
        <v>3.9853508975495902</v>
      </c>
      <c r="S114" s="144">
        <f t="shared" si="382"/>
        <v>5.6779167089928313</v>
      </c>
      <c r="T114" s="144">
        <f t="shared" si="383"/>
        <v>7.7795247684906172</v>
      </c>
      <c r="U114" s="144">
        <f t="shared" si="384"/>
        <v>10.510814538408184</v>
      </c>
      <c r="V114" s="144">
        <f t="shared" si="385"/>
        <v>9.648258201443312</v>
      </c>
      <c r="W114" s="144">
        <f t="shared" si="386"/>
        <v>9.5274727008699927</v>
      </c>
      <c r="X114" s="144">
        <f t="shared" si="387"/>
        <v>7.9461802896100444</v>
      </c>
      <c r="Y114" s="144">
        <f t="shared" si="388"/>
        <v>6.3472963509441316</v>
      </c>
      <c r="Z114" s="144">
        <f t="shared" si="389"/>
        <v>10.09694695398859</v>
      </c>
      <c r="AA114" s="144">
        <f t="shared" si="390"/>
        <v>8.2989596431645989</v>
      </c>
      <c r="AB114" s="144">
        <f t="shared" si="391"/>
        <v>6.7662647440188755</v>
      </c>
      <c r="AC114" s="144">
        <f t="shared" si="392"/>
        <v>6.4636991413583571</v>
      </c>
      <c r="AD114" s="144">
        <f t="shared" si="393"/>
        <v>1.4021587426390576</v>
      </c>
      <c r="AE114" s="144">
        <f t="shared" si="394"/>
        <v>1.8163790559198436</v>
      </c>
      <c r="AF114" s="144">
        <f t="shared" si="395"/>
        <v>2.8743067779657734</v>
      </c>
      <c r="AG114" s="144">
        <f t="shared" si="396"/>
        <v>3.4964880490734074</v>
      </c>
      <c r="AH114" s="144">
        <f t="shared" si="397"/>
        <v>2.4450854990028956</v>
      </c>
      <c r="AI114" s="144">
        <f t="shared" si="398"/>
        <v>2.6464110583799521</v>
      </c>
      <c r="AJ114" s="144">
        <f t="shared" si="399"/>
        <v>4.2875712921815072</v>
      </c>
      <c r="AK114" s="144">
        <f t="shared" si="400"/>
        <v>4.2879877783053004</v>
      </c>
      <c r="AL114" s="144">
        <f t="shared" si="401"/>
        <v>4.5684848422521469</v>
      </c>
      <c r="AM114" s="144">
        <f t="shared" si="402"/>
        <v>4.8696620990161588</v>
      </c>
      <c r="AN114" s="144">
        <f t="shared" si="403"/>
        <v>3.9450598457956372</v>
      </c>
      <c r="AO114" s="144">
        <f t="shared" si="404"/>
        <v>7.9145004683665725</v>
      </c>
      <c r="AP114" s="144">
        <f t="shared" si="405"/>
        <v>7.0093781862187159</v>
      </c>
      <c r="AQ114" s="144">
        <f t="shared" si="406"/>
        <v>6.313046703455294</v>
      </c>
      <c r="AR114" s="144">
        <f t="shared" si="407"/>
        <v>6.4803161503356579</v>
      </c>
      <c r="AS114" s="144">
        <f t="shared" si="408"/>
        <v>6.1597055713312843</v>
      </c>
      <c r="AT114" s="144">
        <f t="shared" si="409"/>
        <v>5.8583292635606048</v>
      </c>
      <c r="AU114" s="144">
        <f t="shared" si="410"/>
        <v>6.4460669814004818</v>
      </c>
      <c r="AV114" s="144">
        <f t="shared" si="411"/>
        <v>6.6884546743393587</v>
      </c>
      <c r="AW114" s="144">
        <f t="shared" si="412"/>
        <v>6.54908087959498</v>
      </c>
      <c r="AX114" s="144">
        <f t="shared" si="413"/>
        <v>6.809033064760456</v>
      </c>
      <c r="AY114" s="144">
        <f t="shared" si="414"/>
        <v>6.5098558504533024</v>
      </c>
      <c r="AZ114" s="144">
        <f t="shared" si="415"/>
        <v>6.2784290256947388</v>
      </c>
      <c r="BA114" s="144">
        <f t="shared" si="416"/>
        <v>5.0299275058134825</v>
      </c>
      <c r="BB114" s="144">
        <f t="shared" si="417"/>
        <v>4.8672331340552271</v>
      </c>
      <c r="BC114" s="144">
        <f t="shared" si="418"/>
        <v>3.1571228943508882</v>
      </c>
      <c r="BD114" s="144">
        <f t="shared" si="419"/>
        <v>-1.026619307101569</v>
      </c>
      <c r="BE114" s="144">
        <f t="shared" si="420"/>
        <v>-0.50503619847613834</v>
      </c>
      <c r="BF114" s="144">
        <f t="shared" si="421"/>
        <v>0.20496070769751695</v>
      </c>
      <c r="BG114" s="144">
        <f t="shared" si="422"/>
        <v>-0.72853060253414803</v>
      </c>
      <c r="BH114" s="144">
        <f t="shared" si="423"/>
        <v>1.2733078871263066</v>
      </c>
      <c r="BI114" s="144">
        <f t="shared" si="424"/>
        <v>9.7878023736754194E-2</v>
      </c>
      <c r="BJ114" s="144">
        <f t="shared" si="425"/>
        <v>2.2802387475640042</v>
      </c>
      <c r="BK114" s="144">
        <f t="shared" si="426"/>
        <v>4.4885826331837633</v>
      </c>
      <c r="BL114" s="144">
        <f t="shared" si="427"/>
        <v>4.9963441228786358</v>
      </c>
      <c r="BM114" s="144">
        <f t="shared" si="428"/>
        <v>5.9697743713695015</v>
      </c>
      <c r="BN114" s="144">
        <f t="shared" si="429"/>
        <v>4.7654373088768036</v>
      </c>
      <c r="BO114" s="144">
        <f t="shared" si="430"/>
        <v>4.3552646044118424</v>
      </c>
      <c r="BP114" s="144">
        <f t="shared" si="431"/>
        <v>4.894247491163803</v>
      </c>
      <c r="BQ114" s="144">
        <f t="shared" si="432"/>
        <v>5.5360698253541178</v>
      </c>
      <c r="BR114" s="144">
        <f t="shared" si="433"/>
        <v>4.6963719870378773</v>
      </c>
      <c r="BS114" s="144">
        <f t="shared" si="434"/>
        <v>4.1940106210594701</v>
      </c>
      <c r="BT114" s="144">
        <f t="shared" si="435"/>
        <v>3.4507398090174677</v>
      </c>
      <c r="BU114" s="144">
        <f t="shared" si="436"/>
        <v>2.7002474982981037</v>
      </c>
      <c r="BV114" s="144">
        <f t="shared" si="437"/>
        <v>1.5936389511156934</v>
      </c>
      <c r="BW114" s="144">
        <f t="shared" si="438"/>
        <v>1.6974885850212322</v>
      </c>
      <c r="BX114" s="144">
        <f t="shared" si="439"/>
        <v>1.3975510092477488</v>
      </c>
      <c r="BY114" s="144">
        <f t="shared" si="440"/>
        <v>1.4891077329064077</v>
      </c>
      <c r="BZ114" s="144">
        <f t="shared" si="441"/>
        <v>2.0713941725026239</v>
      </c>
      <c r="CA114" s="144">
        <f t="shared" si="442"/>
        <v>1.0685943920170227</v>
      </c>
      <c r="CB114" s="144">
        <f t="shared" si="443"/>
        <v>1.7334119580412211</v>
      </c>
      <c r="CC114" s="144">
        <f t="shared" si="444"/>
        <v>1.232717763353177</v>
      </c>
      <c r="CD114" s="144">
        <f t="shared" si="445"/>
        <v>2.1634633380916823</v>
      </c>
      <c r="CE114" s="144">
        <f t="shared" si="446"/>
        <v>1.7566502973804448</v>
      </c>
      <c r="CF114" s="144">
        <f t="shared" si="447"/>
        <v>1.8414149751727731</v>
      </c>
      <c r="CG114" s="144">
        <f t="shared" si="448"/>
        <v>2.3432187506946782</v>
      </c>
      <c r="CH114" s="144">
        <f t="shared" si="449"/>
        <v>1.9092948055375889</v>
      </c>
      <c r="CI114" s="144">
        <f t="shared" si="450"/>
        <v>2.3171065270069615</v>
      </c>
      <c r="CJ114" s="144">
        <f t="shared" si="451"/>
        <v>1.3539417762987085</v>
      </c>
      <c r="CK114" s="144">
        <f t="shared" si="452"/>
        <v>1.7410825015801219</v>
      </c>
    </row>
    <row r="115" spans="1:89">
      <c r="A115" s="140" t="s">
        <v>9</v>
      </c>
      <c r="B115" s="236"/>
      <c r="C115" s="144"/>
      <c r="D115" s="144"/>
      <c r="E115" s="144"/>
      <c r="F115" s="144">
        <f t="shared" si="369"/>
        <v>6.136516754061681</v>
      </c>
      <c r="G115" s="144">
        <f t="shared" si="370"/>
        <v>5.4093075323032691</v>
      </c>
      <c r="H115" s="144">
        <f t="shared" si="371"/>
        <v>4.0594500650855201</v>
      </c>
      <c r="I115" s="144">
        <f t="shared" si="372"/>
        <v>2.505977912920152</v>
      </c>
      <c r="J115" s="144">
        <f t="shared" si="373"/>
        <v>3.908349030202829</v>
      </c>
      <c r="K115" s="144">
        <f t="shared" si="374"/>
        <v>5.3596158754496868</v>
      </c>
      <c r="L115" s="144">
        <f t="shared" si="375"/>
        <v>5.4370829830638367</v>
      </c>
      <c r="M115" s="144">
        <f t="shared" si="376"/>
        <v>7.4129801914088338</v>
      </c>
      <c r="N115" s="144">
        <f t="shared" si="377"/>
        <v>7.0549530211095499</v>
      </c>
      <c r="O115" s="144">
        <f t="shared" si="378"/>
        <v>6.4882499373953362</v>
      </c>
      <c r="P115" s="144">
        <f t="shared" si="379"/>
        <v>3.1200201908793033</v>
      </c>
      <c r="Q115" s="144">
        <f t="shared" si="380"/>
        <v>1.8288024724181677</v>
      </c>
      <c r="R115" s="144">
        <f t="shared" si="381"/>
        <v>0.63908191616605015</v>
      </c>
      <c r="S115" s="144">
        <f t="shared" si="382"/>
        <v>2.5170489048348594</v>
      </c>
      <c r="T115" s="144">
        <f t="shared" si="383"/>
        <v>4.8428491373945919</v>
      </c>
      <c r="U115" s="144">
        <f t="shared" si="384"/>
        <v>6.0328698652258828</v>
      </c>
      <c r="V115" s="144">
        <f t="shared" si="385"/>
        <v>6.9897061813911048</v>
      </c>
      <c r="W115" s="144">
        <f t="shared" si="386"/>
        <v>7.2820305005034864</v>
      </c>
      <c r="X115" s="144">
        <f t="shared" si="387"/>
        <v>6.3454973827285004</v>
      </c>
      <c r="Y115" s="144">
        <f t="shared" si="388"/>
        <v>5.3136548896571334</v>
      </c>
      <c r="Z115" s="144">
        <f t="shared" si="389"/>
        <v>4.0498190240242007</v>
      </c>
      <c r="AA115" s="144">
        <f t="shared" si="390"/>
        <v>3.3844911643861852</v>
      </c>
      <c r="AB115" s="144">
        <f t="shared" si="391"/>
        <v>3.9328680032056771</v>
      </c>
      <c r="AC115" s="144">
        <f t="shared" si="392"/>
        <v>5.8059823149873875</v>
      </c>
      <c r="AD115" s="144">
        <f t="shared" si="393"/>
        <v>9.2199367045866811</v>
      </c>
      <c r="AE115" s="144">
        <f t="shared" si="394"/>
        <v>10.059104650921267</v>
      </c>
      <c r="AF115" s="144">
        <f t="shared" si="395"/>
        <v>9.5332749085513324</v>
      </c>
      <c r="AG115" s="144">
        <f t="shared" si="396"/>
        <v>8.6573917675113261</v>
      </c>
      <c r="AH115" s="144">
        <f t="shared" si="397"/>
        <v>7.9525725925057671</v>
      </c>
      <c r="AI115" s="144">
        <f t="shared" si="398"/>
        <v>7.1855115331696373</v>
      </c>
      <c r="AJ115" s="144">
        <f t="shared" si="399"/>
        <v>6.0752229681467709</v>
      </c>
      <c r="AK115" s="144">
        <f t="shared" si="400"/>
        <v>6.8335055372849212</v>
      </c>
      <c r="AL115" s="144">
        <f t="shared" si="401"/>
        <v>3.7424551683161176</v>
      </c>
      <c r="AM115" s="144">
        <f t="shared" si="402"/>
        <v>3.9052166307751968</v>
      </c>
      <c r="AN115" s="144">
        <f t="shared" si="403"/>
        <v>5.4574998914793973</v>
      </c>
      <c r="AO115" s="144">
        <f t="shared" si="404"/>
        <v>4.7395992962035365</v>
      </c>
      <c r="AP115" s="144">
        <f t="shared" si="405"/>
        <v>6.2960580852537831</v>
      </c>
      <c r="AQ115" s="144">
        <f t="shared" si="406"/>
        <v>6.312188453007443</v>
      </c>
      <c r="AR115" s="144">
        <f t="shared" si="407"/>
        <v>5.6960864250163059</v>
      </c>
      <c r="AS115" s="144">
        <f t="shared" si="408"/>
        <v>5.41737264142263</v>
      </c>
      <c r="AT115" s="144">
        <f t="shared" si="409"/>
        <v>4.7119292236027697</v>
      </c>
      <c r="AU115" s="144">
        <f t="shared" si="410"/>
        <v>4.9763840758284621</v>
      </c>
      <c r="AV115" s="144">
        <f t="shared" si="411"/>
        <v>5.9947295625288364</v>
      </c>
      <c r="AW115" s="144">
        <f t="shared" si="412"/>
        <v>5.077709657397655</v>
      </c>
      <c r="AX115" s="144">
        <f t="shared" si="413"/>
        <v>8.9829151287016789</v>
      </c>
      <c r="AY115" s="144">
        <f t="shared" si="414"/>
        <v>8.538540630001787</v>
      </c>
      <c r="AZ115" s="144">
        <f t="shared" si="415"/>
        <v>7.6003953810396592</v>
      </c>
      <c r="BA115" s="144">
        <f t="shared" si="416"/>
        <v>8.1577953335721585</v>
      </c>
      <c r="BB115" s="144">
        <f t="shared" si="417"/>
        <v>4.2462175768293102</v>
      </c>
      <c r="BC115" s="144">
        <f t="shared" si="418"/>
        <v>4.1000427839123104</v>
      </c>
      <c r="BD115" s="144">
        <f t="shared" si="419"/>
        <v>3.8660785388693713</v>
      </c>
      <c r="BE115" s="144">
        <f t="shared" si="420"/>
        <v>2.7486774183803342</v>
      </c>
      <c r="BF115" s="144">
        <f t="shared" si="421"/>
        <v>0.64995310168387355</v>
      </c>
      <c r="BG115" s="144">
        <f t="shared" si="422"/>
        <v>4.9655111096718468E-2</v>
      </c>
      <c r="BH115" s="144">
        <f t="shared" si="423"/>
        <v>-0.1378988658390996</v>
      </c>
      <c r="BI115" s="144">
        <f t="shared" si="424"/>
        <v>-0.10240613781624899</v>
      </c>
      <c r="BJ115" s="144">
        <f t="shared" si="425"/>
        <v>0.88349226584204543</v>
      </c>
      <c r="BK115" s="144">
        <f t="shared" si="426"/>
        <v>2.0992423832088334</v>
      </c>
      <c r="BL115" s="144">
        <f t="shared" si="427"/>
        <v>2.7625279751648111</v>
      </c>
      <c r="BM115" s="144">
        <f t="shared" si="428"/>
        <v>2.9818731886033119</v>
      </c>
      <c r="BN115" s="144">
        <f t="shared" si="429"/>
        <v>3.1839006603685003</v>
      </c>
      <c r="BO115" s="144">
        <f t="shared" si="430"/>
        <v>3.463929514780506</v>
      </c>
      <c r="BP115" s="144">
        <f t="shared" si="431"/>
        <v>3.0941891150391818</v>
      </c>
      <c r="BQ115" s="144">
        <f t="shared" si="432"/>
        <v>3.4889032808784886</v>
      </c>
      <c r="BR115" s="144">
        <f t="shared" si="433"/>
        <v>3.1776067398999177</v>
      </c>
      <c r="BS115" s="144">
        <f t="shared" si="434"/>
        <v>2.9470042936562963</v>
      </c>
      <c r="BT115" s="144">
        <f t="shared" si="435"/>
        <v>2.4746931127490313</v>
      </c>
      <c r="BU115" s="144">
        <f t="shared" si="436"/>
        <v>2.2085517257865326</v>
      </c>
      <c r="BV115" s="144">
        <f t="shared" si="437"/>
        <v>2.7314538974729436</v>
      </c>
      <c r="BW115" s="144">
        <f t="shared" si="438"/>
        <v>2.6457349173013136</v>
      </c>
      <c r="BX115" s="144">
        <f t="shared" si="439"/>
        <v>3.3381724291616961</v>
      </c>
      <c r="BY115" s="144">
        <f t="shared" si="440"/>
        <v>3.0805505617222617</v>
      </c>
      <c r="BZ115" s="144">
        <f t="shared" si="441"/>
        <v>2.33697365938849</v>
      </c>
      <c r="CA115" s="144">
        <f t="shared" si="442"/>
        <v>2.9286143845867261</v>
      </c>
      <c r="CB115" s="144">
        <f t="shared" si="443"/>
        <v>2.7200322158472319</v>
      </c>
      <c r="CC115" s="144">
        <f t="shared" si="444"/>
        <v>3.4383486996539361</v>
      </c>
      <c r="CD115" s="144">
        <f t="shared" si="445"/>
        <v>2.3051478025732033</v>
      </c>
      <c r="CE115" s="144">
        <f t="shared" si="446"/>
        <v>1.4269091667642422</v>
      </c>
      <c r="CF115" s="144">
        <f t="shared" si="447"/>
        <v>1.0001142859664582</v>
      </c>
      <c r="CG115" s="144">
        <f t="shared" si="448"/>
        <v>0.28733276008721748</v>
      </c>
      <c r="CH115" s="144">
        <f t="shared" si="449"/>
        <v>-0.83592771555882039</v>
      </c>
      <c r="CI115" s="144">
        <f t="shared" si="450"/>
        <v>0.43871457378637901</v>
      </c>
      <c r="CJ115" s="144">
        <f t="shared" si="451"/>
        <v>0.49337644163743744</v>
      </c>
      <c r="CK115" s="144">
        <f t="shared" si="452"/>
        <v>1.7809303751646843</v>
      </c>
    </row>
    <row r="116" spans="1:89">
      <c r="A116" s="140" t="s">
        <v>10</v>
      </c>
      <c r="B116" s="236"/>
      <c r="C116" s="144"/>
      <c r="D116" s="144"/>
      <c r="E116" s="144"/>
      <c r="F116" s="144">
        <f t="shared" si="369"/>
        <v>4.5848157490087225</v>
      </c>
      <c r="G116" s="144">
        <f t="shared" si="370"/>
        <v>6.8527926379879132</v>
      </c>
      <c r="H116" s="144">
        <f t="shared" si="371"/>
        <v>7.5668947303369416</v>
      </c>
      <c r="I116" s="144">
        <f t="shared" si="372"/>
        <v>8.8010346408501636</v>
      </c>
      <c r="J116" s="144">
        <f t="shared" si="373"/>
        <v>7.8851882641234656</v>
      </c>
      <c r="K116" s="144">
        <f t="shared" si="374"/>
        <v>6.2489490886248351</v>
      </c>
      <c r="L116" s="144">
        <f t="shared" si="375"/>
        <v>3.117461346603132</v>
      </c>
      <c r="M116" s="144">
        <f t="shared" si="376"/>
        <v>0.3586336581329056</v>
      </c>
      <c r="N116" s="144">
        <f t="shared" si="377"/>
        <v>0.20384438553451395</v>
      </c>
      <c r="O116" s="144">
        <f t="shared" si="378"/>
        <v>1.4371225945428445</v>
      </c>
      <c r="P116" s="144">
        <f t="shared" si="379"/>
        <v>2.290041808631107</v>
      </c>
      <c r="Q116" s="144">
        <f t="shared" si="380"/>
        <v>2.5174610590934394</v>
      </c>
      <c r="R116" s="144">
        <f t="shared" si="381"/>
        <v>6.0809651635013662</v>
      </c>
      <c r="S116" s="144">
        <f t="shared" si="382"/>
        <v>5.6386450672162978</v>
      </c>
      <c r="T116" s="144">
        <f t="shared" si="383"/>
        <v>5.9107752175670276</v>
      </c>
      <c r="U116" s="144">
        <f t="shared" si="384"/>
        <v>6.3805783354211467</v>
      </c>
      <c r="V116" s="144">
        <f t="shared" si="385"/>
        <v>1.1735412948383772</v>
      </c>
      <c r="W116" s="144">
        <f t="shared" si="386"/>
        <v>0.29253408132169006</v>
      </c>
      <c r="X116" s="144">
        <f t="shared" si="387"/>
        <v>0.32034864015192005</v>
      </c>
      <c r="Y116" s="144">
        <f t="shared" si="388"/>
        <v>1.3040564926931792</v>
      </c>
      <c r="Z116" s="144">
        <f t="shared" si="389"/>
        <v>7.9859081756322778</v>
      </c>
      <c r="AA116" s="144">
        <f t="shared" si="390"/>
        <v>9.891290083628979</v>
      </c>
      <c r="AB116" s="144">
        <f t="shared" si="391"/>
        <v>10.591967819081063</v>
      </c>
      <c r="AC116" s="144">
        <f t="shared" si="392"/>
        <v>10.994280119969098</v>
      </c>
      <c r="AD116" s="144">
        <f t="shared" si="393"/>
        <v>9.6894339674666057</v>
      </c>
      <c r="AE116" s="144">
        <f t="shared" si="394"/>
        <v>5.889777136631805</v>
      </c>
      <c r="AF116" s="144">
        <f t="shared" si="395"/>
        <v>2.9430766700851194</v>
      </c>
      <c r="AG116" s="144">
        <f t="shared" si="396"/>
        <v>2.0309679727273622</v>
      </c>
      <c r="AH116" s="144">
        <f t="shared" si="397"/>
        <v>5.292537517697399</v>
      </c>
      <c r="AI116" s="144">
        <f t="shared" si="398"/>
        <v>4.9624804409566847</v>
      </c>
      <c r="AJ116" s="144">
        <f t="shared" si="399"/>
        <v>5.9541740529280798</v>
      </c>
      <c r="AK116" s="144">
        <f t="shared" si="400"/>
        <v>6.1480366929929477</v>
      </c>
      <c r="AL116" s="144">
        <f t="shared" si="401"/>
        <v>6.4092246562099859</v>
      </c>
      <c r="AM116" s="144">
        <f t="shared" si="402"/>
        <v>7.1585569473739064</v>
      </c>
      <c r="AN116" s="144">
        <f t="shared" si="403"/>
        <v>7.2343356376444428</v>
      </c>
      <c r="AO116" s="144">
        <f t="shared" si="404"/>
        <v>8.087354123085726</v>
      </c>
      <c r="AP116" s="144">
        <f t="shared" si="405"/>
        <v>10.505463865456086</v>
      </c>
      <c r="AQ116" s="144">
        <f t="shared" si="406"/>
        <v>10.537164781253155</v>
      </c>
      <c r="AR116" s="144">
        <f t="shared" si="407"/>
        <v>10.957679774073627</v>
      </c>
      <c r="AS116" s="144">
        <f t="shared" si="408"/>
        <v>10.307899647541648</v>
      </c>
      <c r="AT116" s="144">
        <f t="shared" si="409"/>
        <v>4.1973765848916482</v>
      </c>
      <c r="AU116" s="144">
        <f t="shared" si="410"/>
        <v>7.6133310002193557</v>
      </c>
      <c r="AV116" s="144">
        <f t="shared" si="411"/>
        <v>9.4360182146980769</v>
      </c>
      <c r="AW116" s="144">
        <f t="shared" si="412"/>
        <v>9.4672116771351664</v>
      </c>
      <c r="AX116" s="144">
        <f t="shared" si="413"/>
        <v>9.7850943733314537</v>
      </c>
      <c r="AY116" s="144">
        <f t="shared" si="414"/>
        <v>6.8708485200563549</v>
      </c>
      <c r="AZ116" s="144">
        <f t="shared" si="415"/>
        <v>6.1910965734130707</v>
      </c>
      <c r="BA116" s="144">
        <f t="shared" si="416"/>
        <v>6.5750773325141871</v>
      </c>
      <c r="BB116" s="144">
        <f t="shared" si="417"/>
        <v>7.1890918070558874</v>
      </c>
      <c r="BC116" s="144">
        <f t="shared" si="418"/>
        <v>6.7862729420456969</v>
      </c>
      <c r="BD116" s="144">
        <f t="shared" si="419"/>
        <v>5.3778255298587938</v>
      </c>
      <c r="BE116" s="144">
        <f t="shared" si="420"/>
        <v>4.0823635859621348</v>
      </c>
      <c r="BF116" s="144">
        <f t="shared" si="421"/>
        <v>2.6057881217492822</v>
      </c>
      <c r="BG116" s="144">
        <f t="shared" si="422"/>
        <v>1.9575078902612366</v>
      </c>
      <c r="BH116" s="144">
        <f t="shared" si="423"/>
        <v>1.1393773875575197</v>
      </c>
      <c r="BI116" s="144">
        <f t="shared" si="424"/>
        <v>0.89634576634788932</v>
      </c>
      <c r="BJ116" s="144">
        <f t="shared" si="425"/>
        <v>1.0977653073849858</v>
      </c>
      <c r="BK116" s="144">
        <f t="shared" si="426"/>
        <v>1.5084541747877271</v>
      </c>
      <c r="BL116" s="144">
        <f t="shared" si="427"/>
        <v>1.4011042106066602</v>
      </c>
      <c r="BM116" s="144">
        <f t="shared" si="428"/>
        <v>0.93633627595950453</v>
      </c>
      <c r="BN116" s="144">
        <f t="shared" si="429"/>
        <v>2.8098989542355799</v>
      </c>
      <c r="BO116" s="144">
        <f t="shared" si="430"/>
        <v>3.3835373692838981</v>
      </c>
      <c r="BP116" s="144">
        <f t="shared" si="431"/>
        <v>5.4635881061299729</v>
      </c>
      <c r="BQ116" s="144">
        <f t="shared" si="432"/>
        <v>5.6180273442669941</v>
      </c>
      <c r="BR116" s="144">
        <f t="shared" si="433"/>
        <v>3.6107245311879401</v>
      </c>
      <c r="BS116" s="144">
        <f t="shared" si="434"/>
        <v>2.4672909592400711</v>
      </c>
      <c r="BT116" s="144">
        <f t="shared" si="435"/>
        <v>1.2152199504860204</v>
      </c>
      <c r="BU116" s="144">
        <f t="shared" si="436"/>
        <v>1.0100609471027506</v>
      </c>
      <c r="BV116" s="144">
        <f t="shared" si="437"/>
        <v>1.6650123233051279</v>
      </c>
      <c r="BW116" s="144">
        <f t="shared" si="438"/>
        <v>2.3651291450732432</v>
      </c>
      <c r="BX116" s="144">
        <f t="shared" si="439"/>
        <v>2.4004579791414891</v>
      </c>
      <c r="BY116" s="144">
        <f t="shared" si="440"/>
        <v>3.6639100442575852</v>
      </c>
      <c r="BZ116" s="144">
        <f t="shared" si="441"/>
        <v>2.0783410739969206</v>
      </c>
      <c r="CA116" s="144">
        <f t="shared" si="442"/>
        <v>1.9187630745601651</v>
      </c>
      <c r="CB116" s="144">
        <f t="shared" si="443"/>
        <v>2.0304145711382953</v>
      </c>
      <c r="CC116" s="144">
        <f t="shared" si="444"/>
        <v>1.8152989390864325</v>
      </c>
      <c r="CD116" s="144">
        <f t="shared" si="445"/>
        <v>2.0529797172981183</v>
      </c>
      <c r="CE116" s="144">
        <f t="shared" si="446"/>
        <v>2.5508079830412433</v>
      </c>
      <c r="CF116" s="144">
        <f t="shared" si="447"/>
        <v>2.5508634266582182</v>
      </c>
      <c r="CG116" s="144">
        <f t="shared" si="448"/>
        <v>1.7550565137719922</v>
      </c>
      <c r="CH116" s="144">
        <f t="shared" si="449"/>
        <v>1.6571967719817837</v>
      </c>
      <c r="CI116" s="144">
        <f t="shared" si="450"/>
        <v>1.4969680337811386</v>
      </c>
      <c r="CJ116" s="144">
        <f t="shared" si="451"/>
        <v>1.1540836170174178</v>
      </c>
      <c r="CK116" s="144">
        <f t="shared" si="452"/>
        <v>1.2606193848412137</v>
      </c>
    </row>
    <row r="117" spans="1:89">
      <c r="A117" s="140" t="s">
        <v>11</v>
      </c>
      <c r="B117" s="236"/>
      <c r="C117" s="144"/>
      <c r="D117" s="144"/>
      <c r="E117" s="144"/>
      <c r="F117" s="144">
        <f t="shared" si="369"/>
        <v>5.7125664699930692</v>
      </c>
      <c r="G117" s="144">
        <f t="shared" si="370"/>
        <v>2.3962392186848822</v>
      </c>
      <c r="H117" s="144">
        <f t="shared" si="371"/>
        <v>1.1334838541855816</v>
      </c>
      <c r="I117" s="144">
        <f t="shared" si="372"/>
        <v>1.295977029194612</v>
      </c>
      <c r="J117" s="144">
        <f t="shared" si="373"/>
        <v>-0.9829787946219849</v>
      </c>
      <c r="K117" s="144">
        <f t="shared" si="374"/>
        <v>0.53866799352819805</v>
      </c>
      <c r="L117" s="144">
        <f t="shared" si="375"/>
        <v>0.8328572688466368</v>
      </c>
      <c r="M117" s="144">
        <f t="shared" si="376"/>
        <v>-0.78485022938535187</v>
      </c>
      <c r="N117" s="144">
        <f t="shared" si="377"/>
        <v>3.2059510991092757</v>
      </c>
      <c r="O117" s="144">
        <f t="shared" si="378"/>
        <v>5.0206736645045753</v>
      </c>
      <c r="P117" s="144">
        <f t="shared" si="379"/>
        <v>7.3255461684289163</v>
      </c>
      <c r="Q117" s="144">
        <f t="shared" si="380"/>
        <v>9.2873664860821119</v>
      </c>
      <c r="R117" s="144">
        <f t="shared" si="381"/>
        <v>5.5741862054591929</v>
      </c>
      <c r="S117" s="144">
        <f t="shared" si="382"/>
        <v>3.8986012553904499</v>
      </c>
      <c r="T117" s="144">
        <f t="shared" si="383"/>
        <v>3.0320474325049469</v>
      </c>
      <c r="U117" s="144">
        <f t="shared" si="384"/>
        <v>2.4053320490453731</v>
      </c>
      <c r="V117" s="144">
        <f t="shared" si="385"/>
        <v>3.7533573312886648</v>
      </c>
      <c r="W117" s="144">
        <f t="shared" si="386"/>
        <v>4.2964803133648815</v>
      </c>
      <c r="X117" s="144">
        <f t="shared" si="387"/>
        <v>5.2412958031022434</v>
      </c>
      <c r="Y117" s="144">
        <f t="shared" si="388"/>
        <v>5.4981027349558733</v>
      </c>
      <c r="Z117" s="144">
        <f t="shared" si="389"/>
        <v>4.1181788421402885</v>
      </c>
      <c r="AA117" s="144">
        <f t="shared" si="390"/>
        <v>2.7631802523331888</v>
      </c>
      <c r="AB117" s="144">
        <f t="shared" si="391"/>
        <v>1.6292355065748516</v>
      </c>
      <c r="AC117" s="144">
        <f t="shared" si="392"/>
        <v>0.91255463151885952</v>
      </c>
      <c r="AD117" s="144">
        <f t="shared" si="393"/>
        <v>1.1726951519193203</v>
      </c>
      <c r="AE117" s="144">
        <f t="shared" si="394"/>
        <v>1.9193614726268109</v>
      </c>
      <c r="AF117" s="144">
        <f t="shared" si="395"/>
        <v>2.7280791458384153</v>
      </c>
      <c r="AG117" s="144">
        <f t="shared" si="396"/>
        <v>3.7931935801980217</v>
      </c>
      <c r="AH117" s="144">
        <f t="shared" si="397"/>
        <v>5.0984459195783769</v>
      </c>
      <c r="AI117" s="144">
        <f t="shared" si="398"/>
        <v>6.2420279799208203</v>
      </c>
      <c r="AJ117" s="144">
        <f t="shared" si="399"/>
        <v>6.5210815108301068</v>
      </c>
      <c r="AK117" s="144">
        <f t="shared" si="400"/>
        <v>4.4261591982751067</v>
      </c>
      <c r="AL117" s="144">
        <f t="shared" si="401"/>
        <v>2.0331911280594821</v>
      </c>
      <c r="AM117" s="144">
        <f t="shared" si="402"/>
        <v>1.7416390152441139</v>
      </c>
      <c r="AN117" s="144">
        <f t="shared" si="403"/>
        <v>0.85977067666664753</v>
      </c>
      <c r="AO117" s="144">
        <f t="shared" si="404"/>
        <v>2.4637234474970016</v>
      </c>
      <c r="AP117" s="144">
        <f t="shared" si="405"/>
        <v>4.4937812934409171</v>
      </c>
      <c r="AQ117" s="144">
        <f t="shared" si="406"/>
        <v>3.4054871912288611</v>
      </c>
      <c r="AR117" s="144">
        <f t="shared" si="407"/>
        <v>2.9270808960397181</v>
      </c>
      <c r="AS117" s="144">
        <f t="shared" si="408"/>
        <v>2.7261075022547554</v>
      </c>
      <c r="AT117" s="144">
        <f t="shared" si="409"/>
        <v>6.071892232449235</v>
      </c>
      <c r="AU117" s="144">
        <f t="shared" si="410"/>
        <v>5.3661358983005227</v>
      </c>
      <c r="AV117" s="144">
        <f t="shared" si="411"/>
        <v>4.6812401598056557</v>
      </c>
      <c r="AW117" s="144">
        <f t="shared" si="412"/>
        <v>5.1231363057200472</v>
      </c>
      <c r="AX117" s="144">
        <f t="shared" si="413"/>
        <v>6.7370379370276803</v>
      </c>
      <c r="AY117" s="144">
        <f t="shared" si="414"/>
        <v>7.0682523322894113</v>
      </c>
      <c r="AZ117" s="144">
        <f t="shared" si="415"/>
        <v>5.9666419597277702</v>
      </c>
      <c r="BA117" s="144">
        <f t="shared" si="416"/>
        <v>1.8870727017966993</v>
      </c>
      <c r="BB117" s="144">
        <f t="shared" si="417"/>
        <v>3.7440811052653622</v>
      </c>
      <c r="BC117" s="144">
        <f t="shared" si="418"/>
        <v>4.3561205722393685</v>
      </c>
      <c r="BD117" s="144">
        <f t="shared" si="419"/>
        <v>3.6689298737788416</v>
      </c>
      <c r="BE117" s="144">
        <f t="shared" si="420"/>
        <v>2.4584490193301956</v>
      </c>
      <c r="BF117" s="144">
        <f t="shared" si="421"/>
        <v>-0.30602421549062975</v>
      </c>
      <c r="BG117" s="144">
        <f t="shared" si="422"/>
        <v>-1.3129416391815099</v>
      </c>
      <c r="BH117" s="144">
        <f t="shared" si="423"/>
        <v>-0.85399121708655323</v>
      </c>
      <c r="BI117" s="144">
        <f t="shared" si="424"/>
        <v>2.2705271491147103</v>
      </c>
      <c r="BJ117" s="144">
        <f t="shared" si="425"/>
        <v>-0.62450236905158829</v>
      </c>
      <c r="BK117" s="144">
        <f t="shared" si="426"/>
        <v>0.33179876918783935</v>
      </c>
      <c r="BL117" s="144">
        <f t="shared" si="427"/>
        <v>0.97003596764943867</v>
      </c>
      <c r="BM117" s="144">
        <f t="shared" si="428"/>
        <v>1.7647985755141378</v>
      </c>
      <c r="BN117" s="144">
        <f t="shared" si="429"/>
        <v>3.9788476463565052</v>
      </c>
      <c r="BO117" s="144">
        <f t="shared" si="430"/>
        <v>3.235498990679802</v>
      </c>
      <c r="BP117" s="144">
        <f t="shared" si="431"/>
        <v>2.1991586183323437</v>
      </c>
      <c r="BQ117" s="144">
        <f t="shared" si="432"/>
        <v>2.2421191342926092</v>
      </c>
      <c r="BR117" s="144">
        <f t="shared" si="433"/>
        <v>2.1608234680249896</v>
      </c>
      <c r="BS117" s="144">
        <f t="shared" si="434"/>
        <v>3.3429002389006137</v>
      </c>
      <c r="BT117" s="144">
        <f t="shared" si="435"/>
        <v>3.1273439617664622</v>
      </c>
      <c r="BU117" s="144">
        <f t="shared" si="436"/>
        <v>0.85814883378576845</v>
      </c>
      <c r="BV117" s="144">
        <f t="shared" si="437"/>
        <v>2.4373838896375259</v>
      </c>
      <c r="BW117" s="144">
        <f t="shared" si="438"/>
        <v>2.5185760082321247</v>
      </c>
      <c r="BX117" s="144">
        <f t="shared" si="439"/>
        <v>2.7216821767248125</v>
      </c>
      <c r="BY117" s="144">
        <f t="shared" si="440"/>
        <v>3.4730439109424123</v>
      </c>
      <c r="BZ117" s="144">
        <f t="shared" si="441"/>
        <v>2.6512186896951428</v>
      </c>
      <c r="CA117" s="144">
        <f t="shared" si="442"/>
        <v>2.3818283107127836</v>
      </c>
      <c r="CB117" s="144">
        <f t="shared" si="443"/>
        <v>2.4660519538141594</v>
      </c>
      <c r="CC117" s="144">
        <f t="shared" si="444"/>
        <v>2.2296834645117469</v>
      </c>
      <c r="CD117" s="144">
        <f t="shared" si="445"/>
        <v>1.5381105602484817</v>
      </c>
      <c r="CE117" s="144">
        <f t="shared" si="446"/>
        <v>1.7950365567816766</v>
      </c>
      <c r="CF117" s="144">
        <f t="shared" si="447"/>
        <v>1.4988137696831769</v>
      </c>
      <c r="CG117" s="144">
        <f t="shared" si="448"/>
        <v>1.1053858748987764</v>
      </c>
      <c r="CH117" s="144">
        <f t="shared" si="449"/>
        <v>1.4062869269727132</v>
      </c>
      <c r="CI117" s="144">
        <f t="shared" si="450"/>
        <v>1.4664868169611176</v>
      </c>
      <c r="CJ117" s="144">
        <f t="shared" si="451"/>
        <v>1.8556864742733776</v>
      </c>
      <c r="CK117" s="144">
        <f t="shared" si="452"/>
        <v>1.4866797784247048</v>
      </c>
    </row>
    <row r="118" spans="1:89">
      <c r="A118" s="137" t="s">
        <v>12</v>
      </c>
      <c r="B118" s="237"/>
      <c r="C118" s="145"/>
      <c r="D118" s="145"/>
      <c r="E118" s="145"/>
      <c r="F118" s="145">
        <f t="shared" si="369"/>
        <v>3.7580513237111699</v>
      </c>
      <c r="G118" s="145">
        <f t="shared" si="370"/>
        <v>3.7196518543667532</v>
      </c>
      <c r="H118" s="145">
        <f t="shared" si="371"/>
        <v>3.7690636451395862</v>
      </c>
      <c r="I118" s="145">
        <f t="shared" si="372"/>
        <v>3.8871309784388868</v>
      </c>
      <c r="J118" s="145">
        <f t="shared" si="373"/>
        <v>-2.333281309826579</v>
      </c>
      <c r="K118" s="145">
        <f t="shared" si="374"/>
        <v>-2.4190970723341896</v>
      </c>
      <c r="L118" s="145">
        <f t="shared" si="375"/>
        <v>-2.4124476949588285</v>
      </c>
      <c r="M118" s="145">
        <f t="shared" si="376"/>
        <v>-2.507947575334224</v>
      </c>
      <c r="N118" s="145">
        <f t="shared" si="377"/>
        <v>2.0774822400290658</v>
      </c>
      <c r="O118" s="145">
        <f t="shared" si="378"/>
        <v>2.148470190032477</v>
      </c>
      <c r="P118" s="145">
        <f t="shared" si="379"/>
        <v>1.7600964524865106</v>
      </c>
      <c r="Q118" s="145">
        <f t="shared" si="380"/>
        <v>1.6884475094571527</v>
      </c>
      <c r="R118" s="145">
        <f t="shared" si="381"/>
        <v>-3.4283362466939313</v>
      </c>
      <c r="S118" s="145">
        <f t="shared" si="382"/>
        <v>-3.3672217719471318</v>
      </c>
      <c r="T118" s="145">
        <f t="shared" si="383"/>
        <v>-3.4075418231070889</v>
      </c>
      <c r="U118" s="145">
        <f t="shared" si="384"/>
        <v>-3.7284641359407753</v>
      </c>
      <c r="V118" s="145">
        <f t="shared" si="385"/>
        <v>-0.27834336319486125</v>
      </c>
      <c r="W118" s="145">
        <f t="shared" si="386"/>
        <v>-0.300737599760243</v>
      </c>
      <c r="X118" s="145">
        <f t="shared" si="387"/>
        <v>-0.28630684764185588</v>
      </c>
      <c r="Y118" s="145">
        <f t="shared" si="388"/>
        <v>-0.28572056872869805</v>
      </c>
      <c r="Z118" s="145">
        <f t="shared" si="389"/>
        <v>1.2640594208087803</v>
      </c>
      <c r="AA118" s="145">
        <f t="shared" si="390"/>
        <v>0.98372634853809027</v>
      </c>
      <c r="AB118" s="145">
        <f t="shared" si="391"/>
        <v>0.67142629900415929</v>
      </c>
      <c r="AC118" s="145">
        <f t="shared" si="392"/>
        <v>0.80319521430873619</v>
      </c>
      <c r="AD118" s="145">
        <f t="shared" si="393"/>
        <v>-1.1162033345116928</v>
      </c>
      <c r="AE118" s="145">
        <f t="shared" si="394"/>
        <v>0.17905197178160193</v>
      </c>
      <c r="AF118" s="145">
        <f t="shared" si="395"/>
        <v>1.0737256679848954</v>
      </c>
      <c r="AG118" s="145">
        <f t="shared" si="396"/>
        <v>1.5362809167436937</v>
      </c>
      <c r="AH118" s="145">
        <f t="shared" si="397"/>
        <v>1.8080935668178502</v>
      </c>
      <c r="AI118" s="145">
        <f t="shared" si="398"/>
        <v>2.1017280250389772</v>
      </c>
      <c r="AJ118" s="145">
        <f t="shared" si="399"/>
        <v>2.2990132683366449</v>
      </c>
      <c r="AK118" s="145">
        <f t="shared" si="400"/>
        <v>2.5728103224706613</v>
      </c>
      <c r="AL118" s="145">
        <f t="shared" si="401"/>
        <v>1.1568164555844946</v>
      </c>
      <c r="AM118" s="145">
        <f t="shared" si="402"/>
        <v>1.2255032341168386</v>
      </c>
      <c r="AN118" s="145">
        <f t="shared" si="403"/>
        <v>1.1399850829599807</v>
      </c>
      <c r="AO118" s="145">
        <f t="shared" si="404"/>
        <v>1.8673621943889915</v>
      </c>
      <c r="AP118" s="145">
        <f t="shared" si="405"/>
        <v>4.1423581086270094</v>
      </c>
      <c r="AQ118" s="145">
        <f t="shared" si="406"/>
        <v>4.8044334228646779</v>
      </c>
      <c r="AR118" s="145">
        <f t="shared" si="407"/>
        <v>5.0483153635375144</v>
      </c>
      <c r="AS118" s="145">
        <f t="shared" si="408"/>
        <v>4.0211611653155837</v>
      </c>
      <c r="AT118" s="145">
        <f t="shared" si="409"/>
        <v>4.2621013627222082</v>
      </c>
      <c r="AU118" s="145">
        <f t="shared" si="410"/>
        <v>2.4297170605481742</v>
      </c>
      <c r="AV118" s="145">
        <f t="shared" si="411"/>
        <v>2.4603819078793081</v>
      </c>
      <c r="AW118" s="145">
        <f t="shared" si="412"/>
        <v>2.8021315465752745</v>
      </c>
      <c r="AX118" s="145">
        <f t="shared" si="413"/>
        <v>4.0433227319708953</v>
      </c>
      <c r="AY118" s="145">
        <f t="shared" si="414"/>
        <v>4.8212218146985215</v>
      </c>
      <c r="AZ118" s="145">
        <f t="shared" si="415"/>
        <v>5.1073905701346538</v>
      </c>
      <c r="BA118" s="145">
        <f t="shared" si="416"/>
        <v>5.8083672979827075</v>
      </c>
      <c r="BB118" s="145">
        <f t="shared" si="417"/>
        <v>5.2528922813427421</v>
      </c>
      <c r="BC118" s="145">
        <f t="shared" si="418"/>
        <v>5.324588186028274</v>
      </c>
      <c r="BD118" s="145">
        <f t="shared" si="419"/>
        <v>5.8717553656201584</v>
      </c>
      <c r="BE118" s="145">
        <f t="shared" si="420"/>
        <v>5.5852541450951634</v>
      </c>
      <c r="BF118" s="145">
        <f t="shared" si="421"/>
        <v>4.9409267822517515</v>
      </c>
      <c r="BG118" s="145">
        <f t="shared" si="422"/>
        <v>4.2180844826061783</v>
      </c>
      <c r="BH118" s="145">
        <f t="shared" si="423"/>
        <v>2.5101580132448178</v>
      </c>
      <c r="BI118" s="145">
        <f t="shared" si="424"/>
        <v>1.5301262409168772</v>
      </c>
      <c r="BJ118" s="145">
        <f t="shared" si="425"/>
        <v>2.0032680129839804</v>
      </c>
      <c r="BK118" s="145">
        <f t="shared" si="426"/>
        <v>2.8739066432237896</v>
      </c>
      <c r="BL118" s="145">
        <f t="shared" si="427"/>
        <v>3.803964542928834</v>
      </c>
      <c r="BM118" s="145">
        <f t="shared" si="428"/>
        <v>4.9443054921038936</v>
      </c>
      <c r="BN118" s="145">
        <f t="shared" si="429"/>
        <v>4.39403022532675</v>
      </c>
      <c r="BO118" s="145">
        <f t="shared" si="430"/>
        <v>3.999804893598323</v>
      </c>
      <c r="BP118" s="145">
        <f t="shared" si="431"/>
        <v>4.0783837417996658</v>
      </c>
      <c r="BQ118" s="145">
        <f t="shared" si="432"/>
        <v>3.8769430094166148</v>
      </c>
      <c r="BR118" s="145">
        <f t="shared" si="433"/>
        <v>3.7394357539630176</v>
      </c>
      <c r="BS118" s="145">
        <f t="shared" si="434"/>
        <v>3.5335839011981047</v>
      </c>
      <c r="BT118" s="145">
        <f t="shared" si="435"/>
        <v>3.592610976177304</v>
      </c>
      <c r="BU118" s="145">
        <f t="shared" si="436"/>
        <v>3.2079766050325462</v>
      </c>
      <c r="BV118" s="145">
        <f t="shared" si="437"/>
        <v>3.6800231498586551</v>
      </c>
      <c r="BW118" s="145">
        <f t="shared" si="438"/>
        <v>3.5053285714684801</v>
      </c>
      <c r="BX118" s="145">
        <f t="shared" si="439"/>
        <v>3.126547262915035</v>
      </c>
      <c r="BY118" s="145">
        <f t="shared" si="440"/>
        <v>3.3361082605080417</v>
      </c>
      <c r="BZ118" s="145">
        <f t="shared" si="441"/>
        <v>3.697727446653106</v>
      </c>
      <c r="CA118" s="145">
        <f t="shared" si="442"/>
        <v>4.0174608383127755</v>
      </c>
      <c r="CB118" s="145">
        <f t="shared" si="443"/>
        <v>3.7703232623793625</v>
      </c>
      <c r="CC118" s="145">
        <f t="shared" si="444"/>
        <v>2.9882138365259907</v>
      </c>
      <c r="CD118" s="145">
        <f t="shared" si="445"/>
        <v>1.5385878121309224</v>
      </c>
      <c r="CE118" s="145">
        <f t="shared" si="446"/>
        <v>0.77316163770516821</v>
      </c>
      <c r="CF118" s="145">
        <f t="shared" si="447"/>
        <v>0.46605347598064722</v>
      </c>
      <c r="CG118" s="145">
        <f t="shared" si="448"/>
        <v>0.35151040885619417</v>
      </c>
      <c r="CH118" s="145">
        <f t="shared" si="449"/>
        <v>1.1592361706429886</v>
      </c>
      <c r="CI118" s="145">
        <f t="shared" si="450"/>
        <v>1.0776623482901826</v>
      </c>
      <c r="CJ118" s="145">
        <f t="shared" si="451"/>
        <v>1.0432984652810555</v>
      </c>
      <c r="CK118" s="145">
        <f t="shared" si="452"/>
        <v>2.1925542805394391</v>
      </c>
    </row>
    <row r="119" spans="1:89">
      <c r="A119" s="133" t="s">
        <v>13</v>
      </c>
      <c r="B119" s="240"/>
      <c r="C119" s="143"/>
      <c r="D119" s="143"/>
      <c r="E119" s="143"/>
      <c r="F119" s="143">
        <f t="shared" si="369"/>
        <v>5.2300161351233312</v>
      </c>
      <c r="G119" s="143">
        <f t="shared" si="370"/>
        <v>8.0423199964392307</v>
      </c>
      <c r="H119" s="143">
        <f t="shared" si="371"/>
        <v>4.8380905680781146</v>
      </c>
      <c r="I119" s="143">
        <f t="shared" si="372"/>
        <v>4.6520028815753456</v>
      </c>
      <c r="J119" s="143">
        <f t="shared" si="373"/>
        <v>2.384886102077072</v>
      </c>
      <c r="K119" s="143">
        <f t="shared" si="374"/>
        <v>2.1386638406874416</v>
      </c>
      <c r="L119" s="143">
        <f t="shared" si="375"/>
        <v>1.3259656285029042</v>
      </c>
      <c r="M119" s="143">
        <f t="shared" si="376"/>
        <v>0.83059615741274928</v>
      </c>
      <c r="N119" s="143">
        <f t="shared" si="377"/>
        <v>1.2714413573120451</v>
      </c>
      <c r="O119" s="143">
        <f t="shared" si="378"/>
        <v>1.1441724133064748</v>
      </c>
      <c r="P119" s="143">
        <f t="shared" si="379"/>
        <v>0.43333392409638916</v>
      </c>
      <c r="Q119" s="143">
        <f t="shared" si="380"/>
        <v>9.4139387003689012E-2</v>
      </c>
      <c r="R119" s="143">
        <f t="shared" si="381"/>
        <v>-1.0291986146184466</v>
      </c>
      <c r="S119" s="143">
        <f t="shared" si="382"/>
        <v>-0.24760451217475135</v>
      </c>
      <c r="T119" s="143">
        <f t="shared" si="383"/>
        <v>0.72601269640221011</v>
      </c>
      <c r="U119" s="143">
        <f t="shared" si="384"/>
        <v>1.6604215172540335</v>
      </c>
      <c r="V119" s="143">
        <f t="shared" si="385"/>
        <v>3.4417593960243735</v>
      </c>
      <c r="W119" s="143">
        <f t="shared" si="386"/>
        <v>2.9954797499645522</v>
      </c>
      <c r="X119" s="143">
        <f t="shared" si="387"/>
        <v>6.2807169270594692</v>
      </c>
      <c r="Y119" s="143">
        <f t="shared" si="388"/>
        <v>4.960576410846917</v>
      </c>
      <c r="Z119" s="143">
        <f t="shared" si="389"/>
        <v>6.475926790650159</v>
      </c>
      <c r="AA119" s="143">
        <f t="shared" si="390"/>
        <v>6.4364385340636199</v>
      </c>
      <c r="AB119" s="143">
        <f t="shared" si="391"/>
        <v>2.8691606077034639</v>
      </c>
      <c r="AC119" s="143">
        <f t="shared" si="392"/>
        <v>3.8054901434352488</v>
      </c>
      <c r="AD119" s="143">
        <f t="shared" si="393"/>
        <v>1.8137904660131889</v>
      </c>
      <c r="AE119" s="143">
        <f t="shared" si="394"/>
        <v>2.3768201992314273</v>
      </c>
      <c r="AF119" s="143">
        <f t="shared" si="395"/>
        <v>2.0189306273279715</v>
      </c>
      <c r="AG119" s="143">
        <f t="shared" si="396"/>
        <v>2.8232072167571785</v>
      </c>
      <c r="AH119" s="143">
        <f t="shared" si="397"/>
        <v>3.0548672903704608</v>
      </c>
      <c r="AI119" s="143">
        <f t="shared" si="398"/>
        <v>3.5610157836813121</v>
      </c>
      <c r="AJ119" s="143">
        <f t="shared" si="399"/>
        <v>3.0115705776491524</v>
      </c>
      <c r="AK119" s="143">
        <f t="shared" si="400"/>
        <v>1.8158581726579421</v>
      </c>
      <c r="AL119" s="143">
        <f t="shared" si="401"/>
        <v>3.4378437301520397</v>
      </c>
      <c r="AM119" s="143">
        <f t="shared" si="402"/>
        <v>3.0489513536879729</v>
      </c>
      <c r="AN119" s="143">
        <f t="shared" si="403"/>
        <v>5.0298512591636735</v>
      </c>
      <c r="AO119" s="143">
        <f t="shared" si="404"/>
        <v>6.0080420179200731</v>
      </c>
      <c r="AP119" s="143">
        <f t="shared" si="405"/>
        <v>6.0187779920284914</v>
      </c>
      <c r="AQ119" s="143">
        <f t="shared" si="406"/>
        <v>5.0517591256848648</v>
      </c>
      <c r="AR119" s="143">
        <f t="shared" si="407"/>
        <v>6.1619672425363836</v>
      </c>
      <c r="AS119" s="143">
        <f t="shared" si="408"/>
        <v>5.883246556503817</v>
      </c>
      <c r="AT119" s="143">
        <f t="shared" si="409"/>
        <v>5.0289900476928899</v>
      </c>
      <c r="AU119" s="143">
        <f t="shared" si="410"/>
        <v>4.5123752328029942</v>
      </c>
      <c r="AV119" s="143">
        <f t="shared" si="411"/>
        <v>4.9697328798237086</v>
      </c>
      <c r="AW119" s="143">
        <f t="shared" si="412"/>
        <v>6.4905623509607508</v>
      </c>
      <c r="AX119" s="143">
        <f t="shared" si="413"/>
        <v>7.2441971954490887</v>
      </c>
      <c r="AY119" s="143">
        <f t="shared" si="414"/>
        <v>6.3737541311376251</v>
      </c>
      <c r="AZ119" s="143">
        <f t="shared" si="415"/>
        <v>5.655456819710321</v>
      </c>
      <c r="BA119" s="143">
        <f t="shared" si="416"/>
        <v>5.8389253958722191</v>
      </c>
      <c r="BB119" s="143">
        <f t="shared" si="417"/>
        <v>4.9567147768625777</v>
      </c>
      <c r="BC119" s="143">
        <f t="shared" si="418"/>
        <v>5.6004599396542831</v>
      </c>
      <c r="BD119" s="143">
        <f t="shared" si="419"/>
        <v>4.1645946384760029</v>
      </c>
      <c r="BE119" s="143">
        <f t="shared" si="420"/>
        <v>1.4031634668360553</v>
      </c>
      <c r="BF119" s="143">
        <f t="shared" si="421"/>
        <v>-0.70506394985164189</v>
      </c>
      <c r="BG119" s="143">
        <f t="shared" si="422"/>
        <v>-2.4824128474807559</v>
      </c>
      <c r="BH119" s="143">
        <f t="shared" si="423"/>
        <v>-1.7558805032712017</v>
      </c>
      <c r="BI119" s="143">
        <f t="shared" si="424"/>
        <v>-9.3647010887682472E-2</v>
      </c>
      <c r="BJ119" s="143">
        <f t="shared" si="425"/>
        <v>2.4253472752667053</v>
      </c>
      <c r="BK119" s="143">
        <f t="shared" si="426"/>
        <v>3.9503329218984717</v>
      </c>
      <c r="BL119" s="143">
        <f t="shared" si="427"/>
        <v>3.4404719673369701</v>
      </c>
      <c r="BM119" s="143">
        <f t="shared" si="428"/>
        <v>3.5386419441543895</v>
      </c>
      <c r="BN119" s="143">
        <f t="shared" si="429"/>
        <v>3.9017444732329736</v>
      </c>
      <c r="BO119" s="143">
        <f t="shared" si="430"/>
        <v>3.440832139520051</v>
      </c>
      <c r="BP119" s="143">
        <f t="shared" si="431"/>
        <v>3.8053721637612004</v>
      </c>
      <c r="BQ119" s="143">
        <f t="shared" si="432"/>
        <v>4.0016405808260957</v>
      </c>
      <c r="BR119" s="143">
        <f t="shared" si="433"/>
        <v>2.9461087282114762</v>
      </c>
      <c r="BS119" s="143">
        <f t="shared" si="434"/>
        <v>3.1484059014808463</v>
      </c>
      <c r="BT119" s="143">
        <f t="shared" si="435"/>
        <v>2.2446376534853707</v>
      </c>
      <c r="BU119" s="143">
        <f t="shared" si="436"/>
        <v>2.2410938131435283</v>
      </c>
      <c r="BV119" s="143">
        <f t="shared" si="437"/>
        <v>2.2656694361833987</v>
      </c>
      <c r="BW119" s="143">
        <f t="shared" si="438"/>
        <v>3.0966829332653356</v>
      </c>
      <c r="BX119" s="143">
        <f t="shared" si="439"/>
        <v>2.0518430290920704</v>
      </c>
      <c r="BY119" s="143">
        <f t="shared" si="440"/>
        <v>2.7329929691859722</v>
      </c>
      <c r="BZ119" s="143">
        <f t="shared" si="441"/>
        <v>2.5184086112599884</v>
      </c>
      <c r="CA119" s="143">
        <f t="shared" si="442"/>
        <v>2.3452008190288116</v>
      </c>
      <c r="CB119" s="143">
        <f t="shared" si="443"/>
        <v>2.6692051829580419</v>
      </c>
      <c r="CC119" s="143">
        <f t="shared" si="444"/>
        <v>2.1697153755046781</v>
      </c>
      <c r="CD119" s="143">
        <f t="shared" si="445"/>
        <v>2.026962665329747</v>
      </c>
      <c r="CE119" s="143">
        <f t="shared" si="446"/>
        <v>0.30143072533619097</v>
      </c>
      <c r="CF119" s="143">
        <f t="shared" si="447"/>
        <v>0.149825990285858</v>
      </c>
      <c r="CG119" s="143">
        <f t="shared" si="448"/>
        <v>0.34406364046464782</v>
      </c>
      <c r="CH119" s="143">
        <f t="shared" si="449"/>
        <v>-1.5864676764844966E-2</v>
      </c>
      <c r="CI119" s="143">
        <f t="shared" si="450"/>
        <v>0.18581229138400235</v>
      </c>
      <c r="CJ119" s="143">
        <f t="shared" si="451"/>
        <v>0.46250983846296001</v>
      </c>
      <c r="CK119" s="143">
        <f t="shared" si="452"/>
        <v>0.87173305213694807</v>
      </c>
    </row>
    <row r="120" spans="1:89">
      <c r="A120" s="159" t="s">
        <v>14</v>
      </c>
      <c r="B120" s="236"/>
      <c r="C120" s="144"/>
      <c r="D120" s="144"/>
      <c r="E120" s="144"/>
      <c r="F120" s="144">
        <f t="shared" si="369"/>
        <v>4.1934029931903263</v>
      </c>
      <c r="G120" s="144">
        <f t="shared" si="370"/>
        <v>5.2916871756934949</v>
      </c>
      <c r="H120" s="144">
        <f t="shared" si="371"/>
        <v>5.3295514632851679</v>
      </c>
      <c r="I120" s="144">
        <f t="shared" si="372"/>
        <v>6.1842049783718487</v>
      </c>
      <c r="J120" s="144">
        <f t="shared" si="373"/>
        <v>3.8788098903160568</v>
      </c>
      <c r="K120" s="144">
        <f t="shared" si="374"/>
        <v>3.0774359874855124</v>
      </c>
      <c r="L120" s="144">
        <f t="shared" si="375"/>
        <v>2.5961750923262654</v>
      </c>
      <c r="M120" s="144">
        <f t="shared" si="376"/>
        <v>1.5243717988848893</v>
      </c>
      <c r="N120" s="144">
        <f t="shared" si="377"/>
        <v>-0.68211624683610894</v>
      </c>
      <c r="O120" s="144">
        <f t="shared" si="378"/>
        <v>-1.9437547600271443</v>
      </c>
      <c r="P120" s="144">
        <f t="shared" si="379"/>
        <v>-0.4136268608636125</v>
      </c>
      <c r="Q120" s="144">
        <f t="shared" si="380"/>
        <v>0.78970608766908823</v>
      </c>
      <c r="R120" s="144">
        <f t="shared" si="381"/>
        <v>-3.2982111349492103</v>
      </c>
      <c r="S120" s="144">
        <f t="shared" si="382"/>
        <v>-2.5051125302326795</v>
      </c>
      <c r="T120" s="144">
        <f t="shared" si="383"/>
        <v>-1.3698762338599624</v>
      </c>
      <c r="U120" s="144">
        <f t="shared" si="384"/>
        <v>-0.71593675914738331</v>
      </c>
      <c r="V120" s="144">
        <f t="shared" si="385"/>
        <v>2.258038167294635</v>
      </c>
      <c r="W120" s="144">
        <f t="shared" si="386"/>
        <v>2.6002243735618618</v>
      </c>
      <c r="X120" s="144">
        <f t="shared" si="387"/>
        <v>2.6897652100577814</v>
      </c>
      <c r="Y120" s="144">
        <f t="shared" si="388"/>
        <v>2.6358506481963246</v>
      </c>
      <c r="Z120" s="144">
        <f t="shared" si="389"/>
        <v>6.4237190433371447</v>
      </c>
      <c r="AA120" s="144">
        <f t="shared" si="390"/>
        <v>6.3482626453145548</v>
      </c>
      <c r="AB120" s="144">
        <f t="shared" si="391"/>
        <v>5.9987808539749468</v>
      </c>
      <c r="AC120" s="144">
        <f t="shared" si="392"/>
        <v>6.1535990719156901</v>
      </c>
      <c r="AD120" s="144">
        <f t="shared" si="393"/>
        <v>-1.7940750066104472</v>
      </c>
      <c r="AE120" s="144">
        <f t="shared" si="394"/>
        <v>0.90035506585562941</v>
      </c>
      <c r="AF120" s="144">
        <f t="shared" si="395"/>
        <v>-0.13106176845001552</v>
      </c>
      <c r="AG120" s="144">
        <f t="shared" si="396"/>
        <v>-0.84664019823965708</v>
      </c>
      <c r="AH120" s="144">
        <f t="shared" si="397"/>
        <v>1.8147425300163895</v>
      </c>
      <c r="AI120" s="144">
        <f t="shared" si="398"/>
        <v>2.0924647026482295</v>
      </c>
      <c r="AJ120" s="144">
        <f t="shared" si="399"/>
        <v>1.0116220630157498</v>
      </c>
      <c r="AK120" s="144">
        <f t="shared" si="400"/>
        <v>1.7026362406482771</v>
      </c>
      <c r="AL120" s="144">
        <f t="shared" si="401"/>
        <v>3.1141463203091493</v>
      </c>
      <c r="AM120" s="144">
        <f t="shared" si="402"/>
        <v>4.3297832924143398</v>
      </c>
      <c r="AN120" s="144">
        <f t="shared" si="403"/>
        <v>5.6096368997380557</v>
      </c>
      <c r="AO120" s="144">
        <f t="shared" si="404"/>
        <v>5.9502383725035379</v>
      </c>
      <c r="AP120" s="144">
        <f t="shared" si="405"/>
        <v>5.0565206190776282</v>
      </c>
      <c r="AQ120" s="144">
        <f t="shared" si="406"/>
        <v>4.8129250157690322</v>
      </c>
      <c r="AR120" s="144">
        <f t="shared" si="407"/>
        <v>4.5690373115072482</v>
      </c>
      <c r="AS120" s="144">
        <f t="shared" si="408"/>
        <v>3.6808176012335152</v>
      </c>
      <c r="AT120" s="144">
        <f t="shared" si="409"/>
        <v>6.8731560446870201</v>
      </c>
      <c r="AU120" s="144">
        <f t="shared" si="410"/>
        <v>4.9016891041483186</v>
      </c>
      <c r="AV120" s="144">
        <f t="shared" si="411"/>
        <v>5.5102532483158271</v>
      </c>
      <c r="AW120" s="144">
        <f t="shared" si="412"/>
        <v>8.3147490740755909</v>
      </c>
      <c r="AX120" s="144">
        <f t="shared" si="413"/>
        <v>5.1200331433900592</v>
      </c>
      <c r="AY120" s="144">
        <f t="shared" si="414"/>
        <v>4.6365800135142425</v>
      </c>
      <c r="AZ120" s="144">
        <f t="shared" si="415"/>
        <v>4.8599370333601977</v>
      </c>
      <c r="BA120" s="144">
        <f t="shared" si="416"/>
        <v>3.678263719263787</v>
      </c>
      <c r="BB120" s="144">
        <f t="shared" si="417"/>
        <v>3.6135334101890551</v>
      </c>
      <c r="BC120" s="144">
        <f t="shared" si="418"/>
        <v>3.775023707299221</v>
      </c>
      <c r="BD120" s="144">
        <f t="shared" si="419"/>
        <v>2.4088549336814267</v>
      </c>
      <c r="BE120" s="144">
        <f t="shared" si="420"/>
        <v>-0.20907034632485344</v>
      </c>
      <c r="BF120" s="144">
        <f t="shared" si="421"/>
        <v>-2.2252486304437475</v>
      </c>
      <c r="BG120" s="144">
        <f t="shared" si="422"/>
        <v>-3.9830974004811304</v>
      </c>
      <c r="BH120" s="144">
        <f t="shared" si="423"/>
        <v>-3.1303962728629617</v>
      </c>
      <c r="BI120" s="144">
        <f t="shared" si="424"/>
        <v>0.21727084607005681</v>
      </c>
      <c r="BJ120" s="144">
        <f t="shared" si="425"/>
        <v>3.4900718796817136</v>
      </c>
      <c r="BK120" s="144">
        <f t="shared" si="426"/>
        <v>6.3950524858085789</v>
      </c>
      <c r="BL120" s="144">
        <f t="shared" si="427"/>
        <v>7.4770594384024873</v>
      </c>
      <c r="BM120" s="144">
        <f t="shared" si="428"/>
        <v>6.1906390974174395</v>
      </c>
      <c r="BN120" s="144">
        <f t="shared" si="429"/>
        <v>3.6431917236416997</v>
      </c>
      <c r="BO120" s="144">
        <f t="shared" si="430"/>
        <v>2.5684171032405794</v>
      </c>
      <c r="BP120" s="144">
        <f t="shared" si="431"/>
        <v>2.3018311065540078</v>
      </c>
      <c r="BQ120" s="144">
        <f t="shared" si="432"/>
        <v>2.0968980614677739</v>
      </c>
      <c r="BR120" s="144">
        <f t="shared" si="433"/>
        <v>2.8797559690981975</v>
      </c>
      <c r="BS120" s="144">
        <f t="shared" si="434"/>
        <v>2.573374822030547</v>
      </c>
      <c r="BT120" s="144">
        <f t="shared" si="435"/>
        <v>1.9952208583355093</v>
      </c>
      <c r="BU120" s="144">
        <f t="shared" si="436"/>
        <v>2.2560000628145995</v>
      </c>
      <c r="BV120" s="144">
        <f t="shared" si="437"/>
        <v>1.9100415631409291</v>
      </c>
      <c r="BW120" s="144">
        <f t="shared" si="438"/>
        <v>3.3222364777260509</v>
      </c>
      <c r="BX120" s="144">
        <f t="shared" si="439"/>
        <v>2.0205152605357535</v>
      </c>
      <c r="BY120" s="144">
        <f t="shared" si="440"/>
        <v>2.0820039129601398</v>
      </c>
      <c r="BZ120" s="144">
        <f t="shared" si="441"/>
        <v>0.88127765553818393</v>
      </c>
      <c r="CA120" s="144">
        <f t="shared" si="442"/>
        <v>7.5187733718941385E-2</v>
      </c>
      <c r="CB120" s="144">
        <f t="shared" si="443"/>
        <v>0.91567601029817913</v>
      </c>
      <c r="CC120" s="144">
        <f t="shared" si="444"/>
        <v>1.7966715771503776</v>
      </c>
      <c r="CD120" s="144">
        <f t="shared" si="445"/>
        <v>4.1481906666508088</v>
      </c>
      <c r="CE120" s="144">
        <f t="shared" si="446"/>
        <v>1.8322295061038445</v>
      </c>
      <c r="CF120" s="144">
        <f t="shared" si="447"/>
        <v>0.84093123464101593</v>
      </c>
      <c r="CG120" s="144">
        <f t="shared" si="448"/>
        <v>0.29203658343521099</v>
      </c>
      <c r="CH120" s="144">
        <f t="shared" si="449"/>
        <v>-2.3655366814219256</v>
      </c>
      <c r="CI120" s="144">
        <f t="shared" si="450"/>
        <v>-0.43170706412158211</v>
      </c>
      <c r="CJ120" s="144">
        <f t="shared" si="451"/>
        <v>0.51822832099626315</v>
      </c>
      <c r="CK120" s="144">
        <f t="shared" si="452"/>
        <v>-5.5128082835061251E-2</v>
      </c>
    </row>
    <row r="121" spans="1:89" ht="13.5" thickBot="1">
      <c r="A121" s="161" t="s">
        <v>427</v>
      </c>
      <c r="B121" s="239"/>
      <c r="C121" s="146"/>
      <c r="D121" s="146"/>
      <c r="E121" s="146"/>
      <c r="F121" s="146">
        <f t="shared" si="369"/>
        <v>5.1245335293216456</v>
      </c>
      <c r="G121" s="146">
        <f t="shared" si="370"/>
        <v>7.7697621026862063</v>
      </c>
      <c r="H121" s="146">
        <f t="shared" si="371"/>
        <v>4.8853918300229431</v>
      </c>
      <c r="I121" s="146">
        <f t="shared" si="372"/>
        <v>4.7993960420360118</v>
      </c>
      <c r="J121" s="146">
        <f t="shared" si="373"/>
        <v>2.5355567732863542</v>
      </c>
      <c r="K121" s="146">
        <f t="shared" si="374"/>
        <v>2.2295470176486298</v>
      </c>
      <c r="L121" s="146">
        <f t="shared" si="375"/>
        <v>1.448736215965682</v>
      </c>
      <c r="M121" s="146">
        <f t="shared" si="376"/>
        <v>0.89821713834857364</v>
      </c>
      <c r="N121" s="146">
        <f t="shared" si="377"/>
        <v>1.0718328838428173</v>
      </c>
      <c r="O121" s="146">
        <f t="shared" si="378"/>
        <v>0.84274862462684208</v>
      </c>
      <c r="P121" s="146">
        <f t="shared" si="379"/>
        <v>0.35054603271515505</v>
      </c>
      <c r="Q121" s="146">
        <f t="shared" si="380"/>
        <v>0.16235566501928184</v>
      </c>
      <c r="R121" s="146">
        <f t="shared" si="381"/>
        <v>-1.2570160505480765</v>
      </c>
      <c r="S121" s="146">
        <f t="shared" si="382"/>
        <v>-0.46187894848478528</v>
      </c>
      <c r="T121" s="146">
        <f t="shared" si="383"/>
        <v>0.52270587120742706</v>
      </c>
      <c r="U121" s="146">
        <f t="shared" si="384"/>
        <v>1.4259053408530278</v>
      </c>
      <c r="V121" s="146">
        <f>V119</f>
        <v>3.4417593960243735</v>
      </c>
      <c r="W121" s="146">
        <f>W119</f>
        <v>2.9954797499645522</v>
      </c>
      <c r="X121" s="146">
        <f>X119</f>
        <v>6.2807169270594692</v>
      </c>
      <c r="Y121" s="146">
        <f>Y119</f>
        <v>4.960576410846917</v>
      </c>
      <c r="Z121" s="146">
        <f t="shared" si="389"/>
        <v>6.4708463218793488</v>
      </c>
      <c r="AA121" s="146">
        <f t="shared" si="390"/>
        <v>6.4282695428740597</v>
      </c>
      <c r="AB121" s="146">
        <f t="shared" si="391"/>
        <v>3.1578908461999364</v>
      </c>
      <c r="AC121" s="146">
        <f t="shared" si="392"/>
        <v>4.0277765352214665</v>
      </c>
      <c r="AD121" s="146">
        <f t="shared" si="393"/>
        <v>1.4628552975994802</v>
      </c>
      <c r="AE121" s="146">
        <f t="shared" si="394"/>
        <v>2.24013698718962</v>
      </c>
      <c r="AF121" s="146">
        <f t="shared" si="395"/>
        <v>1.815115710030742</v>
      </c>
      <c r="AG121" s="146">
        <f t="shared" si="396"/>
        <v>2.4686975752433811</v>
      </c>
      <c r="AH121" s="146">
        <f t="shared" si="397"/>
        <v>2.9381130811934537</v>
      </c>
      <c r="AI121" s="146">
        <f t="shared" si="398"/>
        <v>3.4268467445129667</v>
      </c>
      <c r="AJ121" s="146">
        <f t="shared" si="399"/>
        <v>2.825603514655405</v>
      </c>
      <c r="AK121" s="146">
        <f t="shared" si="400"/>
        <v>1.8052747333507528</v>
      </c>
      <c r="AL121" s="146">
        <f t="shared" si="401"/>
        <v>3.4077011200211311</v>
      </c>
      <c r="AM121" s="146">
        <f t="shared" si="402"/>
        <v>3.1644603487127743</v>
      </c>
      <c r="AN121" s="146">
        <f t="shared" si="403"/>
        <v>5.082812085130203</v>
      </c>
      <c r="AO121" s="146">
        <f t="shared" si="404"/>
        <v>6.0026442597838159</v>
      </c>
      <c r="AP121" s="146">
        <f t="shared" si="405"/>
        <v>5.9294272328789148</v>
      </c>
      <c r="AQ121" s="146">
        <f t="shared" si="406"/>
        <v>5.029977103127516</v>
      </c>
      <c r="AR121" s="146">
        <f t="shared" si="407"/>
        <v>6.0157307269508786</v>
      </c>
      <c r="AS121" s="146">
        <f t="shared" si="408"/>
        <v>5.6776833707261609</v>
      </c>
      <c r="AT121" s="146">
        <f t="shared" si="409"/>
        <v>5.1988196523945316</v>
      </c>
      <c r="AU121" s="146">
        <f t="shared" si="410"/>
        <v>4.5478078554871768</v>
      </c>
      <c r="AV121" s="146">
        <f t="shared" si="411"/>
        <v>5.0186773938389306</v>
      </c>
      <c r="AW121" s="146">
        <f t="shared" si="412"/>
        <v>6.6576051855823559</v>
      </c>
      <c r="AX121" s="146">
        <f t="shared" si="413"/>
        <v>7.0454691271651377</v>
      </c>
      <c r="AY121" s="146">
        <f t="shared" si="414"/>
        <v>6.2151135391615844</v>
      </c>
      <c r="AZ121" s="146">
        <f t="shared" si="415"/>
        <v>5.5830847382398936</v>
      </c>
      <c r="BA121" s="146">
        <f t="shared" si="416"/>
        <v>5.637997100678791</v>
      </c>
      <c r="BB121" s="146">
        <f t="shared" si="417"/>
        <v>4.8333125451453585</v>
      </c>
      <c r="BC121" s="146">
        <f t="shared" si="418"/>
        <v>5.4362366086118667</v>
      </c>
      <c r="BD121" s="146">
        <f t="shared" si="419"/>
        <v>4.0059609383604933</v>
      </c>
      <c r="BE121" s="146">
        <f t="shared" si="420"/>
        <v>1.256016974827973</v>
      </c>
      <c r="BF121" s="146">
        <f t="shared" si="421"/>
        <v>-0.84310297464663309</v>
      </c>
      <c r="BG121" s="146">
        <f t="shared" si="422"/>
        <v>-2.6152931315907417</v>
      </c>
      <c r="BH121" s="146">
        <f t="shared" si="423"/>
        <v>-1.8781630091048582</v>
      </c>
      <c r="BI121" s="146">
        <f t="shared" si="424"/>
        <v>-6.5680532529265381E-2</v>
      </c>
      <c r="BJ121" s="146">
        <f t="shared" si="425"/>
        <v>2.5206810114348048</v>
      </c>
      <c r="BK121" s="146">
        <f t="shared" si="426"/>
        <v>4.1637637327841164</v>
      </c>
      <c r="BL121" s="146">
        <f t="shared" si="427"/>
        <v>3.7950001984004591</v>
      </c>
      <c r="BM121" s="146">
        <f t="shared" si="428"/>
        <v>3.7778595183875399</v>
      </c>
      <c r="BN121" s="146">
        <f t="shared" si="429"/>
        <v>3.8783751739644079</v>
      </c>
      <c r="BO121" s="146">
        <f t="shared" si="430"/>
        <v>3.3630363705567614</v>
      </c>
      <c r="BP121" s="146">
        <f t="shared" si="431"/>
        <v>3.6686335762673195</v>
      </c>
      <c r="BQ121" s="146">
        <f t="shared" si="432"/>
        <v>3.825832905687983</v>
      </c>
      <c r="BR121" s="146">
        <f t="shared" si="433"/>
        <v>2.9401250098114864</v>
      </c>
      <c r="BS121" s="146">
        <f t="shared" si="434"/>
        <v>3.0975229202528034</v>
      </c>
      <c r="BT121" s="146">
        <f t="shared" si="435"/>
        <v>2.2222536623612328</v>
      </c>
      <c r="BU121" s="146">
        <f t="shared" si="436"/>
        <v>2.2424467485706239</v>
      </c>
      <c r="BV121" s="146">
        <f t="shared" si="437"/>
        <v>2.2336175798958826</v>
      </c>
      <c r="BW121" s="146">
        <f t="shared" si="438"/>
        <v>3.1165401008275171</v>
      </c>
      <c r="BX121" s="146">
        <f t="shared" si="439"/>
        <v>2.049037752658692</v>
      </c>
      <c r="BY121" s="146">
        <f t="shared" si="440"/>
        <v>2.6738994393949596</v>
      </c>
      <c r="BZ121" s="146">
        <f t="shared" si="441"/>
        <v>2.3713250743166396</v>
      </c>
      <c r="CA121" s="146">
        <f t="shared" si="442"/>
        <v>2.144955915943811</v>
      </c>
      <c r="CB121" s="146">
        <f t="shared" si="443"/>
        <v>2.5122275429194705</v>
      </c>
      <c r="CC121" s="146">
        <f t="shared" si="444"/>
        <v>2.1360475397829242</v>
      </c>
      <c r="CD121" s="146">
        <f t="shared" si="445"/>
        <v>2.2147646791758473</v>
      </c>
      <c r="CE121" s="146">
        <f t="shared" si="446"/>
        <v>0.43373098780199965</v>
      </c>
      <c r="CF121" s="146">
        <f t="shared" si="447"/>
        <v>0.21073085067449709</v>
      </c>
      <c r="CG121" s="146">
        <f t="shared" si="448"/>
        <v>0.33938371252632815</v>
      </c>
      <c r="CH121" s="146">
        <f t="shared" si="449"/>
        <v>-0.22782678595540898</v>
      </c>
      <c r="CI121" s="146">
        <f t="shared" si="450"/>
        <v>0.1316996381596599</v>
      </c>
      <c r="CJ121" s="146">
        <f t="shared" si="451"/>
        <v>0.46745100693460512</v>
      </c>
      <c r="CK121" s="146">
        <f t="shared" si="452"/>
        <v>0.78839955674088813</v>
      </c>
    </row>
  </sheetData>
  <mergeCells count="7">
    <mergeCell ref="A1:CK1"/>
    <mergeCell ref="A103:BH103"/>
    <mergeCell ref="A3:BH3"/>
    <mergeCell ref="A23:BH23"/>
    <mergeCell ref="A43:BH43"/>
    <mergeCell ref="A63:BH63"/>
    <mergeCell ref="A83:BH83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CL121"/>
  <sheetViews>
    <sheetView zoomScale="80" zoomScaleNormal="80" workbookViewId="0">
      <selection sqref="A1:CK1"/>
    </sheetView>
  </sheetViews>
  <sheetFormatPr defaultRowHeight="12.75"/>
  <cols>
    <col min="1" max="1" width="32.5" customWidth="1"/>
    <col min="2" max="60" width="10.75" bestFit="1" customWidth="1"/>
    <col min="61" max="61" width="11.25" customWidth="1"/>
    <col min="62" max="63" width="10.875" customWidth="1"/>
    <col min="64" max="64" width="10.75" bestFit="1" customWidth="1"/>
    <col min="65" max="65" width="11" customWidth="1"/>
    <col min="66" max="67" width="10.75" customWidth="1"/>
    <col min="68" max="71" width="11.375" customWidth="1"/>
    <col min="72" max="76" width="10.5" customWidth="1"/>
    <col min="77" max="80" width="10.75" customWidth="1"/>
    <col min="81" max="89" width="10.25" customWidth="1"/>
  </cols>
  <sheetData>
    <row r="1" spans="1:89" ht="35.25" customHeight="1" thickBot="1">
      <c r="A1" s="443" t="s">
        <v>204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4"/>
      <c r="W1" s="444"/>
      <c r="X1" s="444"/>
      <c r="Y1" s="444"/>
      <c r="Z1" s="444"/>
      <c r="AA1" s="444"/>
      <c r="AB1" s="444"/>
      <c r="AC1" s="444"/>
      <c r="AD1" s="444"/>
      <c r="AE1" s="444"/>
      <c r="AF1" s="444"/>
      <c r="AG1" s="444"/>
      <c r="AH1" s="444"/>
      <c r="AI1" s="444"/>
      <c r="AJ1" s="444"/>
      <c r="AK1" s="444"/>
      <c r="AL1" s="444"/>
      <c r="AM1" s="444"/>
      <c r="AN1" s="444"/>
      <c r="AO1" s="444"/>
      <c r="AP1" s="444"/>
      <c r="AQ1" s="444"/>
      <c r="AR1" s="444"/>
      <c r="AS1" s="444"/>
      <c r="AT1" s="444"/>
      <c r="AU1" s="444"/>
      <c r="AV1" s="444"/>
      <c r="AW1" s="444"/>
      <c r="AX1" s="444"/>
      <c r="AY1" s="444"/>
      <c r="AZ1" s="444"/>
      <c r="BA1" s="444"/>
      <c r="BB1" s="444"/>
      <c r="BC1" s="444"/>
      <c r="BD1" s="444"/>
      <c r="BE1" s="444"/>
      <c r="BF1" s="444"/>
      <c r="BG1" s="444"/>
      <c r="BH1" s="444"/>
      <c r="BI1" s="444"/>
      <c r="BJ1" s="444"/>
      <c r="BK1" s="444"/>
      <c r="BL1" s="444"/>
      <c r="BM1" s="444"/>
      <c r="BN1" s="444"/>
      <c r="BO1" s="444"/>
      <c r="BP1" s="444"/>
      <c r="BQ1" s="444"/>
      <c r="BR1" s="444"/>
      <c r="BS1" s="444"/>
      <c r="BT1" s="444"/>
      <c r="BU1" s="444"/>
      <c r="BV1" s="444"/>
      <c r="BW1" s="444"/>
      <c r="BX1" s="444"/>
      <c r="BY1" s="444"/>
      <c r="BZ1" s="444"/>
      <c r="CA1" s="444"/>
      <c r="CB1" s="444"/>
      <c r="CC1" s="444"/>
      <c r="CD1" s="444"/>
      <c r="CE1" s="444"/>
      <c r="CF1" s="444"/>
      <c r="CG1" s="444"/>
      <c r="CH1" s="444"/>
      <c r="CI1" s="444"/>
      <c r="CJ1" s="444"/>
      <c r="CK1" s="445"/>
    </row>
    <row r="3" spans="1:89" ht="18">
      <c r="A3" s="115" t="s">
        <v>211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6"/>
      <c r="AU3" s="116"/>
      <c r="AV3" s="116"/>
      <c r="AW3" s="116"/>
      <c r="AX3" s="116"/>
      <c r="AY3" s="116"/>
      <c r="AZ3" s="116"/>
      <c r="BA3" s="116"/>
    </row>
    <row r="4" spans="1:89" ht="13.5" thickBot="1">
      <c r="A4" s="1" t="s">
        <v>201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89" ht="13.5" thickBot="1">
      <c r="A5" s="148" t="s">
        <v>166</v>
      </c>
      <c r="B5" s="234" t="s">
        <v>282</v>
      </c>
      <c r="C5" s="233" t="s">
        <v>283</v>
      </c>
      <c r="D5" s="233" t="s">
        <v>284</v>
      </c>
      <c r="E5" s="233" t="s">
        <v>285</v>
      </c>
      <c r="F5" s="233" t="s">
        <v>281</v>
      </c>
      <c r="G5" s="233" t="s">
        <v>286</v>
      </c>
      <c r="H5" s="233" t="s">
        <v>287</v>
      </c>
      <c r="I5" s="233" t="s">
        <v>288</v>
      </c>
      <c r="J5" s="233" t="s">
        <v>289</v>
      </c>
      <c r="K5" s="233" t="s">
        <v>290</v>
      </c>
      <c r="L5" s="233" t="s">
        <v>291</v>
      </c>
      <c r="M5" s="233" t="s">
        <v>292</v>
      </c>
      <c r="N5" s="233" t="s">
        <v>293</v>
      </c>
      <c r="O5" s="233" t="s">
        <v>294</v>
      </c>
      <c r="P5" s="233" t="s">
        <v>295</v>
      </c>
      <c r="Q5" s="233" t="s">
        <v>296</v>
      </c>
      <c r="R5" s="233" t="s">
        <v>297</v>
      </c>
      <c r="S5" s="233" t="s">
        <v>298</v>
      </c>
      <c r="T5" s="233" t="s">
        <v>299</v>
      </c>
      <c r="U5" s="233" t="s">
        <v>300</v>
      </c>
      <c r="V5" s="233" t="s">
        <v>329</v>
      </c>
      <c r="W5" s="233" t="s">
        <v>330</v>
      </c>
      <c r="X5" s="233" t="s">
        <v>331</v>
      </c>
      <c r="Y5" s="233" t="s">
        <v>332</v>
      </c>
      <c r="Z5" s="233" t="s">
        <v>301</v>
      </c>
      <c r="AA5" s="233" t="s">
        <v>302</v>
      </c>
      <c r="AB5" s="233" t="s">
        <v>303</v>
      </c>
      <c r="AC5" s="233" t="s">
        <v>304</v>
      </c>
      <c r="AD5" s="233" t="s">
        <v>305</v>
      </c>
      <c r="AE5" s="233" t="s">
        <v>306</v>
      </c>
      <c r="AF5" s="233" t="s">
        <v>307</v>
      </c>
      <c r="AG5" s="233" t="s">
        <v>308</v>
      </c>
      <c r="AH5" s="233" t="s">
        <v>309</v>
      </c>
      <c r="AI5" s="233" t="s">
        <v>310</v>
      </c>
      <c r="AJ5" s="233" t="s">
        <v>311</v>
      </c>
      <c r="AK5" s="233" t="s">
        <v>312</v>
      </c>
      <c r="AL5" s="233" t="s">
        <v>313</v>
      </c>
      <c r="AM5" s="233" t="s">
        <v>314</v>
      </c>
      <c r="AN5" s="233" t="s">
        <v>315</v>
      </c>
      <c r="AO5" s="233" t="s">
        <v>316</v>
      </c>
      <c r="AP5" s="233" t="s">
        <v>317</v>
      </c>
      <c r="AQ5" s="233" t="s">
        <v>318</v>
      </c>
      <c r="AR5" s="233" t="s">
        <v>319</v>
      </c>
      <c r="AS5" s="233" t="s">
        <v>320</v>
      </c>
      <c r="AT5" s="233" t="s">
        <v>321</v>
      </c>
      <c r="AU5" s="233" t="s">
        <v>322</v>
      </c>
      <c r="AV5" s="233" t="s">
        <v>323</v>
      </c>
      <c r="AW5" s="233" t="s">
        <v>324</v>
      </c>
      <c r="AX5" s="233" t="s">
        <v>325</v>
      </c>
      <c r="AY5" s="233" t="s">
        <v>326</v>
      </c>
      <c r="AZ5" s="233" t="s">
        <v>327</v>
      </c>
      <c r="BA5" s="233" t="s">
        <v>328</v>
      </c>
      <c r="BB5" s="233" t="s">
        <v>227</v>
      </c>
      <c r="BC5" s="233" t="s">
        <v>228</v>
      </c>
      <c r="BD5" s="233" t="s">
        <v>229</v>
      </c>
      <c r="BE5" s="233" t="s">
        <v>230</v>
      </c>
      <c r="BF5" s="233" t="s">
        <v>224</v>
      </c>
      <c r="BG5" s="233" t="s">
        <v>225</v>
      </c>
      <c r="BH5" s="233" t="s">
        <v>226</v>
      </c>
      <c r="BI5" s="233" t="s">
        <v>343</v>
      </c>
      <c r="BJ5" s="233" t="s">
        <v>345</v>
      </c>
      <c r="BK5" s="233" t="s">
        <v>346</v>
      </c>
      <c r="BL5" s="233" t="s">
        <v>347</v>
      </c>
      <c r="BM5" s="233" t="s">
        <v>390</v>
      </c>
      <c r="BN5" s="233" t="s">
        <v>398</v>
      </c>
      <c r="BO5" s="233" t="s">
        <v>399</v>
      </c>
      <c r="BP5" s="233" t="s">
        <v>401</v>
      </c>
      <c r="BQ5" s="233" t="s">
        <v>402</v>
      </c>
      <c r="BR5" s="233" t="s">
        <v>403</v>
      </c>
      <c r="BS5" s="233" t="s">
        <v>404</v>
      </c>
      <c r="BT5" s="233" t="s">
        <v>406</v>
      </c>
      <c r="BU5" s="233" t="s">
        <v>407</v>
      </c>
      <c r="BV5" s="233" t="s">
        <v>408</v>
      </c>
      <c r="BW5" s="233" t="s">
        <v>409</v>
      </c>
      <c r="BX5" s="233" t="s">
        <v>410</v>
      </c>
      <c r="BY5" s="233" t="s">
        <v>413</v>
      </c>
      <c r="BZ5" s="233" t="s">
        <v>418</v>
      </c>
      <c r="CA5" s="233" t="s">
        <v>420</v>
      </c>
      <c r="CB5" s="233" t="s">
        <v>425</v>
      </c>
      <c r="CC5" s="233" t="s">
        <v>429</v>
      </c>
      <c r="CD5" s="233" t="s">
        <v>430</v>
      </c>
      <c r="CE5" s="233" t="s">
        <v>431</v>
      </c>
      <c r="CF5" s="233" t="s">
        <v>433</v>
      </c>
      <c r="CG5" s="233" t="s">
        <v>435</v>
      </c>
      <c r="CH5" s="233" t="s">
        <v>436</v>
      </c>
      <c r="CI5" s="233" t="s">
        <v>441</v>
      </c>
      <c r="CJ5" s="233" t="s">
        <v>442</v>
      </c>
      <c r="CK5" s="233" t="s">
        <v>445</v>
      </c>
    </row>
    <row r="6" spans="1:89" ht="13.5" thickTop="1">
      <c r="A6" s="149" t="s">
        <v>0</v>
      </c>
      <c r="B6" s="89">
        <f t="shared" ref="B6:Z6" si="0">SUM(B7:B8)</f>
        <v>285853.99685326207</v>
      </c>
      <c r="C6" s="89">
        <f t="shared" si="0"/>
        <v>275244.76214692625</v>
      </c>
      <c r="D6" s="89">
        <f t="shared" si="0"/>
        <v>270847.88162840158</v>
      </c>
      <c r="E6" s="89">
        <f t="shared" si="0"/>
        <v>269401.43006402935</v>
      </c>
      <c r="F6" s="89">
        <f t="shared" si="0"/>
        <v>278372.09385177336</v>
      </c>
      <c r="G6" s="89">
        <f t="shared" si="0"/>
        <v>282233.23805055581</v>
      </c>
      <c r="H6" s="89">
        <f t="shared" si="0"/>
        <v>285563.91656109429</v>
      </c>
      <c r="I6" s="89">
        <f t="shared" si="0"/>
        <v>286773.76044972899</v>
      </c>
      <c r="J6" s="89">
        <f t="shared" si="0"/>
        <v>284525.90646485216</v>
      </c>
      <c r="K6" s="89">
        <f t="shared" si="0"/>
        <v>287601.35914189497</v>
      </c>
      <c r="L6" s="89">
        <f t="shared" si="0"/>
        <v>289292.73883302422</v>
      </c>
      <c r="M6" s="89">
        <f t="shared" si="0"/>
        <v>289166.84999116446</v>
      </c>
      <c r="N6" s="89">
        <f t="shared" si="0"/>
        <v>288304.61648448679</v>
      </c>
      <c r="O6" s="89">
        <f t="shared" si="0"/>
        <v>284869.10110548686</v>
      </c>
      <c r="P6" s="89">
        <f t="shared" si="0"/>
        <v>282623.12778484542</v>
      </c>
      <c r="Q6" s="89">
        <f t="shared" si="0"/>
        <v>283039.36576950154</v>
      </c>
      <c r="R6" s="89">
        <f t="shared" si="0"/>
        <v>284143.57468214165</v>
      </c>
      <c r="S6" s="89">
        <f t="shared" si="0"/>
        <v>283115.80550315755</v>
      </c>
      <c r="T6" s="89">
        <f t="shared" si="0"/>
        <v>284104.90720807889</v>
      </c>
      <c r="U6" s="89">
        <f t="shared" si="0"/>
        <v>286199.52684978303</v>
      </c>
      <c r="V6" s="89">
        <f t="shared" si="0"/>
        <v>285405.58017771773</v>
      </c>
      <c r="W6" s="89">
        <f t="shared" si="0"/>
        <v>285047.80182977492</v>
      </c>
      <c r="X6" s="89">
        <f t="shared" si="0"/>
        <v>283180.24459333159</v>
      </c>
      <c r="Y6" s="89">
        <f t="shared" si="0"/>
        <v>283307.65276495693</v>
      </c>
      <c r="Z6" s="89">
        <f t="shared" si="0"/>
        <v>282935.69879653206</v>
      </c>
      <c r="AA6" s="89">
        <f t="shared" ref="AA6:BH6" si="1">SUM(AA7:AA8)</f>
        <v>283724.3760400046</v>
      </c>
      <c r="AB6" s="89">
        <f t="shared" si="1"/>
        <v>282030.87365044386</v>
      </c>
      <c r="AC6" s="89">
        <f t="shared" si="1"/>
        <v>280244.63015178731</v>
      </c>
      <c r="AD6" s="89">
        <f t="shared" si="1"/>
        <v>283049.74723413587</v>
      </c>
      <c r="AE6" s="89">
        <f t="shared" si="1"/>
        <v>286520.37091242464</v>
      </c>
      <c r="AF6" s="89">
        <f t="shared" si="1"/>
        <v>289820.0589597192</v>
      </c>
      <c r="AG6" s="89">
        <f t="shared" si="1"/>
        <v>292250.79922761396</v>
      </c>
      <c r="AH6" s="89">
        <f t="shared" si="1"/>
        <v>293679.53388821823</v>
      </c>
      <c r="AI6" s="89">
        <f t="shared" si="1"/>
        <v>295822.96920292499</v>
      </c>
      <c r="AJ6" s="89">
        <f t="shared" si="1"/>
        <v>297238.88151747105</v>
      </c>
      <c r="AK6" s="89">
        <f t="shared" si="1"/>
        <v>298011.33002537722</v>
      </c>
      <c r="AL6" s="89">
        <f t="shared" si="1"/>
        <v>299544.11567338876</v>
      </c>
      <c r="AM6" s="89">
        <f t="shared" si="1"/>
        <v>297058.9489730238</v>
      </c>
      <c r="AN6" s="89">
        <f t="shared" si="1"/>
        <v>304731.66890872159</v>
      </c>
      <c r="AO6" s="89">
        <f t="shared" si="1"/>
        <v>299857.82252167619</v>
      </c>
      <c r="AP6" s="89">
        <f t="shared" si="1"/>
        <v>307086.83776696917</v>
      </c>
      <c r="AQ6" s="89">
        <f t="shared" si="1"/>
        <v>305002.88389302557</v>
      </c>
      <c r="AR6" s="89">
        <f t="shared" si="1"/>
        <v>303303.98615060601</v>
      </c>
      <c r="AS6" s="89">
        <f t="shared" si="1"/>
        <v>302129.17361023696</v>
      </c>
      <c r="AT6" s="89">
        <f t="shared" si="1"/>
        <v>298707.99400000001</v>
      </c>
      <c r="AU6" s="89">
        <f t="shared" si="1"/>
        <v>297788.64999999997</v>
      </c>
      <c r="AV6" s="89">
        <f t="shared" si="1"/>
        <v>299434.766</v>
      </c>
      <c r="AW6" s="89">
        <f t="shared" si="1"/>
        <v>303141.304</v>
      </c>
      <c r="AX6" s="89">
        <f t="shared" si="1"/>
        <v>304563.59999999998</v>
      </c>
      <c r="AY6" s="89">
        <f t="shared" si="1"/>
        <v>298949.38</v>
      </c>
      <c r="AZ6" s="89">
        <f t="shared" si="1"/>
        <v>298656.71600000001</v>
      </c>
      <c r="BA6" s="89">
        <f t="shared" si="1"/>
        <v>297156.76399999997</v>
      </c>
      <c r="BB6" s="89">
        <f t="shared" si="1"/>
        <v>291494.85200000001</v>
      </c>
      <c r="BC6" s="89">
        <f t="shared" si="1"/>
        <v>299937.38400000002</v>
      </c>
      <c r="BD6" s="89">
        <f t="shared" si="1"/>
        <v>299046.17599999998</v>
      </c>
      <c r="BE6" s="89">
        <f t="shared" si="1"/>
        <v>300462.02</v>
      </c>
      <c r="BF6" s="89">
        <f t="shared" si="1"/>
        <v>284435.21600000001</v>
      </c>
      <c r="BG6" s="89">
        <f t="shared" si="1"/>
        <v>287804.53999999998</v>
      </c>
      <c r="BH6" s="89">
        <f t="shared" si="1"/>
        <v>282515.08799999999</v>
      </c>
      <c r="BI6" s="89">
        <f t="shared" ref="BI6:BO6" si="2">SUM(BI7:BI8)</f>
        <v>283777.83999999997</v>
      </c>
      <c r="BJ6" s="89">
        <f t="shared" si="2"/>
        <v>294111</v>
      </c>
      <c r="BK6" s="89">
        <f t="shared" si="2"/>
        <v>282122</v>
      </c>
      <c r="BL6" s="89">
        <f t="shared" si="2"/>
        <v>299200</v>
      </c>
      <c r="BM6" s="89">
        <f t="shared" si="2"/>
        <v>308386</v>
      </c>
      <c r="BN6" s="89">
        <f>SUM(BN7:BN8)</f>
        <v>303901</v>
      </c>
      <c r="BO6" s="89">
        <f t="shared" si="2"/>
        <v>300979</v>
      </c>
      <c r="BP6" s="89">
        <f t="shared" ref="BP6:BX6" si="3">SUM(BP7:BP8)</f>
        <v>289203</v>
      </c>
      <c r="BQ6" s="89">
        <f t="shared" si="3"/>
        <v>288151</v>
      </c>
      <c r="BR6" s="89">
        <f t="shared" si="3"/>
        <v>282460</v>
      </c>
      <c r="BS6" s="89">
        <f t="shared" si="3"/>
        <v>296278</v>
      </c>
      <c r="BT6" s="89">
        <f t="shared" si="3"/>
        <v>292176</v>
      </c>
      <c r="BU6" s="89">
        <f t="shared" si="3"/>
        <v>289418</v>
      </c>
      <c r="BV6" s="89">
        <f>SUM(BV7:BV8)</f>
        <v>296760</v>
      </c>
      <c r="BW6" s="89">
        <f>SUM(BW7:BW8)</f>
        <v>294482</v>
      </c>
      <c r="BX6" s="89">
        <f t="shared" si="3"/>
        <v>302634</v>
      </c>
      <c r="BY6" s="89">
        <f t="shared" ref="BY6:CE6" si="4">SUM(BY7:BY8)</f>
        <v>313783</v>
      </c>
      <c r="BZ6" s="89">
        <f t="shared" si="4"/>
        <v>299691</v>
      </c>
      <c r="CA6" s="89">
        <f t="shared" si="4"/>
        <v>299046</v>
      </c>
      <c r="CB6" s="89">
        <f t="shared" si="4"/>
        <v>303057</v>
      </c>
      <c r="CC6" s="89">
        <f t="shared" si="4"/>
        <v>312455</v>
      </c>
      <c r="CD6" s="89">
        <f t="shared" si="4"/>
        <v>317484</v>
      </c>
      <c r="CE6" s="89">
        <f t="shared" si="4"/>
        <v>309587</v>
      </c>
      <c r="CF6" s="89">
        <f t="shared" ref="CF6:CG6" si="5">SUM(CF7:CF8)</f>
        <v>301928</v>
      </c>
      <c r="CG6" s="89">
        <f t="shared" si="5"/>
        <v>302503</v>
      </c>
      <c r="CH6" s="89">
        <f t="shared" ref="CH6" si="6">SUM(CH7:CH8)</f>
        <v>287002</v>
      </c>
      <c r="CI6" s="89">
        <f t="shared" ref="CI6:CK6" si="7">SUM(CI7:CI8)</f>
        <v>293295</v>
      </c>
      <c r="CJ6" s="89">
        <f t="shared" si="7"/>
        <v>295598</v>
      </c>
      <c r="CK6" s="89">
        <f t="shared" si="7"/>
        <v>288682</v>
      </c>
    </row>
    <row r="7" spans="1:89">
      <c r="A7" s="150" t="s">
        <v>1</v>
      </c>
      <c r="B7" s="110">
        <v>48268.218268410077</v>
      </c>
      <c r="C7" s="110">
        <v>40812.851829188039</v>
      </c>
      <c r="D7" s="110">
        <v>36911.707279149246</v>
      </c>
      <c r="E7" s="110">
        <v>36933.611689038742</v>
      </c>
      <c r="F7" s="110">
        <v>43608.29644903</v>
      </c>
      <c r="G7" s="110">
        <v>50603.506024164824</v>
      </c>
      <c r="H7" s="110">
        <v>53599.165461165758</v>
      </c>
      <c r="I7" s="110">
        <v>54217.73365593268</v>
      </c>
      <c r="J7" s="110">
        <v>51014.166581389196</v>
      </c>
      <c r="K7" s="110">
        <v>51177.787204288958</v>
      </c>
      <c r="L7" s="110">
        <v>51041.902734770214</v>
      </c>
      <c r="M7" s="110">
        <v>50613.116198362819</v>
      </c>
      <c r="N7" s="110">
        <v>48927.216216346402</v>
      </c>
      <c r="O7" s="110">
        <v>47779.533968903437</v>
      </c>
      <c r="P7" s="110">
        <v>47642.184063511806</v>
      </c>
      <c r="Q7" s="110">
        <v>48694.151061275523</v>
      </c>
      <c r="R7" s="110">
        <v>49982.201214059802</v>
      </c>
      <c r="S7" s="110">
        <v>50642.471192742902</v>
      </c>
      <c r="T7" s="110">
        <v>51527.933824064887</v>
      </c>
      <c r="U7" s="110">
        <v>52859.166622278994</v>
      </c>
      <c r="V7" s="110">
        <v>53533.1337186819</v>
      </c>
      <c r="W7" s="110">
        <v>53915.46822509831</v>
      </c>
      <c r="X7" s="110">
        <v>53986.657557239196</v>
      </c>
      <c r="Y7" s="110">
        <v>53212.059006111485</v>
      </c>
      <c r="Z7" s="110">
        <v>52205.273710155052</v>
      </c>
      <c r="AA7" s="110">
        <v>51887.505510349598</v>
      </c>
      <c r="AB7" s="110">
        <v>51748.705594725834</v>
      </c>
      <c r="AC7" s="110">
        <v>51722.45115413997</v>
      </c>
      <c r="AD7" s="110">
        <v>53178.724196413445</v>
      </c>
      <c r="AE7" s="110">
        <v>54941.874936110697</v>
      </c>
      <c r="AF7" s="110">
        <v>56100.355983372327</v>
      </c>
      <c r="AG7" s="110">
        <v>56834.63190953443</v>
      </c>
      <c r="AH7" s="110">
        <v>56897.475970020227</v>
      </c>
      <c r="AI7" s="110">
        <v>56405.398029544791</v>
      </c>
      <c r="AJ7" s="110">
        <v>54802.67395382699</v>
      </c>
      <c r="AK7" s="110">
        <v>54455.597036563755</v>
      </c>
      <c r="AL7" s="110">
        <v>54753.311903371774</v>
      </c>
      <c r="AM7" s="110">
        <v>55270.070869074814</v>
      </c>
      <c r="AN7" s="110">
        <v>56479.441105227619</v>
      </c>
      <c r="AO7" s="110">
        <v>57971.100567421177</v>
      </c>
      <c r="AP7" s="110">
        <v>57651.49</v>
      </c>
      <c r="AQ7" s="110">
        <v>57550.479999999996</v>
      </c>
      <c r="AR7" s="110">
        <v>57687.9</v>
      </c>
      <c r="AS7" s="110">
        <v>57891.28</v>
      </c>
      <c r="AT7" s="110">
        <v>59248.288</v>
      </c>
      <c r="AU7" s="110">
        <v>54399.82</v>
      </c>
      <c r="AV7" s="110">
        <v>52505.023999999998</v>
      </c>
      <c r="AW7" s="110">
        <v>52020.951999999997</v>
      </c>
      <c r="AX7" s="110">
        <v>53678.675999999999</v>
      </c>
      <c r="AY7" s="110">
        <v>55597.451999999997</v>
      </c>
      <c r="AZ7" s="110">
        <v>56449.311999999998</v>
      </c>
      <c r="BA7" s="110">
        <v>58948.396000000001</v>
      </c>
      <c r="BB7" s="110">
        <v>62508.112000000001</v>
      </c>
      <c r="BC7" s="110">
        <v>65039.18</v>
      </c>
      <c r="BD7" s="110">
        <v>69498.407999999996</v>
      </c>
      <c r="BE7" s="110">
        <v>71240.728000000003</v>
      </c>
      <c r="BF7" s="110">
        <v>69881.716</v>
      </c>
      <c r="BG7" s="110">
        <v>66646.039999999994</v>
      </c>
      <c r="BH7" s="110">
        <v>64204.588000000003</v>
      </c>
      <c r="BI7" s="110">
        <v>62477.34</v>
      </c>
      <c r="BJ7" s="110">
        <v>63003</v>
      </c>
      <c r="BK7" s="110">
        <v>64583</v>
      </c>
      <c r="BL7" s="110">
        <v>66719</v>
      </c>
      <c r="BM7" s="110">
        <v>68114</v>
      </c>
      <c r="BN7" s="110">
        <v>68019</v>
      </c>
      <c r="BO7" s="110">
        <v>66823</v>
      </c>
      <c r="BP7" s="110">
        <v>66443</v>
      </c>
      <c r="BQ7" s="110">
        <v>66367</v>
      </c>
      <c r="BR7" s="110">
        <v>66691</v>
      </c>
      <c r="BS7" s="110">
        <v>67702</v>
      </c>
      <c r="BT7" s="110">
        <v>68410</v>
      </c>
      <c r="BU7" s="110">
        <v>69568</v>
      </c>
      <c r="BV7" s="110">
        <v>69545</v>
      </c>
      <c r="BW7" s="110">
        <v>69944</v>
      </c>
      <c r="BX7" s="110">
        <v>71598</v>
      </c>
      <c r="BY7" s="110">
        <v>73487</v>
      </c>
      <c r="BZ7" s="110">
        <v>74192</v>
      </c>
      <c r="CA7" s="110">
        <v>75046</v>
      </c>
      <c r="CB7" s="110">
        <v>76745</v>
      </c>
      <c r="CC7" s="110">
        <v>78181</v>
      </c>
      <c r="CD7" s="110">
        <v>75912</v>
      </c>
      <c r="CE7" s="110">
        <v>71764</v>
      </c>
      <c r="CF7" s="110">
        <v>69581</v>
      </c>
      <c r="CG7" s="110">
        <v>68416</v>
      </c>
      <c r="CH7" s="110">
        <v>66878</v>
      </c>
      <c r="CI7" s="110">
        <v>65533</v>
      </c>
      <c r="CJ7" s="110">
        <v>65493</v>
      </c>
      <c r="CK7" s="110">
        <v>65470</v>
      </c>
    </row>
    <row r="8" spans="1:89">
      <c r="A8" s="151" t="s">
        <v>2</v>
      </c>
      <c r="B8" s="112">
        <v>237585.778584852</v>
      </c>
      <c r="C8" s="112">
        <v>234431.91031773822</v>
      </c>
      <c r="D8" s="112">
        <v>233936.17434925234</v>
      </c>
      <c r="E8" s="112">
        <v>232467.8183749906</v>
      </c>
      <c r="F8" s="112">
        <v>234763.79740274337</v>
      </c>
      <c r="G8" s="112">
        <v>231629.73202639099</v>
      </c>
      <c r="H8" s="112">
        <v>231964.75109992852</v>
      </c>
      <c r="I8" s="112">
        <v>232556.02679379631</v>
      </c>
      <c r="J8" s="112">
        <v>233511.73988346299</v>
      </c>
      <c r="K8" s="112">
        <v>236423.571937606</v>
      </c>
      <c r="L8" s="112">
        <v>238250.83609825399</v>
      </c>
      <c r="M8" s="112">
        <v>238553.73379280165</v>
      </c>
      <c r="N8" s="112">
        <v>239377.40026814039</v>
      </c>
      <c r="O8" s="112">
        <v>237089.56713658344</v>
      </c>
      <c r="P8" s="112">
        <v>234980.94372133361</v>
      </c>
      <c r="Q8" s="112">
        <v>234345.21470822603</v>
      </c>
      <c r="R8" s="112">
        <v>234161.37346808187</v>
      </c>
      <c r="S8" s="112">
        <v>232473.33431041462</v>
      </c>
      <c r="T8" s="112">
        <v>232576.97338401401</v>
      </c>
      <c r="U8" s="112">
        <v>233340.36022750405</v>
      </c>
      <c r="V8" s="112">
        <v>231872.4464590358</v>
      </c>
      <c r="W8" s="112">
        <v>231132.33360467659</v>
      </c>
      <c r="X8" s="112">
        <v>229193.58703609242</v>
      </c>
      <c r="Y8" s="112">
        <v>230095.59375884544</v>
      </c>
      <c r="Z8" s="112">
        <v>230730.42508637701</v>
      </c>
      <c r="AA8" s="112">
        <v>231836.87052965499</v>
      </c>
      <c r="AB8" s="112">
        <v>230282.16805571801</v>
      </c>
      <c r="AC8" s="112">
        <v>228522.17899764731</v>
      </c>
      <c r="AD8" s="112">
        <v>229871.02303772245</v>
      </c>
      <c r="AE8" s="112">
        <v>231578.49597631392</v>
      </c>
      <c r="AF8" s="112">
        <v>233719.70297634689</v>
      </c>
      <c r="AG8" s="112">
        <v>235416.1673180795</v>
      </c>
      <c r="AH8" s="112">
        <v>236782.057918198</v>
      </c>
      <c r="AI8" s="112">
        <v>239417.57117338019</v>
      </c>
      <c r="AJ8" s="112">
        <v>242436.20756364407</v>
      </c>
      <c r="AK8" s="112">
        <v>243555.73298881346</v>
      </c>
      <c r="AL8" s="112">
        <v>244790.803770017</v>
      </c>
      <c r="AM8" s="112">
        <v>241788.87810394901</v>
      </c>
      <c r="AN8" s="112">
        <v>248252.227803494</v>
      </c>
      <c r="AO8" s="112">
        <v>241886.72195425499</v>
      </c>
      <c r="AP8" s="112">
        <v>249435.34776696915</v>
      </c>
      <c r="AQ8" s="112">
        <v>247452.40389302559</v>
      </c>
      <c r="AR8" s="112">
        <v>245616.08615060602</v>
      </c>
      <c r="AS8" s="112">
        <v>244237.89361023699</v>
      </c>
      <c r="AT8" s="112">
        <v>239459.70600000001</v>
      </c>
      <c r="AU8" s="112">
        <v>243388.83</v>
      </c>
      <c r="AV8" s="112">
        <v>246929.742</v>
      </c>
      <c r="AW8" s="112">
        <v>251120.35200000001</v>
      </c>
      <c r="AX8" s="112">
        <v>250884.924</v>
      </c>
      <c r="AY8" s="112">
        <v>243351.92800000001</v>
      </c>
      <c r="AZ8" s="112">
        <v>242207.40400000001</v>
      </c>
      <c r="BA8" s="112">
        <v>238208.36799999999</v>
      </c>
      <c r="BB8" s="112">
        <v>228986.74</v>
      </c>
      <c r="BC8" s="112">
        <v>234898.204</v>
      </c>
      <c r="BD8" s="112">
        <v>229547.76800000001</v>
      </c>
      <c r="BE8" s="112">
        <v>229221.29199999999</v>
      </c>
      <c r="BF8" s="112">
        <v>214553.5</v>
      </c>
      <c r="BG8" s="112">
        <v>221158.5</v>
      </c>
      <c r="BH8" s="112">
        <v>218310.5</v>
      </c>
      <c r="BI8" s="112">
        <v>221300.5</v>
      </c>
      <c r="BJ8" s="112">
        <v>231108</v>
      </c>
      <c r="BK8" s="112">
        <v>217539</v>
      </c>
      <c r="BL8" s="112">
        <v>232481</v>
      </c>
      <c r="BM8" s="112">
        <v>240272</v>
      </c>
      <c r="BN8" s="112">
        <v>235882</v>
      </c>
      <c r="BO8" s="112">
        <v>234156</v>
      </c>
      <c r="BP8" s="112">
        <v>222760</v>
      </c>
      <c r="BQ8" s="112">
        <v>221784</v>
      </c>
      <c r="BR8" s="112">
        <v>215769</v>
      </c>
      <c r="BS8" s="112">
        <v>228576</v>
      </c>
      <c r="BT8" s="112">
        <v>223766</v>
      </c>
      <c r="BU8" s="112">
        <v>219850</v>
      </c>
      <c r="BV8" s="112">
        <v>227215</v>
      </c>
      <c r="BW8" s="112">
        <v>224538</v>
      </c>
      <c r="BX8" s="112">
        <v>231036</v>
      </c>
      <c r="BY8" s="112">
        <v>240296</v>
      </c>
      <c r="BZ8" s="112">
        <v>225499</v>
      </c>
      <c r="CA8" s="112">
        <v>224000</v>
      </c>
      <c r="CB8" s="112">
        <v>226312</v>
      </c>
      <c r="CC8" s="112">
        <v>234274</v>
      </c>
      <c r="CD8" s="343">
        <v>241572</v>
      </c>
      <c r="CE8" s="343">
        <v>237823</v>
      </c>
      <c r="CF8" s="343">
        <v>232347</v>
      </c>
      <c r="CG8" s="343">
        <v>234087</v>
      </c>
      <c r="CH8" s="343">
        <v>220124</v>
      </c>
      <c r="CI8" s="343">
        <v>227762</v>
      </c>
      <c r="CJ8" s="343">
        <v>230105</v>
      </c>
      <c r="CK8" s="343">
        <v>223212</v>
      </c>
    </row>
    <row r="9" spans="1:89">
      <c r="A9" s="149" t="s">
        <v>3</v>
      </c>
      <c r="B9" s="107">
        <f t="shared" ref="B9:Z9" si="8">SUM(B10:B12)</f>
        <v>340659.8289547434</v>
      </c>
      <c r="C9" s="107">
        <f t="shared" si="8"/>
        <v>343875.51817208808</v>
      </c>
      <c r="D9" s="107">
        <f t="shared" si="8"/>
        <v>345922.3742428383</v>
      </c>
      <c r="E9" s="107">
        <f t="shared" si="8"/>
        <v>343599.28686106391</v>
      </c>
      <c r="F9" s="107">
        <f t="shared" si="8"/>
        <v>348095.95292985439</v>
      </c>
      <c r="G9" s="107">
        <f t="shared" si="8"/>
        <v>350149.79765706667</v>
      </c>
      <c r="H9" s="107">
        <f t="shared" si="8"/>
        <v>355247.78066694498</v>
      </c>
      <c r="I9" s="107">
        <f t="shared" si="8"/>
        <v>360082.26671805256</v>
      </c>
      <c r="J9" s="107">
        <f t="shared" si="8"/>
        <v>360870.78575837286</v>
      </c>
      <c r="K9" s="107">
        <f t="shared" si="8"/>
        <v>366383.3356611387</v>
      </c>
      <c r="L9" s="107">
        <f t="shared" si="8"/>
        <v>365140.3084355162</v>
      </c>
      <c r="M9" s="107">
        <f t="shared" si="8"/>
        <v>363322.30443078442</v>
      </c>
      <c r="N9" s="107">
        <f t="shared" si="8"/>
        <v>361122.08835808985</v>
      </c>
      <c r="O9" s="107">
        <f t="shared" si="8"/>
        <v>359193.06571486383</v>
      </c>
      <c r="P9" s="107">
        <f t="shared" si="8"/>
        <v>354648.07764518319</v>
      </c>
      <c r="Q9" s="107">
        <f t="shared" si="8"/>
        <v>353541.25690996455</v>
      </c>
      <c r="R9" s="107">
        <f t="shared" si="8"/>
        <v>352156.34064805193</v>
      </c>
      <c r="S9" s="107">
        <f t="shared" si="8"/>
        <v>354553.77402419905</v>
      </c>
      <c r="T9" s="107">
        <f t="shared" si="8"/>
        <v>359105.77600520162</v>
      </c>
      <c r="U9" s="107">
        <f t="shared" si="8"/>
        <v>365622.77798455849</v>
      </c>
      <c r="V9" s="107">
        <f t="shared" si="8"/>
        <v>373565.63727603987</v>
      </c>
      <c r="W9" s="107">
        <f t="shared" si="8"/>
        <v>379424.9292421217</v>
      </c>
      <c r="X9" s="107">
        <f t="shared" si="8"/>
        <v>386780.14728579926</v>
      </c>
      <c r="Y9" s="107">
        <f t="shared" si="8"/>
        <v>392657.0831221104</v>
      </c>
      <c r="Z9" s="107">
        <f t="shared" si="8"/>
        <v>393403.66795996134</v>
      </c>
      <c r="AA9" s="107">
        <f t="shared" ref="AA9:BH9" si="9">SUM(AA10:AA12)</f>
        <v>393007.00619394612</v>
      </c>
      <c r="AB9" s="107">
        <f t="shared" si="9"/>
        <v>389907.75873484393</v>
      </c>
      <c r="AC9" s="107">
        <f t="shared" si="9"/>
        <v>392442.23475032253</v>
      </c>
      <c r="AD9" s="107">
        <f t="shared" si="9"/>
        <v>396335.56856267521</v>
      </c>
      <c r="AE9" s="107">
        <f t="shared" si="9"/>
        <v>403477.20976534532</v>
      </c>
      <c r="AF9" s="107">
        <f t="shared" si="9"/>
        <v>408689.7934455612</v>
      </c>
      <c r="AG9" s="107">
        <f t="shared" si="9"/>
        <v>411100.22634239239</v>
      </c>
      <c r="AH9" s="107">
        <f t="shared" si="9"/>
        <v>409041.47161813441</v>
      </c>
      <c r="AI9" s="107">
        <f t="shared" si="9"/>
        <v>405923.93916341092</v>
      </c>
      <c r="AJ9" s="107">
        <f t="shared" si="9"/>
        <v>403888.30265104841</v>
      </c>
      <c r="AK9" s="107">
        <f t="shared" si="9"/>
        <v>403869.4919543307</v>
      </c>
      <c r="AL9" s="107">
        <f t="shared" si="9"/>
        <v>414817.27315094456</v>
      </c>
      <c r="AM9" s="107">
        <f t="shared" si="9"/>
        <v>424795.17519972072</v>
      </c>
      <c r="AN9" s="107">
        <f t="shared" si="9"/>
        <v>435749.22509683412</v>
      </c>
      <c r="AO9" s="107">
        <f t="shared" si="9"/>
        <v>439783.77623502281</v>
      </c>
      <c r="AP9" s="107">
        <f t="shared" si="9"/>
        <v>441328.8737271711</v>
      </c>
      <c r="AQ9" s="107">
        <f t="shared" si="9"/>
        <v>455981.90409661119</v>
      </c>
      <c r="AR9" s="107">
        <f t="shared" si="9"/>
        <v>465982.22011221212</v>
      </c>
      <c r="AS9" s="107">
        <f t="shared" si="9"/>
        <v>468856.14333850011</v>
      </c>
      <c r="AT9" s="107">
        <f t="shared" si="9"/>
        <v>475064.85000000003</v>
      </c>
      <c r="AU9" s="107">
        <f t="shared" si="9"/>
        <v>483570.13199999998</v>
      </c>
      <c r="AV9" s="107">
        <f t="shared" si="9"/>
        <v>492409.12</v>
      </c>
      <c r="AW9" s="107">
        <f t="shared" si="9"/>
        <v>501119.31200000003</v>
      </c>
      <c r="AX9" s="107">
        <f t="shared" si="9"/>
        <v>511264.67000000004</v>
      </c>
      <c r="AY9" s="107">
        <f t="shared" si="9"/>
        <v>516862.908</v>
      </c>
      <c r="AZ9" s="107">
        <f t="shared" si="9"/>
        <v>519347.84</v>
      </c>
      <c r="BA9" s="107">
        <f t="shared" si="9"/>
        <v>531901.22600000002</v>
      </c>
      <c r="BB9" s="107">
        <f t="shared" si="9"/>
        <v>528232.10199999996</v>
      </c>
      <c r="BC9" s="107">
        <f t="shared" si="9"/>
        <v>544290.55200000003</v>
      </c>
      <c r="BD9" s="107">
        <f t="shared" si="9"/>
        <v>541954.92800000007</v>
      </c>
      <c r="BE9" s="107">
        <f t="shared" si="9"/>
        <v>520668.21399999998</v>
      </c>
      <c r="BF9" s="107">
        <f t="shared" si="9"/>
        <v>499008.69999999995</v>
      </c>
      <c r="BG9" s="107">
        <f t="shared" si="9"/>
        <v>490625.42799999996</v>
      </c>
      <c r="BH9" s="107">
        <f t="shared" si="9"/>
        <v>499796.99200000003</v>
      </c>
      <c r="BI9" s="107">
        <f t="shared" ref="BI9:BO9" si="10">SUM(BI10:BI12)</f>
        <v>509719.97600000002</v>
      </c>
      <c r="BJ9" s="107">
        <f t="shared" si="10"/>
        <v>516287</v>
      </c>
      <c r="BK9" s="107">
        <f t="shared" si="10"/>
        <v>523386</v>
      </c>
      <c r="BL9" s="107">
        <f t="shared" si="10"/>
        <v>521860</v>
      </c>
      <c r="BM9" s="107">
        <f t="shared" si="10"/>
        <v>526834</v>
      </c>
      <c r="BN9" s="107">
        <f>SUM(BN10:BN12)</f>
        <v>535823</v>
      </c>
      <c r="BO9" s="107">
        <f t="shared" si="10"/>
        <v>532351</v>
      </c>
      <c r="BP9" s="107">
        <f t="shared" ref="BP9:BX9" si="11">SUM(BP10:BP12)</f>
        <v>532332</v>
      </c>
      <c r="BQ9" s="107">
        <f t="shared" si="11"/>
        <v>537172</v>
      </c>
      <c r="BR9" s="107">
        <f t="shared" si="11"/>
        <v>542615</v>
      </c>
      <c r="BS9" s="107">
        <f t="shared" si="11"/>
        <v>541938</v>
      </c>
      <c r="BT9" s="107">
        <f t="shared" si="11"/>
        <v>543800</v>
      </c>
      <c r="BU9" s="107">
        <f t="shared" si="11"/>
        <v>549221</v>
      </c>
      <c r="BV9" s="107">
        <f>SUM(BV10:BV12)</f>
        <v>541575</v>
      </c>
      <c r="BW9" s="107">
        <f>SUM(BW10:BW12)</f>
        <v>555376</v>
      </c>
      <c r="BX9" s="107">
        <f t="shared" si="11"/>
        <v>549917</v>
      </c>
      <c r="BY9" s="107">
        <f t="shared" ref="BY9:CE9" si="12">SUM(BY10:BY12)</f>
        <v>562253</v>
      </c>
      <c r="BZ9" s="107">
        <f t="shared" si="12"/>
        <v>557239</v>
      </c>
      <c r="CA9" s="107">
        <f t="shared" si="12"/>
        <v>553680</v>
      </c>
      <c r="CB9" s="107">
        <f t="shared" si="12"/>
        <v>552445</v>
      </c>
      <c r="CC9" s="107">
        <f t="shared" si="12"/>
        <v>560749</v>
      </c>
      <c r="CD9" s="107">
        <f t="shared" si="12"/>
        <v>559923</v>
      </c>
      <c r="CE9" s="107">
        <f t="shared" si="12"/>
        <v>552862</v>
      </c>
      <c r="CF9" s="107">
        <f t="shared" ref="CF9:CG9" si="13">SUM(CF10:CF12)</f>
        <v>556368</v>
      </c>
      <c r="CG9" s="107">
        <f t="shared" si="13"/>
        <v>554508</v>
      </c>
      <c r="CH9" s="107">
        <f t="shared" ref="CH9" si="14">SUM(CH10:CH12)</f>
        <v>554399</v>
      </c>
      <c r="CI9" s="107">
        <f t="shared" ref="CI9:CK9" si="15">SUM(CI10:CI12)</f>
        <v>560946</v>
      </c>
      <c r="CJ9" s="107">
        <f t="shared" si="15"/>
        <v>557462</v>
      </c>
      <c r="CK9" s="107">
        <f t="shared" si="15"/>
        <v>554934</v>
      </c>
    </row>
    <row r="10" spans="1:89">
      <c r="A10" s="150" t="s">
        <v>4</v>
      </c>
      <c r="B10" s="110">
        <v>248115.10829985401</v>
      </c>
      <c r="C10" s="110">
        <v>251269.34139741099</v>
      </c>
      <c r="D10" s="110">
        <v>253333.60858296911</v>
      </c>
      <c r="E10" s="110">
        <v>251502.32565555119</v>
      </c>
      <c r="F10" s="110">
        <v>253779.20000000001</v>
      </c>
      <c r="G10" s="110">
        <v>253187.384083329</v>
      </c>
      <c r="H10" s="110">
        <v>254726.28322720813</v>
      </c>
      <c r="I10" s="110">
        <v>256586.63380828884</v>
      </c>
      <c r="J10" s="110">
        <v>258194</v>
      </c>
      <c r="K10" s="110">
        <v>263012.85179494001</v>
      </c>
      <c r="L10" s="110">
        <v>262600.50516083761</v>
      </c>
      <c r="M10" s="110">
        <v>261965.67650980689</v>
      </c>
      <c r="N10" s="110">
        <v>263100</v>
      </c>
      <c r="O10" s="110">
        <v>262895.427818447</v>
      </c>
      <c r="P10" s="110">
        <v>259533.07064665851</v>
      </c>
      <c r="Q10" s="110">
        <v>258153</v>
      </c>
      <c r="R10" s="110">
        <v>257640.64303809099</v>
      </c>
      <c r="S10" s="110">
        <v>259524</v>
      </c>
      <c r="T10" s="110">
        <v>263681.19459753984</v>
      </c>
      <c r="U10" s="110">
        <v>269097.74483599182</v>
      </c>
      <c r="V10" s="110">
        <v>276001.90093447902</v>
      </c>
      <c r="W10" s="110">
        <v>280517.60890110099</v>
      </c>
      <c r="X10" s="110">
        <v>286382.88</v>
      </c>
      <c r="Y10" s="110">
        <v>292086.62367963098</v>
      </c>
      <c r="Z10" s="110">
        <v>293787.94452188199</v>
      </c>
      <c r="AA10" s="110">
        <v>293790.00422917056</v>
      </c>
      <c r="AB10" s="110">
        <v>290650.24577760301</v>
      </c>
      <c r="AC10" s="110">
        <v>293080.44105608744</v>
      </c>
      <c r="AD10" s="110">
        <v>295447.50136471301</v>
      </c>
      <c r="AE10" s="110">
        <v>300610.18547601701</v>
      </c>
      <c r="AF10" s="110">
        <v>303985.90103894297</v>
      </c>
      <c r="AG10" s="110">
        <v>304061.705172038</v>
      </c>
      <c r="AH10" s="110">
        <v>301227.20693087199</v>
      </c>
      <c r="AI10" s="110">
        <v>297425.70247141499</v>
      </c>
      <c r="AJ10" s="110">
        <v>294496.50784132053</v>
      </c>
      <c r="AK10" s="110">
        <v>292843.28508376703</v>
      </c>
      <c r="AL10" s="110">
        <v>301528.68368278898</v>
      </c>
      <c r="AM10" s="110">
        <v>308853.74248360802</v>
      </c>
      <c r="AN10" s="110">
        <v>316231.10878370202</v>
      </c>
      <c r="AO10" s="110">
        <v>317429.20681585802</v>
      </c>
      <c r="AP10" s="110">
        <v>317373.5</v>
      </c>
      <c r="AQ10" s="110">
        <v>329672.78000000003</v>
      </c>
      <c r="AR10" s="110">
        <v>337228.5</v>
      </c>
      <c r="AS10" s="110">
        <v>336950.5</v>
      </c>
      <c r="AT10" s="110">
        <v>341608.14199999999</v>
      </c>
      <c r="AU10" s="110">
        <v>348131.43199999997</v>
      </c>
      <c r="AV10" s="110">
        <v>354985.2</v>
      </c>
      <c r="AW10" s="110">
        <v>361563.4</v>
      </c>
      <c r="AX10" s="110">
        <v>366999.14199999999</v>
      </c>
      <c r="AY10" s="110">
        <v>368686.40399999998</v>
      </c>
      <c r="AZ10" s="110">
        <v>368731.80800000002</v>
      </c>
      <c r="BA10" s="110">
        <v>377140.00599999999</v>
      </c>
      <c r="BB10" s="110">
        <v>376366.402</v>
      </c>
      <c r="BC10" s="110">
        <v>391090.4</v>
      </c>
      <c r="BD10" s="110">
        <v>383877.4</v>
      </c>
      <c r="BE10" s="110">
        <v>364522.13799999998</v>
      </c>
      <c r="BF10" s="110">
        <v>340102.31199999998</v>
      </c>
      <c r="BG10" s="110">
        <v>330873.484</v>
      </c>
      <c r="BH10" s="110">
        <v>337511.5</v>
      </c>
      <c r="BI10" s="110">
        <v>346279.5</v>
      </c>
      <c r="BJ10" s="110">
        <v>352735</v>
      </c>
      <c r="BK10" s="110">
        <v>360345</v>
      </c>
      <c r="BL10" s="110">
        <v>358704</v>
      </c>
      <c r="BM10" s="110">
        <v>363013</v>
      </c>
      <c r="BN10" s="110">
        <v>372508</v>
      </c>
      <c r="BO10" s="110">
        <v>367864</v>
      </c>
      <c r="BP10" s="110">
        <v>367114</v>
      </c>
      <c r="BQ10" s="110">
        <v>370844</v>
      </c>
      <c r="BR10" s="110">
        <v>376469</v>
      </c>
      <c r="BS10" s="110">
        <v>376011</v>
      </c>
      <c r="BT10" s="110">
        <v>376499</v>
      </c>
      <c r="BU10" s="110">
        <v>380343</v>
      </c>
      <c r="BV10" s="110">
        <v>373233</v>
      </c>
      <c r="BW10" s="110">
        <v>384341</v>
      </c>
      <c r="BX10" s="110">
        <v>377694</v>
      </c>
      <c r="BY10" s="110">
        <v>389426</v>
      </c>
      <c r="BZ10" s="110">
        <v>383983</v>
      </c>
      <c r="CA10" s="110">
        <v>379804</v>
      </c>
      <c r="CB10" s="110">
        <v>378442</v>
      </c>
      <c r="CC10" s="110">
        <v>385796</v>
      </c>
      <c r="CD10" s="110">
        <v>383900</v>
      </c>
      <c r="CE10" s="110">
        <v>377839</v>
      </c>
      <c r="CF10" s="110">
        <v>382408</v>
      </c>
      <c r="CG10" s="110">
        <v>380168</v>
      </c>
      <c r="CH10" s="110">
        <v>380753</v>
      </c>
      <c r="CI10" s="110">
        <v>387794</v>
      </c>
      <c r="CJ10" s="110">
        <v>384512</v>
      </c>
      <c r="CK10" s="110">
        <v>381498</v>
      </c>
    </row>
    <row r="11" spans="1:89">
      <c r="A11" s="150" t="s">
        <v>5</v>
      </c>
      <c r="B11" s="110">
        <v>51547.2226890823</v>
      </c>
      <c r="C11" s="110">
        <v>51567.750336275858</v>
      </c>
      <c r="D11" s="110">
        <v>51252.457308922756</v>
      </c>
      <c r="E11" s="110">
        <v>50593.411268919808</v>
      </c>
      <c r="F11" s="110">
        <v>52742.60946360106</v>
      </c>
      <c r="G11" s="110">
        <v>54954.518349464459</v>
      </c>
      <c r="H11" s="110">
        <v>58265.306520099475</v>
      </c>
      <c r="I11" s="110">
        <v>61134.204184010763</v>
      </c>
      <c r="J11" s="110">
        <v>59837.85212444303</v>
      </c>
      <c r="K11" s="110">
        <v>59995.073204416651</v>
      </c>
      <c r="L11" s="110">
        <v>58781.173224422615</v>
      </c>
      <c r="M11" s="110">
        <v>57339.301595300007</v>
      </c>
      <c r="N11" s="110">
        <v>56253.74112310799</v>
      </c>
      <c r="O11" s="110">
        <v>55499.234799333557</v>
      </c>
      <c r="P11" s="110">
        <v>54688.560578441102</v>
      </c>
      <c r="Q11" s="110">
        <v>54646.809394582451</v>
      </c>
      <c r="R11" s="110">
        <v>54226.773205282909</v>
      </c>
      <c r="S11" s="110">
        <v>54774.289547189946</v>
      </c>
      <c r="T11" s="110">
        <v>55042.716295642596</v>
      </c>
      <c r="U11" s="110">
        <v>55939.115211410077</v>
      </c>
      <c r="V11" s="110">
        <v>56508.270385053445</v>
      </c>
      <c r="W11" s="110">
        <v>56919.131763687605</v>
      </c>
      <c r="X11" s="110">
        <v>57138.28294687665</v>
      </c>
      <c r="Y11" s="110">
        <v>56236.675984680376</v>
      </c>
      <c r="Z11" s="110">
        <v>55312.227969101863</v>
      </c>
      <c r="AA11" s="110">
        <v>54537.535575221249</v>
      </c>
      <c r="AB11" s="110">
        <v>54440.064552281103</v>
      </c>
      <c r="AC11" s="110">
        <v>54120.844969421822</v>
      </c>
      <c r="AD11" s="110">
        <v>54963.723459293316</v>
      </c>
      <c r="AE11" s="110">
        <v>56242.624175665333</v>
      </c>
      <c r="AF11" s="110">
        <v>56944.590021103228</v>
      </c>
      <c r="AG11" s="110">
        <v>57904.112536189692</v>
      </c>
      <c r="AH11" s="110">
        <v>57875.898283617717</v>
      </c>
      <c r="AI11" s="110">
        <v>57893.742856572586</v>
      </c>
      <c r="AJ11" s="110">
        <v>58151.497799253986</v>
      </c>
      <c r="AK11" s="110">
        <v>58803.816077270785</v>
      </c>
      <c r="AL11" s="110">
        <v>59914.145061129158</v>
      </c>
      <c r="AM11" s="110">
        <v>61076.025033523816</v>
      </c>
      <c r="AN11" s="110">
        <v>63147.978226616666</v>
      </c>
      <c r="AO11" s="110">
        <v>64377.271030174154</v>
      </c>
      <c r="AP11" s="110">
        <v>64399.973292433395</v>
      </c>
      <c r="AQ11" s="110">
        <v>65002.723312242219</v>
      </c>
      <c r="AR11" s="110">
        <v>65508.319545963437</v>
      </c>
      <c r="AS11" s="110">
        <v>66890.282584801462</v>
      </c>
      <c r="AT11" s="110">
        <v>67367.248000000007</v>
      </c>
      <c r="AU11" s="110">
        <v>67554.259999999995</v>
      </c>
      <c r="AV11" s="110">
        <v>67693.48</v>
      </c>
      <c r="AW11" s="110">
        <v>68138.732000000004</v>
      </c>
      <c r="AX11" s="110">
        <v>69176.888000000006</v>
      </c>
      <c r="AY11" s="110">
        <v>69789.864000000001</v>
      </c>
      <c r="AZ11" s="110">
        <v>70477.032000000007</v>
      </c>
      <c r="BA11" s="110">
        <v>70556.22</v>
      </c>
      <c r="BB11" s="110">
        <v>67409.240000000005</v>
      </c>
      <c r="BC11" s="110">
        <v>66999.691999999995</v>
      </c>
      <c r="BD11" s="110">
        <v>69094.127999999997</v>
      </c>
      <c r="BE11" s="110">
        <v>66584.936000000002</v>
      </c>
      <c r="BF11" s="110">
        <v>65803.288</v>
      </c>
      <c r="BG11" s="110">
        <v>66089.903999999995</v>
      </c>
      <c r="BH11" s="110">
        <v>66634.411999999997</v>
      </c>
      <c r="BI11" s="110">
        <v>66820.395999999993</v>
      </c>
      <c r="BJ11" s="110">
        <v>67820</v>
      </c>
      <c r="BK11" s="110">
        <v>67785</v>
      </c>
      <c r="BL11" s="110">
        <v>67595</v>
      </c>
      <c r="BM11" s="110">
        <v>68558</v>
      </c>
      <c r="BN11" s="110">
        <v>68974</v>
      </c>
      <c r="BO11" s="110">
        <v>69146</v>
      </c>
      <c r="BP11" s="110">
        <v>68828</v>
      </c>
      <c r="BQ11" s="110">
        <v>68963</v>
      </c>
      <c r="BR11" s="110">
        <v>69095</v>
      </c>
      <c r="BS11" s="110">
        <v>68403</v>
      </c>
      <c r="BT11" s="110">
        <v>68705</v>
      </c>
      <c r="BU11" s="110">
        <v>68730</v>
      </c>
      <c r="BV11" s="110">
        <v>67958</v>
      </c>
      <c r="BW11" s="110">
        <v>68487</v>
      </c>
      <c r="BX11" s="110">
        <v>68852</v>
      </c>
      <c r="BY11" s="110">
        <v>67860</v>
      </c>
      <c r="BZ11" s="110">
        <v>67458</v>
      </c>
      <c r="CA11" s="110">
        <v>67668</v>
      </c>
      <c r="CB11" s="110">
        <v>67339</v>
      </c>
      <c r="CC11" s="110">
        <v>67596</v>
      </c>
      <c r="CD11" s="110">
        <v>68097</v>
      </c>
      <c r="CE11" s="110">
        <v>66785</v>
      </c>
      <c r="CF11" s="110">
        <v>65483</v>
      </c>
      <c r="CG11" s="110">
        <v>65571</v>
      </c>
      <c r="CH11" s="110">
        <v>64659</v>
      </c>
      <c r="CI11" s="110">
        <v>64139</v>
      </c>
      <c r="CJ11" s="110">
        <v>63738</v>
      </c>
      <c r="CK11" s="110">
        <v>64120</v>
      </c>
    </row>
    <row r="12" spans="1:89">
      <c r="A12" s="151" t="s">
        <v>6</v>
      </c>
      <c r="B12" s="112">
        <v>40997.497965807102</v>
      </c>
      <c r="C12" s="112">
        <v>41038.426438401199</v>
      </c>
      <c r="D12" s="112">
        <v>41336.308350946412</v>
      </c>
      <c r="E12" s="112">
        <v>41503.549936592928</v>
      </c>
      <c r="F12" s="112">
        <v>41574.143466253299</v>
      </c>
      <c r="G12" s="112">
        <v>42007.895224273198</v>
      </c>
      <c r="H12" s="112">
        <v>42256.190919637404</v>
      </c>
      <c r="I12" s="112">
        <v>42361.428725753001</v>
      </c>
      <c r="J12" s="112">
        <v>42838.933633929802</v>
      </c>
      <c r="K12" s="112">
        <v>43375.410661782</v>
      </c>
      <c r="L12" s="112">
        <v>43758.630050255975</v>
      </c>
      <c r="M12" s="112">
        <v>44017.326325677517</v>
      </c>
      <c r="N12" s="112">
        <v>41768.347234981899</v>
      </c>
      <c r="O12" s="112">
        <v>40798.403097083297</v>
      </c>
      <c r="P12" s="112">
        <v>40426.446420083601</v>
      </c>
      <c r="Q12" s="112">
        <v>40741.447515382097</v>
      </c>
      <c r="R12" s="112">
        <v>40288.92440467803</v>
      </c>
      <c r="S12" s="112">
        <v>40255.4844770091</v>
      </c>
      <c r="T12" s="112">
        <v>40381.865112019164</v>
      </c>
      <c r="U12" s="112">
        <v>40585.917937156541</v>
      </c>
      <c r="V12" s="112">
        <v>41055.465956507403</v>
      </c>
      <c r="W12" s="112">
        <v>41988.188577333101</v>
      </c>
      <c r="X12" s="112">
        <v>43258.984338922601</v>
      </c>
      <c r="Y12" s="112">
        <v>44333.783457799072</v>
      </c>
      <c r="Z12" s="112">
        <v>44303.495468977497</v>
      </c>
      <c r="AA12" s="112">
        <v>44679.466389554298</v>
      </c>
      <c r="AB12" s="112">
        <v>44817.448404959803</v>
      </c>
      <c r="AC12" s="112">
        <v>45240.948724813301</v>
      </c>
      <c r="AD12" s="112">
        <v>45924.343738668897</v>
      </c>
      <c r="AE12" s="112">
        <v>46624.400113663003</v>
      </c>
      <c r="AF12" s="112">
        <v>47759.302385515002</v>
      </c>
      <c r="AG12" s="112">
        <v>49134.408634164698</v>
      </c>
      <c r="AH12" s="112">
        <v>49938.366403644701</v>
      </c>
      <c r="AI12" s="112">
        <v>50604.493835423396</v>
      </c>
      <c r="AJ12" s="112">
        <v>51240.2970104739</v>
      </c>
      <c r="AK12" s="112">
        <v>52222.3907932929</v>
      </c>
      <c r="AL12" s="112">
        <v>53374.4444070264</v>
      </c>
      <c r="AM12" s="112">
        <v>54865.407682588899</v>
      </c>
      <c r="AN12" s="112">
        <v>56370.138086515428</v>
      </c>
      <c r="AO12" s="112">
        <v>57977.298388990654</v>
      </c>
      <c r="AP12" s="112">
        <v>59555.400434737698</v>
      </c>
      <c r="AQ12" s="112">
        <v>61306.400784368998</v>
      </c>
      <c r="AR12" s="112">
        <v>63245.400566248703</v>
      </c>
      <c r="AS12" s="112">
        <v>65015.360753698696</v>
      </c>
      <c r="AT12" s="112">
        <v>66089.460000000006</v>
      </c>
      <c r="AU12" s="112">
        <v>67884.44</v>
      </c>
      <c r="AV12" s="112">
        <v>69730.44</v>
      </c>
      <c r="AW12" s="112">
        <v>71417.179999999993</v>
      </c>
      <c r="AX12" s="112">
        <v>75088.639999999999</v>
      </c>
      <c r="AY12" s="112">
        <v>78386.64</v>
      </c>
      <c r="AZ12" s="112">
        <v>80139</v>
      </c>
      <c r="BA12" s="112">
        <v>84205</v>
      </c>
      <c r="BB12" s="112">
        <v>84456.46</v>
      </c>
      <c r="BC12" s="112">
        <v>86200.46</v>
      </c>
      <c r="BD12" s="112">
        <v>88983.4</v>
      </c>
      <c r="BE12" s="112">
        <v>89561.14</v>
      </c>
      <c r="BF12" s="112">
        <v>93103.1</v>
      </c>
      <c r="BG12" s="112">
        <v>93662.04</v>
      </c>
      <c r="BH12" s="112">
        <v>95651.08</v>
      </c>
      <c r="BI12" s="112">
        <v>96620.08</v>
      </c>
      <c r="BJ12" s="112">
        <v>95732</v>
      </c>
      <c r="BK12" s="112">
        <v>95256</v>
      </c>
      <c r="BL12" s="112">
        <v>95561</v>
      </c>
      <c r="BM12" s="112">
        <v>95263</v>
      </c>
      <c r="BN12" s="112">
        <v>94341</v>
      </c>
      <c r="BO12" s="112">
        <v>95341</v>
      </c>
      <c r="BP12" s="112">
        <v>96390</v>
      </c>
      <c r="BQ12" s="112">
        <v>97365</v>
      </c>
      <c r="BR12" s="112">
        <v>97051</v>
      </c>
      <c r="BS12" s="112">
        <v>97524</v>
      </c>
      <c r="BT12" s="112">
        <v>98596</v>
      </c>
      <c r="BU12" s="112">
        <v>100148</v>
      </c>
      <c r="BV12" s="112">
        <v>100384</v>
      </c>
      <c r="BW12" s="112">
        <v>102548</v>
      </c>
      <c r="BX12" s="112">
        <v>103371</v>
      </c>
      <c r="BY12" s="112">
        <v>104967</v>
      </c>
      <c r="BZ12" s="112">
        <v>105798</v>
      </c>
      <c r="CA12" s="112">
        <v>106208</v>
      </c>
      <c r="CB12" s="112">
        <v>106664</v>
      </c>
      <c r="CC12" s="112">
        <v>107357</v>
      </c>
      <c r="CD12" s="343">
        <v>107926</v>
      </c>
      <c r="CE12" s="343">
        <v>108238</v>
      </c>
      <c r="CF12" s="343">
        <v>108477</v>
      </c>
      <c r="CG12" s="343">
        <v>108769</v>
      </c>
      <c r="CH12" s="343">
        <v>108987</v>
      </c>
      <c r="CI12" s="343">
        <v>109013</v>
      </c>
      <c r="CJ12" s="343">
        <v>109212</v>
      </c>
      <c r="CK12" s="343">
        <v>109316</v>
      </c>
    </row>
    <row r="13" spans="1:89">
      <c r="A13" s="149" t="s">
        <v>7</v>
      </c>
      <c r="B13" s="107">
        <f t="shared" ref="B13:Z13" si="16">SUM(B14:B18)</f>
        <v>946593.08607762936</v>
      </c>
      <c r="C13" s="107">
        <f t="shared" si="16"/>
        <v>956576.52408960625</v>
      </c>
      <c r="D13" s="107">
        <f t="shared" si="16"/>
        <v>966550.65500030143</v>
      </c>
      <c r="E13" s="107">
        <f t="shared" si="16"/>
        <v>974093.26090717409</v>
      </c>
      <c r="F13" s="107">
        <f t="shared" si="16"/>
        <v>984520.4703825945</v>
      </c>
      <c r="G13" s="107">
        <f t="shared" si="16"/>
        <v>994212.03031566739</v>
      </c>
      <c r="H13" s="107">
        <f t="shared" si="16"/>
        <v>1005353.4608671258</v>
      </c>
      <c r="I13" s="107">
        <f t="shared" si="16"/>
        <v>1016377.5364743732</v>
      </c>
      <c r="J13" s="107">
        <f t="shared" si="16"/>
        <v>1021570.7175307318</v>
      </c>
      <c r="K13" s="107">
        <f t="shared" si="16"/>
        <v>1023768.8566445436</v>
      </c>
      <c r="L13" s="107">
        <f t="shared" si="16"/>
        <v>1025718.061358948</v>
      </c>
      <c r="M13" s="107">
        <f t="shared" si="16"/>
        <v>1025193.2138034661</v>
      </c>
      <c r="N13" s="107">
        <f t="shared" si="16"/>
        <v>1035187.5253527756</v>
      </c>
      <c r="O13" s="107">
        <f t="shared" si="16"/>
        <v>1043276.893431955</v>
      </c>
      <c r="P13" s="107">
        <f t="shared" si="16"/>
        <v>1046420.2731247209</v>
      </c>
      <c r="Q13" s="107">
        <f t="shared" si="16"/>
        <v>1048463.5525340461</v>
      </c>
      <c r="R13" s="107">
        <f t="shared" si="16"/>
        <v>1065370.5561909357</v>
      </c>
      <c r="S13" s="107">
        <f t="shared" si="16"/>
        <v>1076943.5147423022</v>
      </c>
      <c r="T13" s="107">
        <f t="shared" si="16"/>
        <v>1088902.055547927</v>
      </c>
      <c r="U13" s="107">
        <f t="shared" si="16"/>
        <v>1098450.0611427918</v>
      </c>
      <c r="V13" s="107">
        <f t="shared" si="16"/>
        <v>1110205.635183916</v>
      </c>
      <c r="W13" s="107">
        <f t="shared" si="16"/>
        <v>1120073.2272882632</v>
      </c>
      <c r="X13" s="107">
        <f t="shared" si="16"/>
        <v>1129751.0570879509</v>
      </c>
      <c r="Y13" s="107">
        <f t="shared" si="16"/>
        <v>1137753.1055470509</v>
      </c>
      <c r="Z13" s="107">
        <f t="shared" si="16"/>
        <v>1149250.4411654416</v>
      </c>
      <c r="AA13" s="107">
        <f t="shared" ref="AA13:BH13" si="17">SUM(AA14:AA18)</f>
        <v>1157590.5646496359</v>
      </c>
      <c r="AB13" s="107">
        <f t="shared" si="17"/>
        <v>1165498.447914202</v>
      </c>
      <c r="AC13" s="107">
        <f t="shared" si="17"/>
        <v>1176180.9733135598</v>
      </c>
      <c r="AD13" s="107">
        <f t="shared" si="17"/>
        <v>1192473.3232302624</v>
      </c>
      <c r="AE13" s="107">
        <f t="shared" si="17"/>
        <v>1205173.551687988</v>
      </c>
      <c r="AF13" s="107">
        <f t="shared" si="17"/>
        <v>1210687.5291331243</v>
      </c>
      <c r="AG13" s="107">
        <f t="shared" si="17"/>
        <v>1221025.4150523439</v>
      </c>
      <c r="AH13" s="107">
        <f t="shared" si="17"/>
        <v>1239113.6705399523</v>
      </c>
      <c r="AI13" s="107">
        <f t="shared" si="17"/>
        <v>1250868.0474800894</v>
      </c>
      <c r="AJ13" s="107">
        <f t="shared" si="17"/>
        <v>1263340.5531303931</v>
      </c>
      <c r="AK13" s="107">
        <f t="shared" si="17"/>
        <v>1273366.0301797912</v>
      </c>
      <c r="AL13" s="107">
        <f t="shared" si="17"/>
        <v>1289425.485461477</v>
      </c>
      <c r="AM13" s="107">
        <f t="shared" si="17"/>
        <v>1305848.1593648444</v>
      </c>
      <c r="AN13" s="107">
        <f t="shared" si="17"/>
        <v>1320680.2010902497</v>
      </c>
      <c r="AO13" s="107">
        <f t="shared" si="17"/>
        <v>1340755.7184557612</v>
      </c>
      <c r="AP13" s="107">
        <f t="shared" si="17"/>
        <v>1357616.6210517487</v>
      </c>
      <c r="AQ13" s="107">
        <f t="shared" si="17"/>
        <v>1378421.0918274024</v>
      </c>
      <c r="AR13" s="107">
        <f t="shared" si="17"/>
        <v>1396528.9337785293</v>
      </c>
      <c r="AS13" s="107">
        <f t="shared" si="17"/>
        <v>1409403.2659418785</v>
      </c>
      <c r="AT13" s="107">
        <f t="shared" si="17"/>
        <v>1438066.8360000001</v>
      </c>
      <c r="AU13" s="107">
        <f t="shared" si="17"/>
        <v>1461316.622</v>
      </c>
      <c r="AV13" s="107">
        <f t="shared" si="17"/>
        <v>1483463.8900000001</v>
      </c>
      <c r="AW13" s="107">
        <f t="shared" si="17"/>
        <v>1500945.926</v>
      </c>
      <c r="AX13" s="107">
        <f t="shared" si="17"/>
        <v>1528565.6639999999</v>
      </c>
      <c r="AY13" s="107">
        <f t="shared" si="17"/>
        <v>1547065.824</v>
      </c>
      <c r="AZ13" s="107">
        <f t="shared" si="17"/>
        <v>1572927.1259999999</v>
      </c>
      <c r="BA13" s="107">
        <f t="shared" si="17"/>
        <v>1596656.8159999999</v>
      </c>
      <c r="BB13" s="107">
        <f t="shared" si="17"/>
        <v>1616313.7959999999</v>
      </c>
      <c r="BC13" s="107">
        <f t="shared" si="17"/>
        <v>1622634.8740000001</v>
      </c>
      <c r="BD13" s="107">
        <f t="shared" si="17"/>
        <v>1631942.1720000003</v>
      </c>
      <c r="BE13" s="107">
        <f t="shared" si="17"/>
        <v>1639976.7691133053</v>
      </c>
      <c r="BF13" s="107">
        <f t="shared" si="17"/>
        <v>1640012.8540000001</v>
      </c>
      <c r="BG13" s="107">
        <f t="shared" si="17"/>
        <v>1637811.8679999998</v>
      </c>
      <c r="BH13" s="107">
        <f t="shared" si="17"/>
        <v>1638977.8659999999</v>
      </c>
      <c r="BI13" s="107">
        <f t="shared" ref="BI13:BO13" si="18">SUM(BI14:BI18)</f>
        <v>1641727.5560000001</v>
      </c>
      <c r="BJ13" s="107">
        <f t="shared" si="18"/>
        <v>1653612.0999999999</v>
      </c>
      <c r="BK13" s="107">
        <f t="shared" si="18"/>
        <v>1672436.5</v>
      </c>
      <c r="BL13" s="107">
        <f t="shared" si="18"/>
        <v>1683663.4</v>
      </c>
      <c r="BM13" s="107">
        <f t="shared" si="18"/>
        <v>1697541.4000000001</v>
      </c>
      <c r="BN13" s="107">
        <f>SUM(BN14:BN18)</f>
        <v>1716462.7000000002</v>
      </c>
      <c r="BO13" s="107">
        <f t="shared" si="18"/>
        <v>1737039.6</v>
      </c>
      <c r="BP13" s="107">
        <f t="shared" ref="BP13:BX13" si="19">SUM(BP14:BP18)</f>
        <v>1755093</v>
      </c>
      <c r="BQ13" s="107">
        <f t="shared" si="19"/>
        <v>1771399.8</v>
      </c>
      <c r="BR13" s="107">
        <f t="shared" si="19"/>
        <v>1783165.7</v>
      </c>
      <c r="BS13" s="107">
        <f t="shared" si="19"/>
        <v>1794073.9000000001</v>
      </c>
      <c r="BT13" s="107">
        <f t="shared" si="19"/>
        <v>1802879.2000000002</v>
      </c>
      <c r="BU13" s="107">
        <f t="shared" si="19"/>
        <v>1812308.2</v>
      </c>
      <c r="BV13" s="107">
        <f>SUM(BV14:BV18)</f>
        <v>1824755.7</v>
      </c>
      <c r="BW13" s="107">
        <f>SUM(BW14:BW18)</f>
        <v>1840925.4000000001</v>
      </c>
      <c r="BX13" s="107">
        <f t="shared" si="19"/>
        <v>1852009.7</v>
      </c>
      <c r="BY13" s="107">
        <f t="shared" ref="BY13:CE13" si="20">SUM(BY14:BY18)</f>
        <v>1865461.3</v>
      </c>
      <c r="BZ13" s="107">
        <f t="shared" si="20"/>
        <v>1874133.5000000002</v>
      </c>
      <c r="CA13" s="107">
        <f t="shared" si="20"/>
        <v>1882826.2999999998</v>
      </c>
      <c r="CB13" s="107">
        <f t="shared" si="20"/>
        <v>1894830.5</v>
      </c>
      <c r="CC13" s="107">
        <f t="shared" si="20"/>
        <v>1903347.7000000002</v>
      </c>
      <c r="CD13" s="107">
        <f t="shared" si="20"/>
        <v>1911133.8</v>
      </c>
      <c r="CE13" s="107">
        <f t="shared" si="20"/>
        <v>1915358.3</v>
      </c>
      <c r="CF13" s="107">
        <f t="shared" ref="CF13:CG13" si="21">SUM(CF14:CF18)</f>
        <v>1922592</v>
      </c>
      <c r="CG13" s="107">
        <f t="shared" si="21"/>
        <v>1928476.5999999999</v>
      </c>
      <c r="CH13" s="107">
        <f t="shared" ref="CH13" si="22">SUM(CH14:CH18)</f>
        <v>1934975.5</v>
      </c>
      <c r="CI13" s="107">
        <f t="shared" ref="CI13:CK13" si="23">SUM(CI14:CI18)</f>
        <v>1943969.5</v>
      </c>
      <c r="CJ13" s="107">
        <f t="shared" si="23"/>
        <v>1947853</v>
      </c>
      <c r="CK13" s="107">
        <f t="shared" si="23"/>
        <v>1955589.7000000002</v>
      </c>
    </row>
    <row r="14" spans="1:89">
      <c r="A14" s="150" t="s">
        <v>8</v>
      </c>
      <c r="B14" s="110">
        <v>206774.47401903101</v>
      </c>
      <c r="C14" s="110">
        <v>210758.7962994129</v>
      </c>
      <c r="D14" s="110">
        <v>215168.23178050038</v>
      </c>
      <c r="E14" s="110">
        <v>218476.92475329584</v>
      </c>
      <c r="F14" s="110">
        <v>218129.914163457</v>
      </c>
      <c r="G14" s="110">
        <v>219494.13367446812</v>
      </c>
      <c r="H14" s="110">
        <v>221323.85543568182</v>
      </c>
      <c r="I14" s="110">
        <v>223724.15297578988</v>
      </c>
      <c r="J14" s="110">
        <v>224362.7452667972</v>
      </c>
      <c r="K14" s="110">
        <v>222898.32131303428</v>
      </c>
      <c r="L14" s="110">
        <v>221563.20631766104</v>
      </c>
      <c r="M14" s="110">
        <v>217378.44515177561</v>
      </c>
      <c r="N14" s="110">
        <v>222562.50594809637</v>
      </c>
      <c r="O14" s="110">
        <v>224465.80450663381</v>
      </c>
      <c r="P14" s="110">
        <v>225316.01090804584</v>
      </c>
      <c r="Q14" s="110">
        <v>225379.04902526079</v>
      </c>
      <c r="R14" s="110">
        <v>232905.92952968538</v>
      </c>
      <c r="S14" s="110">
        <v>238313.17758818669</v>
      </c>
      <c r="T14" s="110">
        <v>244482.83126535339</v>
      </c>
      <c r="U14" s="110">
        <v>250248.39444755242</v>
      </c>
      <c r="V14" s="110">
        <v>255324.5597582373</v>
      </c>
      <c r="W14" s="110">
        <v>260168.79831902753</v>
      </c>
      <c r="X14" s="110">
        <v>263538.9130470581</v>
      </c>
      <c r="Y14" s="110">
        <v>265160.04491113144</v>
      </c>
      <c r="Z14" s="110">
        <v>265656.30863352248</v>
      </c>
      <c r="AA14" s="110">
        <v>265934.36670452537</v>
      </c>
      <c r="AB14" s="110">
        <v>265900.95095758635</v>
      </c>
      <c r="AC14" s="110">
        <v>266540.33680734038</v>
      </c>
      <c r="AD14" s="110">
        <v>268545.59873370134</v>
      </c>
      <c r="AE14" s="110">
        <v>270767.29288918414</v>
      </c>
      <c r="AF14" s="110">
        <v>272383.83595003397</v>
      </c>
      <c r="AG14" s="110">
        <v>276807.96934168931</v>
      </c>
      <c r="AH14" s="110">
        <v>277176.98503219953</v>
      </c>
      <c r="AI14" s="110">
        <v>278337.53293374676</v>
      </c>
      <c r="AJ14" s="110">
        <v>280188.26740069874</v>
      </c>
      <c r="AK14" s="110">
        <v>281818.85336599237</v>
      </c>
      <c r="AL14" s="110">
        <v>285622.47637702437</v>
      </c>
      <c r="AM14" s="110">
        <v>290993.64723613492</v>
      </c>
      <c r="AN14" s="110">
        <v>297053.38829867041</v>
      </c>
      <c r="AO14" s="110">
        <v>304173.46282000118</v>
      </c>
      <c r="AP14" s="110">
        <v>307920.91725223255</v>
      </c>
      <c r="AQ14" s="110">
        <v>312587.35428811947</v>
      </c>
      <c r="AR14" s="110">
        <v>317054.97880048229</v>
      </c>
      <c r="AS14" s="110">
        <v>323277.97242298478</v>
      </c>
      <c r="AT14" s="110">
        <v>326748.39600000001</v>
      </c>
      <c r="AU14" s="110">
        <v>331597.49</v>
      </c>
      <c r="AV14" s="110">
        <v>336451.39600000001</v>
      </c>
      <c r="AW14" s="110">
        <v>341196.99800000002</v>
      </c>
      <c r="AX14" s="110">
        <v>346130.28600000002</v>
      </c>
      <c r="AY14" s="110">
        <v>350629.25199999998</v>
      </c>
      <c r="AZ14" s="110">
        <v>355030.76400000002</v>
      </c>
      <c r="BA14" s="110">
        <v>359001.02799999999</v>
      </c>
      <c r="BB14" s="110">
        <v>362440.62</v>
      </c>
      <c r="BC14" s="110">
        <v>360428.49599999998</v>
      </c>
      <c r="BD14" s="110">
        <v>356395.99200000003</v>
      </c>
      <c r="BE14" s="110">
        <v>356256.24800000002</v>
      </c>
      <c r="BF14" s="110">
        <v>355457.22200000001</v>
      </c>
      <c r="BG14" s="110">
        <v>353477.408</v>
      </c>
      <c r="BH14" s="110">
        <v>354689.33199999999</v>
      </c>
      <c r="BI14" s="110">
        <v>355857.99200000003</v>
      </c>
      <c r="BJ14" s="110">
        <v>361164.7</v>
      </c>
      <c r="BK14" s="110">
        <v>368102.9</v>
      </c>
      <c r="BL14" s="110">
        <v>373440.1</v>
      </c>
      <c r="BM14" s="110">
        <v>379613.7</v>
      </c>
      <c r="BN14" s="110">
        <v>380859.4</v>
      </c>
      <c r="BO14" s="110">
        <v>384023.5</v>
      </c>
      <c r="BP14" s="110">
        <v>387410.2</v>
      </c>
      <c r="BQ14" s="110">
        <v>390489.2</v>
      </c>
      <c r="BR14" s="110">
        <v>395591.9</v>
      </c>
      <c r="BS14" s="110">
        <v>399758.5</v>
      </c>
      <c r="BT14" s="110">
        <v>402847.1</v>
      </c>
      <c r="BU14" s="110">
        <v>405553.9</v>
      </c>
      <c r="BV14" s="110">
        <v>406586.8</v>
      </c>
      <c r="BW14" s="110">
        <v>408947.4</v>
      </c>
      <c r="BX14" s="110">
        <v>409216.7</v>
      </c>
      <c r="BY14" s="110">
        <v>411121.1</v>
      </c>
      <c r="BZ14" s="110">
        <v>413634.5</v>
      </c>
      <c r="CA14" s="110">
        <v>413376.6</v>
      </c>
      <c r="CB14" s="110">
        <v>417494.2</v>
      </c>
      <c r="CC14" s="110">
        <v>417412.8</v>
      </c>
      <c r="CD14" s="110">
        <v>420756.5</v>
      </c>
      <c r="CE14" s="110">
        <v>419930.1</v>
      </c>
      <c r="CF14" s="110">
        <v>421134.1</v>
      </c>
      <c r="CG14" s="110">
        <v>423807.7</v>
      </c>
      <c r="CH14" s="110">
        <v>425775.8</v>
      </c>
      <c r="CI14" s="110">
        <v>427470.8</v>
      </c>
      <c r="CJ14" s="110">
        <v>425305.59999999998</v>
      </c>
      <c r="CK14" s="110">
        <v>427546.7</v>
      </c>
    </row>
    <row r="15" spans="1:89">
      <c r="A15" s="150" t="s">
        <v>9</v>
      </c>
      <c r="B15" s="110">
        <v>100047.19744062299</v>
      </c>
      <c r="C15" s="110">
        <v>102752.19094203351</v>
      </c>
      <c r="D15" s="110">
        <v>105322.8860267173</v>
      </c>
      <c r="E15" s="110">
        <v>107562.7842301092</v>
      </c>
      <c r="F15" s="110">
        <v>108137.07477392349</v>
      </c>
      <c r="G15" s="110">
        <v>109579.4494258013</v>
      </c>
      <c r="H15" s="110">
        <v>111317.40139647311</v>
      </c>
      <c r="I15" s="110">
        <v>112007.90560618423</v>
      </c>
      <c r="J15" s="110">
        <v>114823.17252069958</v>
      </c>
      <c r="K15" s="110">
        <v>117218.69359766501</v>
      </c>
      <c r="L15" s="110">
        <v>119862.87092152824</v>
      </c>
      <c r="M15" s="110">
        <v>122656.29056505194</v>
      </c>
      <c r="N15" s="110">
        <v>124402.43492216403</v>
      </c>
      <c r="O15" s="110">
        <v>125438.48257282848</v>
      </c>
      <c r="P15" s="110">
        <v>124847.13667493964</v>
      </c>
      <c r="Q15" s="110">
        <v>125973.82995328457</v>
      </c>
      <c r="R15" s="110">
        <v>127469.20669431346</v>
      </c>
      <c r="S15" s="110">
        <v>130347.0730248068</v>
      </c>
      <c r="T15" s="110">
        <v>133157.30220850647</v>
      </c>
      <c r="U15" s="110">
        <v>135722.72016999734</v>
      </c>
      <c r="V15" s="110">
        <v>138930.05132567862</v>
      </c>
      <c r="W15" s="110">
        <v>142024.65846923558</v>
      </c>
      <c r="X15" s="110">
        <v>144115.94284089285</v>
      </c>
      <c r="Y15" s="110">
        <v>145341.44253591969</v>
      </c>
      <c r="Z15" s="110">
        <v>146817.46006350199</v>
      </c>
      <c r="AA15" s="110">
        <v>149027.4034091194</v>
      </c>
      <c r="AB15" s="110">
        <v>152185.60440735318</v>
      </c>
      <c r="AC15" s="110">
        <v>156035.92763423503</v>
      </c>
      <c r="AD15" s="110">
        <v>159827.69840179765</v>
      </c>
      <c r="AE15" s="110">
        <v>163476.13762831836</v>
      </c>
      <c r="AF15" s="110">
        <v>166273.18195630983</v>
      </c>
      <c r="AG15" s="110">
        <v>168855.36759125013</v>
      </c>
      <c r="AH15" s="110">
        <v>171892.49918141231</v>
      </c>
      <c r="AI15" s="110">
        <v>173878.90245329842</v>
      </c>
      <c r="AJ15" s="110">
        <v>175719.75628795629</v>
      </c>
      <c r="AK15" s="110">
        <v>178737.48128648807</v>
      </c>
      <c r="AL15" s="110">
        <v>180416.15146252024</v>
      </c>
      <c r="AM15" s="110">
        <v>182166.90326460826</v>
      </c>
      <c r="AN15" s="110">
        <v>184724.41480447556</v>
      </c>
      <c r="AO15" s="110">
        <v>187143.30783269694</v>
      </c>
      <c r="AP15" s="110">
        <v>189318.741307063</v>
      </c>
      <c r="AQ15" s="110">
        <v>192107.51397176081</v>
      </c>
      <c r="AR15" s="110">
        <v>194706.09817662879</v>
      </c>
      <c r="AS15" s="110">
        <v>197202.56212396725</v>
      </c>
      <c r="AT15" s="110">
        <v>199979.89600000001</v>
      </c>
      <c r="AU15" s="110">
        <v>202460.68799999999</v>
      </c>
      <c r="AV15" s="110">
        <v>204462.182</v>
      </c>
      <c r="AW15" s="110">
        <v>205994.98800000001</v>
      </c>
      <c r="AX15" s="110">
        <v>211207.69399999999</v>
      </c>
      <c r="AY15" s="110">
        <v>216892.39600000001</v>
      </c>
      <c r="AZ15" s="110">
        <v>221409.47399999999</v>
      </c>
      <c r="BA15" s="110">
        <v>224444.17600000001</v>
      </c>
      <c r="BB15" s="110">
        <v>224894.908</v>
      </c>
      <c r="BC15" s="110">
        <v>225641.55799999999</v>
      </c>
      <c r="BD15" s="110">
        <v>226899.492</v>
      </c>
      <c r="BE15" s="110">
        <v>227107.53200000001</v>
      </c>
      <c r="BF15" s="110">
        <v>225757.93599999999</v>
      </c>
      <c r="BG15" s="110">
        <v>225151.508</v>
      </c>
      <c r="BH15" s="110">
        <v>225582.60200000001</v>
      </c>
      <c r="BI15" s="110">
        <v>226354.90400000001</v>
      </c>
      <c r="BJ15" s="110">
        <v>227028.7</v>
      </c>
      <c r="BK15" s="110">
        <v>228782.9</v>
      </c>
      <c r="BL15" s="110">
        <v>230229.8</v>
      </c>
      <c r="BM15" s="110">
        <v>231954.6</v>
      </c>
      <c r="BN15" s="110">
        <v>234225</v>
      </c>
      <c r="BO15" s="110">
        <v>236982.2</v>
      </c>
      <c r="BP15" s="110">
        <v>238325.1</v>
      </c>
      <c r="BQ15" s="110">
        <v>240236</v>
      </c>
      <c r="BR15" s="110">
        <v>241623.8</v>
      </c>
      <c r="BS15" s="110">
        <v>242974.7</v>
      </c>
      <c r="BT15" s="110">
        <v>243633.7</v>
      </c>
      <c r="BU15" s="110">
        <v>244521.8</v>
      </c>
      <c r="BV15" s="110">
        <v>246810.8</v>
      </c>
      <c r="BW15" s="110">
        <v>248717.6</v>
      </c>
      <c r="BX15" s="110">
        <v>251526.3</v>
      </c>
      <c r="BY15" s="110">
        <v>253460.2</v>
      </c>
      <c r="BZ15" s="110">
        <v>254568.3</v>
      </c>
      <c r="CA15" s="110">
        <v>257338.1</v>
      </c>
      <c r="CB15" s="110">
        <v>259088.6</v>
      </c>
      <c r="CC15" s="110">
        <v>261096.1</v>
      </c>
      <c r="CD15" s="110">
        <v>261200</v>
      </c>
      <c r="CE15" s="110">
        <v>261224.6</v>
      </c>
      <c r="CF15" s="110">
        <v>261190</v>
      </c>
      <c r="CG15" s="110">
        <v>260112.6</v>
      </c>
      <c r="CH15" s="110">
        <v>259927.7</v>
      </c>
      <c r="CI15" s="110">
        <v>261335.9</v>
      </c>
      <c r="CJ15" s="110">
        <v>262431.2</v>
      </c>
      <c r="CK15" s="110">
        <v>264114.3</v>
      </c>
    </row>
    <row r="16" spans="1:89">
      <c r="A16" s="150" t="s">
        <v>10</v>
      </c>
      <c r="B16" s="110">
        <v>241241.48850000001</v>
      </c>
      <c r="C16" s="110">
        <v>242723.60870000001</v>
      </c>
      <c r="D16" s="110">
        <v>244716.74059999999</v>
      </c>
      <c r="E16" s="110">
        <v>246069.23939999999</v>
      </c>
      <c r="F16" s="110">
        <v>251176.7886</v>
      </c>
      <c r="G16" s="110">
        <v>257123.299</v>
      </c>
      <c r="H16" s="110">
        <v>263260.42950000003</v>
      </c>
      <c r="I16" s="110">
        <v>269331</v>
      </c>
      <c r="J16" s="110">
        <v>270675.40000000002</v>
      </c>
      <c r="K16" s="110">
        <v>272136.90000000002</v>
      </c>
      <c r="L16" s="110">
        <v>272979</v>
      </c>
      <c r="M16" s="110">
        <v>274085.5</v>
      </c>
      <c r="N16" s="110">
        <v>274789.4057</v>
      </c>
      <c r="O16" s="110">
        <v>278660.1605</v>
      </c>
      <c r="P16" s="110">
        <v>280703.30430000002</v>
      </c>
      <c r="Q16" s="110">
        <v>280813.49280000001</v>
      </c>
      <c r="R16" s="110">
        <v>288508.43479999999</v>
      </c>
      <c r="S16" s="110">
        <v>291692.36749999999</v>
      </c>
      <c r="T16" s="110">
        <v>294925.26809999999</v>
      </c>
      <c r="U16" s="110">
        <v>296821.28389999998</v>
      </c>
      <c r="V16" s="110">
        <v>298356.40899999999</v>
      </c>
      <c r="W16" s="110">
        <v>299473.84139999998</v>
      </c>
      <c r="X16" s="110">
        <v>303095.50870000001</v>
      </c>
      <c r="Y16" s="110">
        <v>308292.17989999999</v>
      </c>
      <c r="Z16" s="110">
        <v>316824.21130000002</v>
      </c>
      <c r="AA16" s="110">
        <v>323954.31790000002</v>
      </c>
      <c r="AB16" s="110">
        <v>330330.30229999998</v>
      </c>
      <c r="AC16" s="110">
        <v>336872.40700000001</v>
      </c>
      <c r="AD16" s="110">
        <v>344525.4363</v>
      </c>
      <c r="AE16" s="110">
        <v>349033.2806</v>
      </c>
      <c r="AF16" s="110">
        <v>347768.48849999998</v>
      </c>
      <c r="AG16" s="110">
        <v>348747.49050000001</v>
      </c>
      <c r="AH16" s="110">
        <v>357036.18359999999</v>
      </c>
      <c r="AI16" s="110">
        <v>361879.49349999998</v>
      </c>
      <c r="AJ16" s="110">
        <v>367338.96980000002</v>
      </c>
      <c r="AK16" s="110">
        <v>370532.90639999998</v>
      </c>
      <c r="AL16" s="110">
        <v>381003.26049999997</v>
      </c>
      <c r="AM16" s="110">
        <v>388358.48300000001</v>
      </c>
      <c r="AN16" s="110">
        <v>392260.12349999999</v>
      </c>
      <c r="AO16" s="110">
        <v>397935.20860000001</v>
      </c>
      <c r="AP16" s="110">
        <v>401943.54</v>
      </c>
      <c r="AQ16" s="110">
        <v>409621.5</v>
      </c>
      <c r="AR16" s="110">
        <v>417131.5</v>
      </c>
      <c r="AS16" s="110">
        <v>419897.5</v>
      </c>
      <c r="AT16" s="110">
        <v>434909.42</v>
      </c>
      <c r="AU16" s="110">
        <v>447441.42</v>
      </c>
      <c r="AV16" s="110">
        <v>458853.4</v>
      </c>
      <c r="AW16" s="110">
        <v>466381</v>
      </c>
      <c r="AX16" s="110">
        <v>475257.59999999998</v>
      </c>
      <c r="AY16" s="110">
        <v>478038.6</v>
      </c>
      <c r="AZ16" s="110">
        <v>488036.6</v>
      </c>
      <c r="BA16" s="110">
        <v>497365.56</v>
      </c>
      <c r="BB16" s="110">
        <v>506970.48</v>
      </c>
      <c r="BC16" s="110">
        <v>509822.48</v>
      </c>
      <c r="BD16" s="110">
        <v>513568.48</v>
      </c>
      <c r="BE16" s="110">
        <v>516504.48</v>
      </c>
      <c r="BF16" s="110">
        <v>516388.42</v>
      </c>
      <c r="BG16" s="110">
        <v>515602.42</v>
      </c>
      <c r="BH16" s="110">
        <v>516722.4</v>
      </c>
      <c r="BI16" s="110">
        <v>519744</v>
      </c>
      <c r="BJ16" s="110">
        <v>521461.8</v>
      </c>
      <c r="BK16" s="110">
        <v>524163.8</v>
      </c>
      <c r="BL16" s="110">
        <v>524116.8</v>
      </c>
      <c r="BM16" s="110">
        <v>524360.80000000005</v>
      </c>
      <c r="BN16" s="110">
        <v>534476.69999999995</v>
      </c>
      <c r="BO16" s="110">
        <v>542191.69999999995</v>
      </c>
      <c r="BP16" s="110">
        <v>550961.4</v>
      </c>
      <c r="BQ16" s="110">
        <v>555578.4</v>
      </c>
      <c r="BR16" s="110">
        <v>559439.4</v>
      </c>
      <c r="BS16" s="110">
        <v>561680.4</v>
      </c>
      <c r="BT16" s="110">
        <v>562740.4</v>
      </c>
      <c r="BU16" s="110">
        <v>564307.4</v>
      </c>
      <c r="BV16" s="110">
        <v>569935.6</v>
      </c>
      <c r="BW16" s="110">
        <v>576135.80000000005</v>
      </c>
      <c r="BX16" s="110">
        <v>579079.69999999995</v>
      </c>
      <c r="BY16" s="110">
        <v>581676.19999999995</v>
      </c>
      <c r="BZ16" s="110">
        <v>584231.4</v>
      </c>
      <c r="CA16" s="110">
        <v>586568.5</v>
      </c>
      <c r="CB16" s="110">
        <v>590531.30000000005</v>
      </c>
      <c r="CC16" s="110">
        <v>595924.30000000005</v>
      </c>
      <c r="CD16" s="110">
        <v>600273.6</v>
      </c>
      <c r="CE16" s="110">
        <v>603816.80000000005</v>
      </c>
      <c r="CF16" s="110">
        <v>607733.9</v>
      </c>
      <c r="CG16" s="110">
        <v>610375.6</v>
      </c>
      <c r="CH16" s="110">
        <v>612880.69999999995</v>
      </c>
      <c r="CI16" s="110">
        <v>616466.30000000005</v>
      </c>
      <c r="CJ16" s="110">
        <v>618470.30000000005</v>
      </c>
      <c r="CK16" s="110">
        <v>620855.80000000005</v>
      </c>
    </row>
    <row r="17" spans="1:89">
      <c r="A17" s="150" t="s">
        <v>11</v>
      </c>
      <c r="B17" s="110">
        <v>91811.256117975325</v>
      </c>
      <c r="C17" s="110">
        <v>93345.921948159856</v>
      </c>
      <c r="D17" s="110">
        <v>94126.440993083816</v>
      </c>
      <c r="E17" s="110">
        <v>94551.406723768989</v>
      </c>
      <c r="F17" s="110">
        <v>97208.547045214058</v>
      </c>
      <c r="G17" s="110">
        <v>95704.164115397987</v>
      </c>
      <c r="H17" s="110">
        <v>95195.637734970791</v>
      </c>
      <c r="I17" s="110">
        <v>95664.061692399075</v>
      </c>
      <c r="J17" s="110">
        <v>95500.512043234907</v>
      </c>
      <c r="K17" s="110">
        <v>95758.150033844402</v>
      </c>
      <c r="L17" s="110">
        <v>96145.057019758693</v>
      </c>
      <c r="M17" s="110">
        <v>96243.173186638451</v>
      </c>
      <c r="N17" s="110">
        <v>99057.991882515213</v>
      </c>
      <c r="O17" s="110">
        <v>101127.24495249278</v>
      </c>
      <c r="P17" s="110">
        <v>102984.9767417355</v>
      </c>
      <c r="Q17" s="110">
        <v>104305.81145550071</v>
      </c>
      <c r="R17" s="110">
        <v>104703.50696693688</v>
      </c>
      <c r="S17" s="110">
        <v>105361.79452930867</v>
      </c>
      <c r="T17" s="110">
        <v>106186.2755740671</v>
      </c>
      <c r="U17" s="110">
        <v>106990.2405252419</v>
      </c>
      <c r="V17" s="110">
        <v>108765.5</v>
      </c>
      <c r="W17" s="110">
        <v>110133.5</v>
      </c>
      <c r="X17" s="110">
        <v>111740</v>
      </c>
      <c r="Y17" s="110">
        <v>112994.6</v>
      </c>
      <c r="Z17" s="110">
        <v>113107.55076841736</v>
      </c>
      <c r="AA17" s="110">
        <v>113153.13943599122</v>
      </c>
      <c r="AB17" s="110">
        <v>113442.82214926256</v>
      </c>
      <c r="AC17" s="110">
        <v>113904.30897198441</v>
      </c>
      <c r="AD17" s="110">
        <v>114448.53469476337</v>
      </c>
      <c r="AE17" s="110">
        <v>115423.68597048553</v>
      </c>
      <c r="AF17" s="110">
        <v>116628.24072678066</v>
      </c>
      <c r="AG17" s="110">
        <v>118283.14321940443</v>
      </c>
      <c r="AH17" s="110">
        <v>120479.33082634062</v>
      </c>
      <c r="AI17" s="110">
        <v>122328.89379304416</v>
      </c>
      <c r="AJ17" s="110">
        <v>123674.6961417382</v>
      </c>
      <c r="AK17" s="110">
        <v>124133.05972731081</v>
      </c>
      <c r="AL17" s="110">
        <v>124405.44192193224</v>
      </c>
      <c r="AM17" s="110">
        <v>124121.34436410131</v>
      </c>
      <c r="AN17" s="110">
        <v>124862.34108710368</v>
      </c>
      <c r="AO17" s="110">
        <v>125796.6413030632</v>
      </c>
      <c r="AP17" s="110">
        <v>127039.12879245324</v>
      </c>
      <c r="AQ17" s="110">
        <v>128846.22356752226</v>
      </c>
      <c r="AR17" s="110">
        <v>130445.35600141824</v>
      </c>
      <c r="AS17" s="110">
        <v>131808.73139492655</v>
      </c>
      <c r="AT17" s="110">
        <v>134505.12400000001</v>
      </c>
      <c r="AU17" s="110">
        <v>135825.024</v>
      </c>
      <c r="AV17" s="110">
        <v>137003.91200000001</v>
      </c>
      <c r="AW17" s="110">
        <v>137857.94</v>
      </c>
      <c r="AX17" s="110">
        <v>140488.084</v>
      </c>
      <c r="AY17" s="110">
        <v>142613.576</v>
      </c>
      <c r="AZ17" s="110">
        <v>144864.288</v>
      </c>
      <c r="BA17" s="110">
        <v>147262.052</v>
      </c>
      <c r="BB17" s="110">
        <v>147931.788</v>
      </c>
      <c r="BC17" s="110">
        <v>148496.34</v>
      </c>
      <c r="BD17" s="110">
        <v>149817.20799999998</v>
      </c>
      <c r="BE17" s="110">
        <v>150619.51799999998</v>
      </c>
      <c r="BF17" s="110">
        <v>150576.27600000001</v>
      </c>
      <c r="BG17" s="110">
        <v>149180.53200000001</v>
      </c>
      <c r="BH17" s="110">
        <v>147420.53200000001</v>
      </c>
      <c r="BI17" s="110">
        <v>144882.66</v>
      </c>
      <c r="BJ17" s="110">
        <v>397626</v>
      </c>
      <c r="BK17" s="110">
        <v>403204</v>
      </c>
      <c r="BL17" s="110">
        <v>406556</v>
      </c>
      <c r="BM17" s="110">
        <v>411202</v>
      </c>
      <c r="BN17" s="110">
        <v>415816.6</v>
      </c>
      <c r="BO17" s="110">
        <v>421888.6</v>
      </c>
      <c r="BP17" s="110">
        <v>425966.9</v>
      </c>
      <c r="BQ17" s="110">
        <v>431658.9</v>
      </c>
      <c r="BR17" s="110">
        <v>432372.2</v>
      </c>
      <c r="BS17" s="110">
        <v>434679.7</v>
      </c>
      <c r="BT17" s="110">
        <v>437754.9</v>
      </c>
      <c r="BU17" s="110">
        <v>441058.9</v>
      </c>
      <c r="BV17" s="110">
        <v>443628.5</v>
      </c>
      <c r="BW17" s="110">
        <v>447873.5</v>
      </c>
      <c r="BX17" s="110">
        <v>452072.5</v>
      </c>
      <c r="BY17" s="110">
        <v>458241.5</v>
      </c>
      <c r="BZ17" s="110">
        <v>460025.5</v>
      </c>
      <c r="CA17" s="110">
        <v>463166.6</v>
      </c>
      <c r="CB17" s="110">
        <v>464665</v>
      </c>
      <c r="CC17" s="110">
        <v>465402.9</v>
      </c>
      <c r="CD17" s="110">
        <v>465027.5</v>
      </c>
      <c r="CE17" s="110">
        <v>466128.5</v>
      </c>
      <c r="CF17" s="110">
        <v>467798.5</v>
      </c>
      <c r="CG17" s="110">
        <v>469293.5</v>
      </c>
      <c r="CH17" s="110">
        <v>470980.5</v>
      </c>
      <c r="CI17" s="110">
        <v>472547.3</v>
      </c>
      <c r="CJ17" s="110">
        <v>474911.4</v>
      </c>
      <c r="CK17" s="110">
        <v>475929.4</v>
      </c>
    </row>
    <row r="18" spans="1:89">
      <c r="A18" s="151" t="s">
        <v>12</v>
      </c>
      <c r="B18" s="112">
        <v>306718.67</v>
      </c>
      <c r="C18" s="112">
        <v>306996.0062</v>
      </c>
      <c r="D18" s="112">
        <v>307216.35560000001</v>
      </c>
      <c r="E18" s="112">
        <v>307432.90580000001</v>
      </c>
      <c r="F18" s="112">
        <v>309868.1458</v>
      </c>
      <c r="G18" s="112">
        <v>312310.9841</v>
      </c>
      <c r="H18" s="112">
        <v>314256.13679999998</v>
      </c>
      <c r="I18" s="112">
        <v>315650.41619999998</v>
      </c>
      <c r="J18" s="112">
        <v>316208.88770000002</v>
      </c>
      <c r="K18" s="112">
        <v>315756.7917</v>
      </c>
      <c r="L18" s="112">
        <v>315167.92709999997</v>
      </c>
      <c r="M18" s="112">
        <v>314829.80489999999</v>
      </c>
      <c r="N18" s="112">
        <v>314375.18689999997</v>
      </c>
      <c r="O18" s="112">
        <v>313585.2009</v>
      </c>
      <c r="P18" s="112">
        <v>312568.84450000001</v>
      </c>
      <c r="Q18" s="112">
        <v>311991.36930000002</v>
      </c>
      <c r="R18" s="112">
        <v>311783.47820000001</v>
      </c>
      <c r="S18" s="112">
        <v>311229.10210000002</v>
      </c>
      <c r="T18" s="112">
        <v>310150.37839999999</v>
      </c>
      <c r="U18" s="112">
        <v>308667.42210000003</v>
      </c>
      <c r="V18" s="112">
        <v>308829.1151</v>
      </c>
      <c r="W18" s="112">
        <v>308272.42910000001</v>
      </c>
      <c r="X18" s="112">
        <v>307260.6925</v>
      </c>
      <c r="Y18" s="112">
        <v>305964.8382</v>
      </c>
      <c r="Z18" s="112">
        <v>306844.91039999999</v>
      </c>
      <c r="AA18" s="112">
        <v>305521.33720000001</v>
      </c>
      <c r="AB18" s="112">
        <v>303638.76809999999</v>
      </c>
      <c r="AC18" s="112">
        <v>302827.99290000001</v>
      </c>
      <c r="AD18" s="112">
        <v>305126.0551</v>
      </c>
      <c r="AE18" s="112">
        <v>306473.15460000001</v>
      </c>
      <c r="AF18" s="112">
        <v>307633.78200000001</v>
      </c>
      <c r="AG18" s="112">
        <v>308331.44439999998</v>
      </c>
      <c r="AH18" s="112">
        <v>312528.67190000002</v>
      </c>
      <c r="AI18" s="112">
        <v>314443.22480000003</v>
      </c>
      <c r="AJ18" s="112">
        <v>316418.86349999998</v>
      </c>
      <c r="AK18" s="112">
        <v>318143.72940000001</v>
      </c>
      <c r="AL18" s="112">
        <v>317978.15519999998</v>
      </c>
      <c r="AM18" s="112">
        <v>320207.78149999998</v>
      </c>
      <c r="AN18" s="112">
        <v>321779.93339999998</v>
      </c>
      <c r="AO18" s="112">
        <v>325707.09789999999</v>
      </c>
      <c r="AP18" s="112">
        <v>331394.29369999998</v>
      </c>
      <c r="AQ18" s="112">
        <v>335258.5</v>
      </c>
      <c r="AR18" s="112">
        <v>337191.00079999998</v>
      </c>
      <c r="AS18" s="112">
        <v>337216.5</v>
      </c>
      <c r="AT18" s="112">
        <v>341924</v>
      </c>
      <c r="AU18" s="112">
        <v>343992</v>
      </c>
      <c r="AV18" s="112">
        <v>346693</v>
      </c>
      <c r="AW18" s="112">
        <v>349515</v>
      </c>
      <c r="AX18" s="112">
        <v>355482</v>
      </c>
      <c r="AY18" s="112">
        <v>358892</v>
      </c>
      <c r="AZ18" s="112">
        <v>363586</v>
      </c>
      <c r="BA18" s="112">
        <v>368584</v>
      </c>
      <c r="BB18" s="112">
        <v>374076</v>
      </c>
      <c r="BC18" s="112">
        <v>378246</v>
      </c>
      <c r="BD18" s="112">
        <v>385261</v>
      </c>
      <c r="BE18" s="112">
        <v>389488.99111330538</v>
      </c>
      <c r="BF18" s="112">
        <v>391833</v>
      </c>
      <c r="BG18" s="112">
        <v>394400</v>
      </c>
      <c r="BH18" s="112">
        <v>394563</v>
      </c>
      <c r="BI18" s="112">
        <v>394888</v>
      </c>
      <c r="BJ18" s="112">
        <v>146330.9</v>
      </c>
      <c r="BK18" s="112">
        <v>148182.9</v>
      </c>
      <c r="BL18" s="112">
        <v>149320.70000000001</v>
      </c>
      <c r="BM18" s="112">
        <v>150410.29999999999</v>
      </c>
      <c r="BN18" s="112">
        <v>151085</v>
      </c>
      <c r="BO18" s="112">
        <v>151953.60000000001</v>
      </c>
      <c r="BP18" s="112">
        <v>152429.4</v>
      </c>
      <c r="BQ18" s="112">
        <v>153437.29999999999</v>
      </c>
      <c r="BR18" s="112">
        <v>154138.4</v>
      </c>
      <c r="BS18" s="112">
        <v>154980.6</v>
      </c>
      <c r="BT18" s="112">
        <v>155903.1</v>
      </c>
      <c r="BU18" s="112">
        <v>156866.20000000001</v>
      </c>
      <c r="BV18" s="112">
        <v>157794</v>
      </c>
      <c r="BW18" s="112">
        <v>159251.1</v>
      </c>
      <c r="BX18" s="112">
        <v>160114.5</v>
      </c>
      <c r="BY18" s="112">
        <v>160962.29999999999</v>
      </c>
      <c r="BZ18" s="112">
        <v>161673.79999999999</v>
      </c>
      <c r="CA18" s="112">
        <v>162376.5</v>
      </c>
      <c r="CB18" s="112">
        <v>163051.4</v>
      </c>
      <c r="CC18" s="112">
        <v>163511.6</v>
      </c>
      <c r="CD18" s="343">
        <v>163876.20000000001</v>
      </c>
      <c r="CE18" s="343">
        <v>164258.29999999999</v>
      </c>
      <c r="CF18" s="343">
        <v>164735.5</v>
      </c>
      <c r="CG18" s="343">
        <v>164887.20000000001</v>
      </c>
      <c r="CH18" s="343">
        <v>165410.79999999999</v>
      </c>
      <c r="CI18" s="343">
        <v>166149.20000000001</v>
      </c>
      <c r="CJ18" s="343">
        <v>166734.5</v>
      </c>
      <c r="CK18" s="343">
        <v>167143.5</v>
      </c>
    </row>
    <row r="19" spans="1:89">
      <c r="A19" s="149" t="s">
        <v>13</v>
      </c>
      <c r="B19" s="107">
        <f t="shared" ref="B19:Z19" si="24">B13+B9+B6</f>
        <v>1573106.911885635</v>
      </c>
      <c r="C19" s="107">
        <f t="shared" si="24"/>
        <v>1575696.8044086206</v>
      </c>
      <c r="D19" s="107">
        <f t="shared" si="24"/>
        <v>1583320.9108715414</v>
      </c>
      <c r="E19" s="107">
        <f t="shared" si="24"/>
        <v>1587093.9778322673</v>
      </c>
      <c r="F19" s="107">
        <f t="shared" si="24"/>
        <v>1610988.5171642222</v>
      </c>
      <c r="G19" s="107">
        <f t="shared" si="24"/>
        <v>1626595.0660232899</v>
      </c>
      <c r="H19" s="107">
        <f t="shared" si="24"/>
        <v>1646165.1580951652</v>
      </c>
      <c r="I19" s="107">
        <f t="shared" si="24"/>
        <v>1663233.5636421547</v>
      </c>
      <c r="J19" s="107">
        <f t="shared" si="24"/>
        <v>1666967.4097539568</v>
      </c>
      <c r="K19" s="107">
        <f t="shared" si="24"/>
        <v>1677753.5514475773</v>
      </c>
      <c r="L19" s="107">
        <f t="shared" si="24"/>
        <v>1680151.1086274884</v>
      </c>
      <c r="M19" s="107">
        <f t="shared" si="24"/>
        <v>1677682.368225415</v>
      </c>
      <c r="N19" s="107">
        <f t="shared" si="24"/>
        <v>1684614.2301953521</v>
      </c>
      <c r="O19" s="107">
        <f t="shared" si="24"/>
        <v>1687339.0602523056</v>
      </c>
      <c r="P19" s="107">
        <f t="shared" si="24"/>
        <v>1683691.4785547494</v>
      </c>
      <c r="Q19" s="107">
        <f t="shared" si="24"/>
        <v>1685044.1752135123</v>
      </c>
      <c r="R19" s="107">
        <f t="shared" si="24"/>
        <v>1701670.4715211294</v>
      </c>
      <c r="S19" s="107">
        <f t="shared" si="24"/>
        <v>1714613.0942696589</v>
      </c>
      <c r="T19" s="107">
        <f t="shared" si="24"/>
        <v>1732112.7387612076</v>
      </c>
      <c r="U19" s="107">
        <f t="shared" si="24"/>
        <v>1750272.3659771332</v>
      </c>
      <c r="V19" s="107">
        <f t="shared" si="24"/>
        <v>1769176.8526376737</v>
      </c>
      <c r="W19" s="107">
        <f t="shared" si="24"/>
        <v>1784545.9583601598</v>
      </c>
      <c r="X19" s="107">
        <f t="shared" si="24"/>
        <v>1799711.4489670817</v>
      </c>
      <c r="Y19" s="107">
        <f t="shared" si="24"/>
        <v>1813717.8414341183</v>
      </c>
      <c r="Z19" s="107">
        <f t="shared" si="24"/>
        <v>1825589.8079219351</v>
      </c>
      <c r="AA19" s="107">
        <f t="shared" ref="AA19:BH19" si="25">AA13+AA9+AA6</f>
        <v>1834321.9468835867</v>
      </c>
      <c r="AB19" s="107">
        <f t="shared" si="25"/>
        <v>1837437.0802994897</v>
      </c>
      <c r="AC19" s="107">
        <f t="shared" si="25"/>
        <v>1848867.8382156696</v>
      </c>
      <c r="AD19" s="107">
        <f t="shared" si="25"/>
        <v>1871858.6390270735</v>
      </c>
      <c r="AE19" s="107">
        <f t="shared" si="25"/>
        <v>1895171.1323657581</v>
      </c>
      <c r="AF19" s="107">
        <f t="shared" si="25"/>
        <v>1909197.3815384046</v>
      </c>
      <c r="AG19" s="107">
        <f t="shared" si="25"/>
        <v>1924376.4406223502</v>
      </c>
      <c r="AH19" s="107">
        <f t="shared" si="25"/>
        <v>1941834.6760463051</v>
      </c>
      <c r="AI19" s="107">
        <f t="shared" si="25"/>
        <v>1952614.9558464251</v>
      </c>
      <c r="AJ19" s="107">
        <f t="shared" si="25"/>
        <v>1964467.7372989126</v>
      </c>
      <c r="AK19" s="107">
        <f t="shared" si="25"/>
        <v>1975246.8521594992</v>
      </c>
      <c r="AL19" s="107">
        <f t="shared" si="25"/>
        <v>2003786.8742858104</v>
      </c>
      <c r="AM19" s="107">
        <f t="shared" si="25"/>
        <v>2027702.283537589</v>
      </c>
      <c r="AN19" s="107">
        <f t="shared" si="25"/>
        <v>2061161.0950958054</v>
      </c>
      <c r="AO19" s="107">
        <f t="shared" si="25"/>
        <v>2080397.3172124601</v>
      </c>
      <c r="AP19" s="107">
        <f t="shared" si="25"/>
        <v>2106032.3325458891</v>
      </c>
      <c r="AQ19" s="107">
        <f t="shared" si="25"/>
        <v>2139405.8798170392</v>
      </c>
      <c r="AR19" s="107">
        <f t="shared" si="25"/>
        <v>2165815.1400413476</v>
      </c>
      <c r="AS19" s="107">
        <f t="shared" si="25"/>
        <v>2180388.5828906158</v>
      </c>
      <c r="AT19" s="107">
        <f t="shared" si="25"/>
        <v>2211839.6800000002</v>
      </c>
      <c r="AU19" s="107">
        <f t="shared" si="25"/>
        <v>2242675.4040000001</v>
      </c>
      <c r="AV19" s="107">
        <f t="shared" si="25"/>
        <v>2275307.7760000001</v>
      </c>
      <c r="AW19" s="107">
        <f t="shared" si="25"/>
        <v>2305206.5419999999</v>
      </c>
      <c r="AX19" s="107">
        <f t="shared" si="25"/>
        <v>2344393.9339999999</v>
      </c>
      <c r="AY19" s="107">
        <f t="shared" si="25"/>
        <v>2362878.1120000002</v>
      </c>
      <c r="AZ19" s="107">
        <f t="shared" si="25"/>
        <v>2390931.682</v>
      </c>
      <c r="BA19" s="107">
        <f t="shared" si="25"/>
        <v>2425714.8059999999</v>
      </c>
      <c r="BB19" s="107">
        <f t="shared" si="25"/>
        <v>2436040.75</v>
      </c>
      <c r="BC19" s="107">
        <f t="shared" si="25"/>
        <v>2466862.81</v>
      </c>
      <c r="BD19" s="107">
        <f t="shared" si="25"/>
        <v>2472943.2760000005</v>
      </c>
      <c r="BE19" s="107">
        <f t="shared" si="25"/>
        <v>2461107.0031133052</v>
      </c>
      <c r="BF19" s="107">
        <f t="shared" si="25"/>
        <v>2423456.77</v>
      </c>
      <c r="BG19" s="107">
        <f t="shared" si="25"/>
        <v>2416241.8359999997</v>
      </c>
      <c r="BH19" s="107">
        <f t="shared" si="25"/>
        <v>2421289.946</v>
      </c>
      <c r="BI19" s="107">
        <f t="shared" ref="BI19:BO19" si="26">BI13+BI9+BI6</f>
        <v>2435225.372</v>
      </c>
      <c r="BJ19" s="107">
        <f t="shared" si="26"/>
        <v>2464010.0999999996</v>
      </c>
      <c r="BK19" s="107">
        <f t="shared" si="26"/>
        <v>2477944.5</v>
      </c>
      <c r="BL19" s="107">
        <f t="shared" si="26"/>
        <v>2504723.4</v>
      </c>
      <c r="BM19" s="107">
        <f t="shared" si="26"/>
        <v>2532761.4000000004</v>
      </c>
      <c r="BN19" s="107">
        <f>BN13+BN9+BN6</f>
        <v>2556186.7000000002</v>
      </c>
      <c r="BO19" s="107">
        <f t="shared" si="26"/>
        <v>2570369.6</v>
      </c>
      <c r="BP19" s="107">
        <f t="shared" ref="BP19:BX19" si="27">BP13+BP9+BP6</f>
        <v>2576628</v>
      </c>
      <c r="BQ19" s="107">
        <f t="shared" si="27"/>
        <v>2596722.7999999998</v>
      </c>
      <c r="BR19" s="107">
        <f t="shared" si="27"/>
        <v>2608240.7000000002</v>
      </c>
      <c r="BS19" s="107">
        <f t="shared" si="27"/>
        <v>2632289.9000000004</v>
      </c>
      <c r="BT19" s="107">
        <f t="shared" si="27"/>
        <v>2638855.2000000002</v>
      </c>
      <c r="BU19" s="107">
        <f>BU13+BU9+BU6</f>
        <v>2650947.2000000002</v>
      </c>
      <c r="BV19" s="107">
        <f>BV13+BV9+BV6</f>
        <v>2663090.7000000002</v>
      </c>
      <c r="BW19" s="107">
        <f>BW13+BW9+BW6</f>
        <v>2690783.4000000004</v>
      </c>
      <c r="BX19" s="107">
        <f t="shared" si="27"/>
        <v>2704560.7</v>
      </c>
      <c r="BY19" s="107">
        <f t="shared" ref="BY19:CE19" si="28">BY13+BY9+BY6</f>
        <v>2741497.3</v>
      </c>
      <c r="BZ19" s="107">
        <f t="shared" si="28"/>
        <v>2731063.5</v>
      </c>
      <c r="CA19" s="107">
        <f t="shared" si="28"/>
        <v>2735552.3</v>
      </c>
      <c r="CB19" s="107">
        <f t="shared" si="28"/>
        <v>2750332.5</v>
      </c>
      <c r="CC19" s="107">
        <f t="shared" si="28"/>
        <v>2776551.7</v>
      </c>
      <c r="CD19" s="107">
        <f t="shared" si="28"/>
        <v>2788540.8</v>
      </c>
      <c r="CE19" s="107">
        <f t="shared" si="28"/>
        <v>2777807.3</v>
      </c>
      <c r="CF19" s="107">
        <f t="shared" ref="CF19:CG19" si="29">CF13+CF9+CF6</f>
        <v>2780888</v>
      </c>
      <c r="CG19" s="107">
        <f t="shared" si="29"/>
        <v>2785487.5999999996</v>
      </c>
      <c r="CH19" s="107">
        <f t="shared" ref="CH19" si="30">CH13+CH9+CH6</f>
        <v>2776376.5</v>
      </c>
      <c r="CI19" s="107">
        <f t="shared" ref="CI19:CK19" si="31">CI13+CI9+CI6</f>
        <v>2798210.5</v>
      </c>
      <c r="CJ19" s="107">
        <f t="shared" si="31"/>
        <v>2800913</v>
      </c>
      <c r="CK19" s="107">
        <f t="shared" si="31"/>
        <v>2799205.7</v>
      </c>
    </row>
    <row r="20" spans="1:89">
      <c r="A20" s="150" t="s">
        <v>14</v>
      </c>
      <c r="B20" s="110">
        <v>171151.75405480151</v>
      </c>
      <c r="C20" s="110">
        <v>171173.3789072978</v>
      </c>
      <c r="D20" s="110">
        <v>172672.98111714999</v>
      </c>
      <c r="E20" s="110">
        <v>173371.47559366221</v>
      </c>
      <c r="F20" s="110">
        <v>175053.4710034031</v>
      </c>
      <c r="G20" s="110">
        <v>180270.81722102308</v>
      </c>
      <c r="H20" s="110">
        <v>182228.81813012957</v>
      </c>
      <c r="I20" s="110">
        <v>184453.78766341804</v>
      </c>
      <c r="J20" s="110">
        <v>185086.06265915465</v>
      </c>
      <c r="K20" s="110">
        <v>185669.61839780104</v>
      </c>
      <c r="L20" s="110">
        <v>186026.22583076896</v>
      </c>
      <c r="M20" s="110">
        <v>186317.23442765986</v>
      </c>
      <c r="N20" s="110">
        <v>185326.61918882414</v>
      </c>
      <c r="O20" s="110">
        <v>183656.48760654542</v>
      </c>
      <c r="P20" s="110">
        <v>182807.70055966949</v>
      </c>
      <c r="Q20" s="110">
        <v>182844.15149528321</v>
      </c>
      <c r="R20" s="110">
        <v>181849.41922316395</v>
      </c>
      <c r="S20" s="110">
        <v>181694.53766692081</v>
      </c>
      <c r="T20" s="110">
        <v>182953.50816425675</v>
      </c>
      <c r="U20" s="110">
        <v>184166.17645578145</v>
      </c>
      <c r="V20" s="110">
        <v>184195.79991349779</v>
      </c>
      <c r="W20" s="110">
        <v>184655.72969082714</v>
      </c>
      <c r="X20" s="110">
        <v>186104.69548099817</v>
      </c>
      <c r="Y20" s="110">
        <v>187238.33720278193</v>
      </c>
      <c r="Z20" s="110">
        <v>187186.82601008136</v>
      </c>
      <c r="AA20" s="110">
        <v>187534.65777676299</v>
      </c>
      <c r="AB20" s="110">
        <v>188363.0414349261</v>
      </c>
      <c r="AC20" s="110">
        <v>189779.91908313401</v>
      </c>
      <c r="AD20" s="110">
        <v>191115.05379505066</v>
      </c>
      <c r="AE20" s="110">
        <v>192138.51891712341</v>
      </c>
      <c r="AF20" s="110">
        <v>195111.07359242652</v>
      </c>
      <c r="AG20" s="110">
        <v>194911.53007806014</v>
      </c>
      <c r="AH20" s="110">
        <v>197003.51853512705</v>
      </c>
      <c r="AI20" s="110">
        <v>197759.20913469524</v>
      </c>
      <c r="AJ20" s="110">
        <v>198664.23552566019</v>
      </c>
      <c r="AK20" s="110">
        <v>200591.43966118587</v>
      </c>
      <c r="AL20" s="110">
        <v>202935.75411061285</v>
      </c>
      <c r="AM20" s="110">
        <v>206878.99142999502</v>
      </c>
      <c r="AN20" s="110">
        <v>210766.87151635942</v>
      </c>
      <c r="AO20" s="110">
        <v>213330.04014283343</v>
      </c>
      <c r="AP20" s="110">
        <v>213768.00597242985</v>
      </c>
      <c r="AQ20" s="110">
        <v>218174.78931257266</v>
      </c>
      <c r="AR20" s="110">
        <v>221183.39055821291</v>
      </c>
      <c r="AS20" s="110">
        <v>222367.77786929082</v>
      </c>
      <c r="AT20" s="110">
        <v>227713</v>
      </c>
      <c r="AU20" s="110">
        <v>231525</v>
      </c>
      <c r="AV20" s="110">
        <v>233065</v>
      </c>
      <c r="AW20" s="110">
        <v>237853</v>
      </c>
      <c r="AX20" s="110">
        <v>239956</v>
      </c>
      <c r="AY20" s="110">
        <v>242652</v>
      </c>
      <c r="AZ20" s="110">
        <v>245134</v>
      </c>
      <c r="BA20" s="110">
        <v>247706</v>
      </c>
      <c r="BB20" s="110">
        <v>248608</v>
      </c>
      <c r="BC20" s="110">
        <v>250563</v>
      </c>
      <c r="BD20" s="110">
        <v>250975</v>
      </c>
      <c r="BE20" s="110">
        <v>247306</v>
      </c>
      <c r="BF20" s="110">
        <v>242825</v>
      </c>
      <c r="BG20" s="110">
        <v>240889</v>
      </c>
      <c r="BH20" s="110">
        <v>242003</v>
      </c>
      <c r="BI20" s="110">
        <v>245831</v>
      </c>
      <c r="BJ20" s="110">
        <v>247564</v>
      </c>
      <c r="BK20" s="110">
        <v>252130</v>
      </c>
      <c r="BL20" s="110">
        <v>255703</v>
      </c>
      <c r="BM20" s="110">
        <v>257195</v>
      </c>
      <c r="BN20" s="110">
        <v>260287</v>
      </c>
      <c r="BO20" s="110">
        <v>262297</v>
      </c>
      <c r="BP20" s="110">
        <v>264487</v>
      </c>
      <c r="BQ20" s="110">
        <v>266049</v>
      </c>
      <c r="BR20" s="110">
        <v>265984</v>
      </c>
      <c r="BS20" s="110">
        <v>267737</v>
      </c>
      <c r="BT20" s="110">
        <v>269845</v>
      </c>
      <c r="BU20" s="110">
        <v>270414</v>
      </c>
      <c r="BV20" s="110">
        <v>271018</v>
      </c>
      <c r="BW20" s="110">
        <v>274045</v>
      </c>
      <c r="BX20" s="110">
        <v>273561</v>
      </c>
      <c r="BY20" s="110">
        <v>274612</v>
      </c>
      <c r="BZ20" s="110">
        <v>272877</v>
      </c>
      <c r="CA20" s="110">
        <v>273548</v>
      </c>
      <c r="CB20" s="110">
        <v>275490</v>
      </c>
      <c r="CC20" s="110">
        <v>279885</v>
      </c>
      <c r="CD20" s="110">
        <v>282635</v>
      </c>
      <c r="CE20" s="110">
        <v>279066</v>
      </c>
      <c r="CF20" s="110">
        <v>279309</v>
      </c>
      <c r="CG20" s="110">
        <v>278674</v>
      </c>
      <c r="CH20" s="110">
        <v>276376</v>
      </c>
      <c r="CI20" s="110">
        <v>278259</v>
      </c>
      <c r="CJ20" s="110">
        <v>278970</v>
      </c>
      <c r="CK20" s="110">
        <v>278331</v>
      </c>
    </row>
    <row r="21" spans="1:89" ht="13.5" thickBot="1">
      <c r="A21" s="152" t="s">
        <v>426</v>
      </c>
      <c r="B21" s="98">
        <f t="shared" ref="B21:Z21" si="32">B19+B20</f>
        <v>1744258.6659404365</v>
      </c>
      <c r="C21" s="98">
        <f t="shared" si="32"/>
        <v>1746870.1833159183</v>
      </c>
      <c r="D21" s="98">
        <f t="shared" si="32"/>
        <v>1755993.8919886914</v>
      </c>
      <c r="E21" s="98">
        <f t="shared" si="32"/>
        <v>1760465.4534259294</v>
      </c>
      <c r="F21" s="98">
        <f t="shared" si="32"/>
        <v>1786041.9881676254</v>
      </c>
      <c r="G21" s="98">
        <f t="shared" si="32"/>
        <v>1806865.8832443131</v>
      </c>
      <c r="H21" s="98">
        <f t="shared" si="32"/>
        <v>1828393.9762252946</v>
      </c>
      <c r="I21" s="98">
        <f t="shared" si="32"/>
        <v>1847687.3513055728</v>
      </c>
      <c r="J21" s="98">
        <f t="shared" si="32"/>
        <v>1852053.4724131115</v>
      </c>
      <c r="K21" s="98">
        <f t="shared" si="32"/>
        <v>1863423.1698453783</v>
      </c>
      <c r="L21" s="98">
        <f t="shared" si="32"/>
        <v>1866177.3344582573</v>
      </c>
      <c r="M21" s="98">
        <f t="shared" si="32"/>
        <v>1863999.6026530748</v>
      </c>
      <c r="N21" s="98">
        <f t="shared" si="32"/>
        <v>1869940.8493841763</v>
      </c>
      <c r="O21" s="98">
        <f t="shared" si="32"/>
        <v>1870995.547858851</v>
      </c>
      <c r="P21" s="98">
        <f t="shared" si="32"/>
        <v>1866499.1791144188</v>
      </c>
      <c r="Q21" s="98">
        <f t="shared" si="32"/>
        <v>1867888.3267087955</v>
      </c>
      <c r="R21" s="98">
        <f t="shared" si="32"/>
        <v>1883519.8907442933</v>
      </c>
      <c r="S21" s="98">
        <f t="shared" si="32"/>
        <v>1896307.6319365797</v>
      </c>
      <c r="T21" s="98">
        <f t="shared" si="32"/>
        <v>1915066.2469254644</v>
      </c>
      <c r="U21" s="98">
        <f t="shared" si="32"/>
        <v>1934438.5424329145</v>
      </c>
      <c r="V21" s="98">
        <f t="shared" si="32"/>
        <v>1953372.6525511716</v>
      </c>
      <c r="W21" s="98">
        <f t="shared" si="32"/>
        <v>1969201.688050987</v>
      </c>
      <c r="X21" s="98">
        <f t="shared" si="32"/>
        <v>1985816.1444480799</v>
      </c>
      <c r="Y21" s="98">
        <f t="shared" si="32"/>
        <v>2000956.1786369001</v>
      </c>
      <c r="Z21" s="98">
        <f t="shared" si="32"/>
        <v>2012776.6339320166</v>
      </c>
      <c r="AA21" s="98">
        <f>AA19+AA20</f>
        <v>2021856.6046603497</v>
      </c>
      <c r="AB21" s="98">
        <f t="shared" ref="AB21:BH21" si="33">AB19+AB20</f>
        <v>2025800.1217344156</v>
      </c>
      <c r="AC21" s="98">
        <f t="shared" si="33"/>
        <v>2038647.7572988037</v>
      </c>
      <c r="AD21" s="98">
        <f t="shared" si="33"/>
        <v>2062973.6928221241</v>
      </c>
      <c r="AE21" s="98">
        <f t="shared" si="33"/>
        <v>2087309.6512828814</v>
      </c>
      <c r="AF21" s="98">
        <f t="shared" si="33"/>
        <v>2104308.4551308313</v>
      </c>
      <c r="AG21" s="98">
        <f t="shared" si="33"/>
        <v>2119287.9707004102</v>
      </c>
      <c r="AH21" s="98">
        <f t="shared" si="33"/>
        <v>2138838.1945814323</v>
      </c>
      <c r="AI21" s="98">
        <f t="shared" si="33"/>
        <v>2150374.1649811203</v>
      </c>
      <c r="AJ21" s="98">
        <f t="shared" si="33"/>
        <v>2163131.9728245726</v>
      </c>
      <c r="AK21" s="98">
        <f t="shared" si="33"/>
        <v>2175838.2918206849</v>
      </c>
      <c r="AL21" s="98">
        <f t="shared" si="33"/>
        <v>2206722.6283964231</v>
      </c>
      <c r="AM21" s="98">
        <f t="shared" si="33"/>
        <v>2234581.2749675838</v>
      </c>
      <c r="AN21" s="98">
        <f t="shared" si="33"/>
        <v>2271927.9666121649</v>
      </c>
      <c r="AO21" s="98">
        <f t="shared" si="33"/>
        <v>2293727.3573552934</v>
      </c>
      <c r="AP21" s="98">
        <f t="shared" si="33"/>
        <v>2319800.3385183187</v>
      </c>
      <c r="AQ21" s="98">
        <f t="shared" si="33"/>
        <v>2357580.6691296119</v>
      </c>
      <c r="AR21" s="98">
        <f t="shared" si="33"/>
        <v>2386998.5305995606</v>
      </c>
      <c r="AS21" s="98">
        <f t="shared" si="33"/>
        <v>2402756.3607599065</v>
      </c>
      <c r="AT21" s="98">
        <f t="shared" si="33"/>
        <v>2439552.6800000002</v>
      </c>
      <c r="AU21" s="98">
        <f t="shared" si="33"/>
        <v>2474200.4040000001</v>
      </c>
      <c r="AV21" s="98">
        <f t="shared" si="33"/>
        <v>2508372.7760000001</v>
      </c>
      <c r="AW21" s="98">
        <f t="shared" si="33"/>
        <v>2543059.5419999999</v>
      </c>
      <c r="AX21" s="98">
        <f t="shared" si="33"/>
        <v>2584349.9339999999</v>
      </c>
      <c r="AY21" s="98">
        <f t="shared" si="33"/>
        <v>2605530.1120000002</v>
      </c>
      <c r="AZ21" s="98">
        <f t="shared" si="33"/>
        <v>2636065.682</v>
      </c>
      <c r="BA21" s="98">
        <f t="shared" si="33"/>
        <v>2673420.8059999999</v>
      </c>
      <c r="BB21" s="98">
        <f t="shared" si="33"/>
        <v>2684648.75</v>
      </c>
      <c r="BC21" s="98">
        <f t="shared" si="33"/>
        <v>2717425.81</v>
      </c>
      <c r="BD21" s="98">
        <f t="shared" si="33"/>
        <v>2723918.2760000005</v>
      </c>
      <c r="BE21" s="98">
        <f t="shared" si="33"/>
        <v>2708413.0031133052</v>
      </c>
      <c r="BF21" s="98">
        <f t="shared" si="33"/>
        <v>2666281.77</v>
      </c>
      <c r="BG21" s="98">
        <f t="shared" si="33"/>
        <v>2657130.8359999997</v>
      </c>
      <c r="BH21" s="98">
        <f t="shared" si="33"/>
        <v>2663292.946</v>
      </c>
      <c r="BI21" s="98">
        <f t="shared" ref="BI21:BO21" si="34">BI19+BI20</f>
        <v>2681056.372</v>
      </c>
      <c r="BJ21" s="98">
        <f t="shared" si="34"/>
        <v>2711574.0999999996</v>
      </c>
      <c r="BK21" s="98">
        <f t="shared" si="34"/>
        <v>2730074.5</v>
      </c>
      <c r="BL21" s="98">
        <f t="shared" si="34"/>
        <v>2760426.4</v>
      </c>
      <c r="BM21" s="98">
        <f t="shared" si="34"/>
        <v>2789956.4000000004</v>
      </c>
      <c r="BN21" s="98">
        <f>BN19+BN20</f>
        <v>2816473.7</v>
      </c>
      <c r="BO21" s="98">
        <f t="shared" si="34"/>
        <v>2832666.6</v>
      </c>
      <c r="BP21" s="98">
        <f t="shared" ref="BP21:BX21" si="35">BP19+BP20</f>
        <v>2841115</v>
      </c>
      <c r="BQ21" s="98">
        <f t="shared" si="35"/>
        <v>2862771.8</v>
      </c>
      <c r="BR21" s="98">
        <f t="shared" si="35"/>
        <v>2874224.7</v>
      </c>
      <c r="BS21" s="98">
        <f t="shared" si="35"/>
        <v>2900026.9000000004</v>
      </c>
      <c r="BT21" s="98">
        <f t="shared" si="35"/>
        <v>2908700.2</v>
      </c>
      <c r="BU21" s="98">
        <f t="shared" si="35"/>
        <v>2921361.2</v>
      </c>
      <c r="BV21" s="98">
        <f>BV19+BV20</f>
        <v>2934108.7</v>
      </c>
      <c r="BW21" s="98">
        <f>BW19+BW20</f>
        <v>2964828.4000000004</v>
      </c>
      <c r="BX21" s="98">
        <f t="shared" si="35"/>
        <v>2978121.7</v>
      </c>
      <c r="BY21" s="98">
        <f t="shared" ref="BY21:CE21" si="36">BY19+BY20</f>
        <v>3016109.3</v>
      </c>
      <c r="BZ21" s="98">
        <f t="shared" si="36"/>
        <v>3003940.5</v>
      </c>
      <c r="CA21" s="98">
        <f t="shared" si="36"/>
        <v>3009100.3</v>
      </c>
      <c r="CB21" s="98">
        <f t="shared" si="36"/>
        <v>3025822.5</v>
      </c>
      <c r="CC21" s="98">
        <f t="shared" si="36"/>
        <v>3056436.7</v>
      </c>
      <c r="CD21" s="98">
        <f t="shared" si="36"/>
        <v>3071175.8</v>
      </c>
      <c r="CE21" s="98">
        <f t="shared" si="36"/>
        <v>3056873.3</v>
      </c>
      <c r="CF21" s="98">
        <f t="shared" ref="CF21:CG21" si="37">CF19+CF20</f>
        <v>3060197</v>
      </c>
      <c r="CG21" s="98">
        <f t="shared" si="37"/>
        <v>3064161.5999999996</v>
      </c>
      <c r="CH21" s="98">
        <f t="shared" ref="CH21" si="38">CH19+CH20</f>
        <v>3052752.5</v>
      </c>
      <c r="CI21" s="98">
        <f t="shared" ref="CI21:CK21" si="39">CI19+CI20</f>
        <v>3076469.5</v>
      </c>
      <c r="CJ21" s="98">
        <f t="shared" si="39"/>
        <v>3079883</v>
      </c>
      <c r="CK21" s="98">
        <f t="shared" si="39"/>
        <v>3077536.7</v>
      </c>
    </row>
    <row r="23" spans="1:89" ht="18">
      <c r="A23" s="115" t="s">
        <v>168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  <c r="AR23" s="115"/>
      <c r="AS23" s="115"/>
      <c r="AT23" s="115"/>
      <c r="AU23" s="115"/>
      <c r="AV23" s="115"/>
      <c r="AW23" s="115"/>
      <c r="AX23" s="115"/>
      <c r="AY23" s="115"/>
      <c r="AZ23" s="115"/>
      <c r="BA23" s="115"/>
    </row>
    <row r="24" spans="1:89" ht="13.5" thickBot="1">
      <c r="A24" s="1" t="s">
        <v>201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89" ht="13.5" thickBot="1">
      <c r="A25" s="132" t="s">
        <v>167</v>
      </c>
      <c r="B25" s="234" t="str">
        <f>B5</f>
        <v>1995q1</v>
      </c>
      <c r="C25" s="233" t="str">
        <f t="shared" ref="C25:BN25" si="40">C5</f>
        <v>1995q2</v>
      </c>
      <c r="D25" s="233" t="str">
        <f t="shared" si="40"/>
        <v>1995q3</v>
      </c>
      <c r="E25" s="233" t="str">
        <f t="shared" si="40"/>
        <v>1995q4</v>
      </c>
      <c r="F25" s="233" t="str">
        <f t="shared" si="40"/>
        <v>1996q1</v>
      </c>
      <c r="G25" s="233" t="str">
        <f t="shared" si="40"/>
        <v>1996q2</v>
      </c>
      <c r="H25" s="233" t="str">
        <f t="shared" si="40"/>
        <v>1996q3</v>
      </c>
      <c r="I25" s="233" t="str">
        <f t="shared" si="40"/>
        <v>1996q4</v>
      </c>
      <c r="J25" s="233" t="str">
        <f t="shared" si="40"/>
        <v>1997q1</v>
      </c>
      <c r="K25" s="233" t="str">
        <f t="shared" si="40"/>
        <v>1997q2</v>
      </c>
      <c r="L25" s="233" t="str">
        <f t="shared" si="40"/>
        <v>1997q3</v>
      </c>
      <c r="M25" s="233" t="str">
        <f t="shared" si="40"/>
        <v>1997q4</v>
      </c>
      <c r="N25" s="233" t="str">
        <f t="shared" si="40"/>
        <v>1998q1</v>
      </c>
      <c r="O25" s="233" t="str">
        <f t="shared" si="40"/>
        <v>1998q2</v>
      </c>
      <c r="P25" s="233" t="str">
        <f t="shared" si="40"/>
        <v>1998q3</v>
      </c>
      <c r="Q25" s="233" t="str">
        <f t="shared" si="40"/>
        <v>1998q4</v>
      </c>
      <c r="R25" s="233" t="str">
        <f t="shared" si="40"/>
        <v>1999q1</v>
      </c>
      <c r="S25" s="233" t="str">
        <f t="shared" si="40"/>
        <v>1999q2</v>
      </c>
      <c r="T25" s="233" t="str">
        <f t="shared" si="40"/>
        <v>1999q3</v>
      </c>
      <c r="U25" s="233" t="str">
        <f t="shared" si="40"/>
        <v>1999q4</v>
      </c>
      <c r="V25" s="233" t="str">
        <f t="shared" si="40"/>
        <v>2000q1</v>
      </c>
      <c r="W25" s="233" t="str">
        <f t="shared" si="40"/>
        <v>2000q2</v>
      </c>
      <c r="X25" s="233" t="str">
        <f t="shared" si="40"/>
        <v>2000q3</v>
      </c>
      <c r="Y25" s="233" t="str">
        <f t="shared" si="40"/>
        <v>2000q4</v>
      </c>
      <c r="Z25" s="233" t="str">
        <f t="shared" si="40"/>
        <v>2001q1</v>
      </c>
      <c r="AA25" s="233" t="str">
        <f t="shared" si="40"/>
        <v>2001q2</v>
      </c>
      <c r="AB25" s="233" t="str">
        <f t="shared" si="40"/>
        <v>2001q3</v>
      </c>
      <c r="AC25" s="233" t="str">
        <f t="shared" si="40"/>
        <v>2001q4</v>
      </c>
      <c r="AD25" s="233" t="str">
        <f t="shared" si="40"/>
        <v>2002q1</v>
      </c>
      <c r="AE25" s="233" t="str">
        <f t="shared" si="40"/>
        <v>2002q2</v>
      </c>
      <c r="AF25" s="233" t="str">
        <f t="shared" si="40"/>
        <v>2002q3</v>
      </c>
      <c r="AG25" s="233" t="str">
        <f t="shared" si="40"/>
        <v>2002q4</v>
      </c>
      <c r="AH25" s="233" t="str">
        <f t="shared" si="40"/>
        <v>2003q1</v>
      </c>
      <c r="AI25" s="233" t="str">
        <f t="shared" si="40"/>
        <v>2003q2</v>
      </c>
      <c r="AJ25" s="233" t="str">
        <f t="shared" si="40"/>
        <v>2003q3</v>
      </c>
      <c r="AK25" s="233" t="str">
        <f t="shared" si="40"/>
        <v>2003q4</v>
      </c>
      <c r="AL25" s="233" t="str">
        <f t="shared" si="40"/>
        <v>2004q1</v>
      </c>
      <c r="AM25" s="233" t="str">
        <f t="shared" si="40"/>
        <v>2004q2</v>
      </c>
      <c r="AN25" s="233" t="str">
        <f t="shared" si="40"/>
        <v>2004q3</v>
      </c>
      <c r="AO25" s="233" t="str">
        <f t="shared" si="40"/>
        <v>2004q4</v>
      </c>
      <c r="AP25" s="233" t="str">
        <f t="shared" si="40"/>
        <v>2005q1</v>
      </c>
      <c r="AQ25" s="233" t="str">
        <f t="shared" si="40"/>
        <v>2005q2</v>
      </c>
      <c r="AR25" s="233" t="str">
        <f t="shared" si="40"/>
        <v>2005q3</v>
      </c>
      <c r="AS25" s="233" t="str">
        <f t="shared" si="40"/>
        <v>2005q4</v>
      </c>
      <c r="AT25" s="233" t="str">
        <f t="shared" si="40"/>
        <v>2006q1</v>
      </c>
      <c r="AU25" s="233" t="str">
        <f t="shared" si="40"/>
        <v>2006q2</v>
      </c>
      <c r="AV25" s="233" t="str">
        <f t="shared" si="40"/>
        <v>2006q3</v>
      </c>
      <c r="AW25" s="233" t="str">
        <f t="shared" si="40"/>
        <v>2006q4</v>
      </c>
      <c r="AX25" s="233" t="str">
        <f t="shared" si="40"/>
        <v>2007q1</v>
      </c>
      <c r="AY25" s="233" t="str">
        <f t="shared" si="40"/>
        <v>2007q2</v>
      </c>
      <c r="AZ25" s="233" t="str">
        <f t="shared" si="40"/>
        <v>2007q3</v>
      </c>
      <c r="BA25" s="233" t="str">
        <f t="shared" si="40"/>
        <v>2007q4</v>
      </c>
      <c r="BB25" s="233" t="str">
        <f t="shared" si="40"/>
        <v>2008q1</v>
      </c>
      <c r="BC25" s="233" t="str">
        <f t="shared" si="40"/>
        <v>2008q2</v>
      </c>
      <c r="BD25" s="233" t="str">
        <f t="shared" si="40"/>
        <v>2008q3</v>
      </c>
      <c r="BE25" s="233" t="str">
        <f t="shared" si="40"/>
        <v>2008q4</v>
      </c>
      <c r="BF25" s="233" t="str">
        <f t="shared" si="40"/>
        <v>2009q1</v>
      </c>
      <c r="BG25" s="233" t="str">
        <f t="shared" si="40"/>
        <v>2009q2</v>
      </c>
      <c r="BH25" s="233" t="str">
        <f t="shared" si="40"/>
        <v>2009q3</v>
      </c>
      <c r="BI25" s="233" t="str">
        <f t="shared" si="40"/>
        <v>2009q4</v>
      </c>
      <c r="BJ25" s="233" t="str">
        <f t="shared" si="40"/>
        <v>2010q1</v>
      </c>
      <c r="BK25" s="233" t="str">
        <f t="shared" si="40"/>
        <v>2010q2</v>
      </c>
      <c r="BL25" s="233" t="str">
        <f t="shared" si="40"/>
        <v>2010q3</v>
      </c>
      <c r="BM25" s="233" t="str">
        <f t="shared" si="40"/>
        <v>2010q4</v>
      </c>
      <c r="BN25" s="233" t="str">
        <f t="shared" si="40"/>
        <v>2011q1</v>
      </c>
      <c r="BO25" s="233" t="str">
        <f t="shared" ref="BO25:BX25" si="41">BO5</f>
        <v>2011q2</v>
      </c>
      <c r="BP25" s="233" t="str">
        <f t="shared" si="41"/>
        <v>2011q3</v>
      </c>
      <c r="BQ25" s="233" t="str">
        <f t="shared" si="41"/>
        <v>2011q4</v>
      </c>
      <c r="BR25" s="233" t="str">
        <f t="shared" si="41"/>
        <v>2012q1</v>
      </c>
      <c r="BS25" s="233" t="str">
        <f t="shared" si="41"/>
        <v>2012q2</v>
      </c>
      <c r="BT25" s="233" t="str">
        <f t="shared" si="41"/>
        <v>2012q3</v>
      </c>
      <c r="BU25" s="233" t="str">
        <f t="shared" si="41"/>
        <v>2012q4</v>
      </c>
      <c r="BV25" s="233" t="str">
        <f t="shared" si="41"/>
        <v>2013q1</v>
      </c>
      <c r="BW25" s="233" t="str">
        <f t="shared" si="41"/>
        <v>2013q2</v>
      </c>
      <c r="BX25" s="233" t="str">
        <f t="shared" si="41"/>
        <v>2013q3</v>
      </c>
      <c r="BY25" s="233" t="str">
        <f t="shared" ref="BY25:CE25" si="42">BY5</f>
        <v>2013q4</v>
      </c>
      <c r="BZ25" s="233" t="str">
        <f t="shared" si="42"/>
        <v>2014q1</v>
      </c>
      <c r="CA25" s="233" t="str">
        <f t="shared" si="42"/>
        <v>2014q2</v>
      </c>
      <c r="CB25" s="233" t="str">
        <f t="shared" si="42"/>
        <v>2014q3</v>
      </c>
      <c r="CC25" s="233" t="str">
        <f t="shared" si="42"/>
        <v>2014q4</v>
      </c>
      <c r="CD25" s="233" t="str">
        <f t="shared" si="42"/>
        <v>2015q1</v>
      </c>
      <c r="CE25" s="233" t="str">
        <f t="shared" si="42"/>
        <v>2015q2</v>
      </c>
      <c r="CF25" s="233" t="str">
        <f t="shared" ref="CF25:CK25" si="43">CF5</f>
        <v>2015q3</v>
      </c>
      <c r="CG25" s="233" t="str">
        <f t="shared" si="43"/>
        <v>2015q4</v>
      </c>
      <c r="CH25" s="233" t="str">
        <f t="shared" si="43"/>
        <v>2016q1</v>
      </c>
      <c r="CI25" s="233" t="str">
        <f t="shared" si="43"/>
        <v>2016q2</v>
      </c>
      <c r="CJ25" s="233" t="str">
        <f t="shared" si="43"/>
        <v>2016q3</v>
      </c>
      <c r="CK25" s="233" t="str">
        <f t="shared" si="43"/>
        <v>2016q4</v>
      </c>
    </row>
    <row r="26" spans="1:89" ht="13.5" thickTop="1">
      <c r="A26" s="153" t="s">
        <v>0</v>
      </c>
      <c r="B26" s="95">
        <f t="shared" ref="B26:H26" si="44">SUM(B27:B28)</f>
        <v>24184.09944195368</v>
      </c>
      <c r="C26" s="89">
        <f t="shared" si="44"/>
        <v>21869.235868894008</v>
      </c>
      <c r="D26" s="89">
        <f t="shared" si="44"/>
        <v>20706.841294897502</v>
      </c>
      <c r="E26" s="89">
        <f t="shared" si="44"/>
        <v>20651.065320360653</v>
      </c>
      <c r="F26" s="89">
        <f t="shared" si="44"/>
        <v>25930.428702519821</v>
      </c>
      <c r="G26" s="89">
        <f t="shared" si="44"/>
        <v>27664.184366481106</v>
      </c>
      <c r="H26" s="89">
        <f t="shared" si="44"/>
        <v>28506.388891811133</v>
      </c>
      <c r="I26" s="89">
        <f t="shared" ref="I26:BC26" si="45">SUM(I27:I28)</f>
        <v>28711.340947652174</v>
      </c>
      <c r="J26" s="89">
        <f t="shared" si="45"/>
        <v>27632.988579841258</v>
      </c>
      <c r="K26" s="89">
        <f t="shared" si="45"/>
        <v>27849.480966020259</v>
      </c>
      <c r="L26" s="89">
        <f t="shared" si="45"/>
        <v>27920.669826156402</v>
      </c>
      <c r="M26" s="89">
        <f t="shared" si="45"/>
        <v>27822.345313370519</v>
      </c>
      <c r="N26" s="89">
        <f t="shared" si="45"/>
        <v>28106.056884826568</v>
      </c>
      <c r="O26" s="89">
        <f t="shared" si="45"/>
        <v>27641.008265845376</v>
      </c>
      <c r="P26" s="89">
        <f t="shared" si="45"/>
        <v>27478.24173426973</v>
      </c>
      <c r="Q26" s="89">
        <f t="shared" si="45"/>
        <v>27744.975800751206</v>
      </c>
      <c r="R26" s="89">
        <f t="shared" si="45"/>
        <v>23281.371364416227</v>
      </c>
      <c r="S26" s="89">
        <f t="shared" si="45"/>
        <v>23383.811609914595</v>
      </c>
      <c r="T26" s="89">
        <f t="shared" si="45"/>
        <v>23622.74682192161</v>
      </c>
      <c r="U26" s="89">
        <f t="shared" si="45"/>
        <v>24008.033214483468</v>
      </c>
      <c r="V26" s="89">
        <f t="shared" si="45"/>
        <v>23846.631335967875</v>
      </c>
      <c r="W26" s="89">
        <f t="shared" si="45"/>
        <v>23915.692737089332</v>
      </c>
      <c r="X26" s="89">
        <f t="shared" si="45"/>
        <v>23852.451252288978</v>
      </c>
      <c r="Y26" s="89">
        <f t="shared" si="45"/>
        <v>23687.289449271782</v>
      </c>
      <c r="Z26" s="89">
        <f t="shared" si="45"/>
        <v>23378.087050474354</v>
      </c>
      <c r="AA26" s="89">
        <f t="shared" si="45"/>
        <v>23336.564660003249</v>
      </c>
      <c r="AB26" s="89">
        <f t="shared" si="45"/>
        <v>23236.630081822026</v>
      </c>
      <c r="AC26" s="89">
        <f t="shared" si="45"/>
        <v>23158.890678573785</v>
      </c>
      <c r="AD26" s="89">
        <f t="shared" si="45"/>
        <v>22291.905189482506</v>
      </c>
      <c r="AE26" s="89">
        <f t="shared" si="45"/>
        <v>22821.045597039018</v>
      </c>
      <c r="AF26" s="89">
        <f t="shared" si="45"/>
        <v>23204.904826174567</v>
      </c>
      <c r="AG26" s="89">
        <f t="shared" si="45"/>
        <v>23460.25088523273</v>
      </c>
      <c r="AH26" s="89">
        <f t="shared" si="45"/>
        <v>24402.775910476845</v>
      </c>
      <c r="AI26" s="89">
        <f t="shared" si="45"/>
        <v>24361.972662349479</v>
      </c>
      <c r="AJ26" s="89">
        <f t="shared" si="45"/>
        <v>24026.766658782042</v>
      </c>
      <c r="AK26" s="89">
        <f t="shared" si="45"/>
        <v>23971.109661567229</v>
      </c>
      <c r="AL26" s="89">
        <f t="shared" si="45"/>
        <v>24057.58895019615</v>
      </c>
      <c r="AM26" s="89">
        <f t="shared" si="45"/>
        <v>24090.59867808166</v>
      </c>
      <c r="AN26" s="89">
        <f t="shared" si="45"/>
        <v>24660.565238818494</v>
      </c>
      <c r="AO26" s="89">
        <f t="shared" si="45"/>
        <v>24839.854914288597</v>
      </c>
      <c r="AP26" s="89">
        <f t="shared" si="45"/>
        <v>23031.923837558214</v>
      </c>
      <c r="AQ26" s="89">
        <f t="shared" si="45"/>
        <v>22939.172545410333</v>
      </c>
      <c r="AR26" s="89">
        <f t="shared" si="45"/>
        <v>22911.679412082798</v>
      </c>
      <c r="AS26" s="89">
        <f t="shared" si="45"/>
        <v>22916.392436788643</v>
      </c>
      <c r="AT26" s="89">
        <f t="shared" si="45"/>
        <v>23822.533227527631</v>
      </c>
      <c r="AU26" s="89">
        <f t="shared" si="45"/>
        <v>22648.360623981403</v>
      </c>
      <c r="AV26" s="89">
        <f t="shared" si="45"/>
        <v>22255.581446807231</v>
      </c>
      <c r="AW26" s="89">
        <f t="shared" si="45"/>
        <v>22263.531572430296</v>
      </c>
      <c r="AX26" s="89">
        <f t="shared" si="45"/>
        <v>23003.161965112773</v>
      </c>
      <c r="AY26" s="89">
        <f t="shared" si="45"/>
        <v>23275.997088728142</v>
      </c>
      <c r="AZ26" s="89">
        <f t="shared" si="45"/>
        <v>23470.371508373239</v>
      </c>
      <c r="BA26" s="89">
        <f t="shared" si="45"/>
        <v>24019.248339097026</v>
      </c>
      <c r="BB26" s="89">
        <f t="shared" si="45"/>
        <v>24182.206852601597</v>
      </c>
      <c r="BC26" s="89">
        <f t="shared" si="45"/>
        <v>25050.939242613047</v>
      </c>
      <c r="BD26" s="89">
        <f t="shared" ref="BD26:BX26" si="46">SUM(BD27:BD28)</f>
        <v>26063.333558006561</v>
      </c>
      <c r="BE26" s="89">
        <f t="shared" si="46"/>
        <v>26516.875697438336</v>
      </c>
      <c r="BF26" s="89">
        <f t="shared" si="46"/>
        <v>25472.803031478732</v>
      </c>
      <c r="BG26" s="89">
        <f t="shared" si="46"/>
        <v>24840.449577780477</v>
      </c>
      <c r="BH26" s="89">
        <f t="shared" si="46"/>
        <v>24104.25119577007</v>
      </c>
      <c r="BI26" s="89">
        <f t="shared" si="46"/>
        <v>23748.967608784082</v>
      </c>
      <c r="BJ26" s="89">
        <f t="shared" si="46"/>
        <v>24999.634332824469</v>
      </c>
      <c r="BK26" s="89">
        <f t="shared" si="46"/>
        <v>24957.240314881205</v>
      </c>
      <c r="BL26" s="89">
        <f t="shared" si="46"/>
        <v>26050.44861052659</v>
      </c>
      <c r="BM26" s="89">
        <f t="shared" si="46"/>
        <v>26696.406731859959</v>
      </c>
      <c r="BN26" s="89">
        <f t="shared" si="46"/>
        <v>27933.577687779365</v>
      </c>
      <c r="BO26" s="89">
        <f t="shared" si="46"/>
        <v>27525.996740999955</v>
      </c>
      <c r="BP26" s="89">
        <f t="shared" si="46"/>
        <v>27022.079238262439</v>
      </c>
      <c r="BQ26" s="89">
        <f t="shared" si="46"/>
        <v>26966.277300480084</v>
      </c>
      <c r="BR26" s="89">
        <f t="shared" si="46"/>
        <v>27342.041742544592</v>
      </c>
      <c r="BS26" s="89">
        <f t="shared" si="46"/>
        <v>28102.681205027686</v>
      </c>
      <c r="BT26" s="89">
        <f t="shared" si="46"/>
        <v>28135.202427389842</v>
      </c>
      <c r="BU26" s="89">
        <f t="shared" si="46"/>
        <v>28331.818382886748</v>
      </c>
      <c r="BV26" s="89">
        <f t="shared" si="46"/>
        <v>28721.631581345551</v>
      </c>
      <c r="BW26" s="89">
        <f t="shared" si="46"/>
        <v>28741.454922737317</v>
      </c>
      <c r="BX26" s="89">
        <f t="shared" si="46"/>
        <v>29464.39018758684</v>
      </c>
      <c r="BY26" s="89">
        <f t="shared" ref="BY26:CE26" si="47">SUM(BY27:BY28)</f>
        <v>30357.002084572974</v>
      </c>
      <c r="BZ26" s="89">
        <f t="shared" si="47"/>
        <v>31131.049026599634</v>
      </c>
      <c r="CA26" s="89">
        <f t="shared" si="47"/>
        <v>31325.582430093516</v>
      </c>
      <c r="CB26" s="89">
        <f t="shared" si="47"/>
        <v>31924.393283536665</v>
      </c>
      <c r="CC26" s="89">
        <f t="shared" si="47"/>
        <v>32670.855245002378</v>
      </c>
      <c r="CD26" s="89">
        <f t="shared" si="47"/>
        <v>31274.610788224236</v>
      </c>
      <c r="CE26" s="89">
        <f t="shared" si="47"/>
        <v>29915.348476889238</v>
      </c>
      <c r="CF26" s="89">
        <f t="shared" ref="CF26:CH26" si="48">SUM(CF27:CF28)</f>
        <v>29070.402029392564</v>
      </c>
      <c r="CG26" s="89">
        <f t="shared" si="48"/>
        <v>28791.969955199238</v>
      </c>
      <c r="CH26" s="89">
        <f t="shared" si="48"/>
        <v>26909.285995618346</v>
      </c>
      <c r="CI26" s="89">
        <f t="shared" ref="CI26:CK26" si="49">SUM(CI27:CI28)</f>
        <v>26778.163455675283</v>
      </c>
      <c r="CJ26" s="89">
        <f t="shared" si="49"/>
        <v>26846.176035257376</v>
      </c>
      <c r="CK26" s="89">
        <f t="shared" si="49"/>
        <v>26605.219536838315</v>
      </c>
    </row>
    <row r="27" spans="1:89">
      <c r="A27" s="154" t="s">
        <v>1</v>
      </c>
      <c r="B27" s="135">
        <f>B7/Quarterly!B7*Quarterly!B27</f>
        <v>14122.356300921907</v>
      </c>
      <c r="C27" s="136">
        <f>C7/Quarterly!C7*Quarterly!C27</f>
        <v>11941.05885540306</v>
      </c>
      <c r="D27" s="136">
        <f>D7/Quarterly!D7*Quarterly!D27</f>
        <v>10799.658669245695</v>
      </c>
      <c r="E27" s="136">
        <f>E7/Quarterly!E7*Quarterly!E27</f>
        <v>10806.06748009719</v>
      </c>
      <c r="F27" s="136">
        <f>F7/Quarterly!F7*Quarterly!F27</f>
        <v>11970.098251370831</v>
      </c>
      <c r="G27" s="136">
        <f>G7/Quarterly!G7*Quarterly!G27</f>
        <v>13890.222464458644</v>
      </c>
      <c r="H27" s="136">
        <f>H7/Quarterly!H7*Quarterly!H27</f>
        <v>14712.504936108488</v>
      </c>
      <c r="I27" s="136">
        <f>I7/Quarterly!I7*Quarterly!I27</f>
        <v>14882.296527834329</v>
      </c>
      <c r="J27" s="136">
        <f>J7/Quarterly!J7*Quarterly!J27</f>
        <v>13828.392982551883</v>
      </c>
      <c r="K27" s="136">
        <f>K7/Quarterly!K7*Quarterly!K27</f>
        <v>13872.745569786603</v>
      </c>
      <c r="L27" s="136">
        <f>L7/Quarterly!L7*Quarterly!L27</f>
        <v>13835.911412323054</v>
      </c>
      <c r="M27" s="136">
        <f>M7/Quarterly!M7*Quarterly!M27</f>
        <v>13719.680390071444</v>
      </c>
      <c r="N27" s="136">
        <f>N7/Quarterly!N7*Quarterly!N27</f>
        <v>14131.942613831425</v>
      </c>
      <c r="O27" s="136">
        <f>O7/Quarterly!O7*Quarterly!O27</f>
        <v>13800.450636277255</v>
      </c>
      <c r="P27" s="136">
        <f>P7/Quarterly!P7*Quarterly!P27</f>
        <v>13760.779035660806</v>
      </c>
      <c r="Q27" s="136">
        <f>Q7/Quarterly!Q7*Quarterly!Q27</f>
        <v>14064.625001029146</v>
      </c>
      <c r="R27" s="136">
        <f>R7/Quarterly!R7*Quarterly!R27</f>
        <v>13236.348797222703</v>
      </c>
      <c r="S27" s="136">
        <f>S7/Quarterly!S7*Quarterly!S27</f>
        <v>13411.202315593275</v>
      </c>
      <c r="T27" s="136">
        <f>T7/Quarterly!T7*Quarterly!T27</f>
        <v>13645.691632798209</v>
      </c>
      <c r="U27" s="136">
        <f>U7/Quarterly!U7*Quarterly!U27</f>
        <v>13998.230360974672</v>
      </c>
      <c r="V27" s="136">
        <f>V7/Quarterly!V7*Quarterly!V27</f>
        <v>14048.636280210125</v>
      </c>
      <c r="W27" s="136">
        <f>W7/Quarterly!W7*Quarterly!W27</f>
        <v>14148.971867628639</v>
      </c>
      <c r="X27" s="136">
        <f>X7/Quarterly!X7*Quarterly!X27</f>
        <v>14167.653998951908</v>
      </c>
      <c r="Y27" s="136">
        <f>Y7/Quarterly!Y7*Quarterly!Y27</f>
        <v>13964.377027251419</v>
      </c>
      <c r="Z27" s="136">
        <f>Z7/Quarterly!Z7*Quarterly!Z27</f>
        <v>14117.394444536585</v>
      </c>
      <c r="AA27" s="136">
        <f>AA7/Quarterly!AA7*Quarterly!AA27</f>
        <v>14031.463298126153</v>
      </c>
      <c r="AB27" s="136">
        <f>AB7/Quarterly!AB7*Quarterly!AB27</f>
        <v>13993.928907087269</v>
      </c>
      <c r="AC27" s="136">
        <f>AC7/Quarterly!AC7*Quarterly!AC27</f>
        <v>13986.829158971224</v>
      </c>
      <c r="AD27" s="136">
        <f>AD7/Quarterly!AD7*Quarterly!AD27</f>
        <v>14131.214747740627</v>
      </c>
      <c r="AE27" s="136">
        <f>AE7/Quarterly!AE7*Quarterly!AE27</f>
        <v>14599.737866935351</v>
      </c>
      <c r="AF27" s="136">
        <f>AF7/Quarterly!AF7*Quarterly!AF27</f>
        <v>14907.581740729256</v>
      </c>
      <c r="AG27" s="136">
        <f>AG7/Quarterly!AG7*Quarterly!AG27</f>
        <v>15102.701329502555</v>
      </c>
      <c r="AH27" s="136">
        <f>AH7/Quarterly!AH7*Quarterly!AH27</f>
        <v>15795.474799612321</v>
      </c>
      <c r="AI27" s="136">
        <f>AI7/Quarterly!AI7*Quarterly!AI27</f>
        <v>15658.867602619603</v>
      </c>
      <c r="AJ27" s="136">
        <f>AJ7/Quarterly!AJ7*Quarterly!AJ27</f>
        <v>15213.930682006963</v>
      </c>
      <c r="AK27" s="136">
        <f>AK7/Quarterly!AK7*Quarterly!AK27</f>
        <v>15117.577643375738</v>
      </c>
      <c r="AL27" s="136">
        <f>AL7/Quarterly!AL7*Quarterly!AL27</f>
        <v>15115.928251466421</v>
      </c>
      <c r="AM27" s="136">
        <f>AM7/Quarterly!AM7*Quarterly!AM27</f>
        <v>15258.591611495754</v>
      </c>
      <c r="AN27" s="136">
        <f>AN7/Quarterly!AN7*Quarterly!AN27</f>
        <v>15592.466460042022</v>
      </c>
      <c r="AO27" s="136">
        <f>AO7/Quarterly!AO7*Quarterly!AO27</f>
        <v>16004.27383063416</v>
      </c>
      <c r="AP27" s="136">
        <f>AP7/Quarterly!AP7*Quarterly!AP27</f>
        <v>14577.506802453991</v>
      </c>
      <c r="AQ27" s="136">
        <f>AQ7/Quarterly!AQ7*Quarterly!AQ27</f>
        <v>14551.965850049883</v>
      </c>
      <c r="AR27" s="136">
        <f>AR7/Quarterly!AR7*Quarterly!AR27</f>
        <v>14586.713277823097</v>
      </c>
      <c r="AS27" s="136">
        <f>AS7/Quarterly!AS7*Quarterly!AS27</f>
        <v>14638.139066358368</v>
      </c>
      <c r="AT27" s="136">
        <f>AT7/Quarterly!AT7*Quarterly!AT27</f>
        <v>15930.764565612248</v>
      </c>
      <c r="AU27" s="136">
        <f>AU7/Quarterly!AU7*Quarterly!AU27</f>
        <v>14627.10154311437</v>
      </c>
      <c r="AV27" s="136">
        <f>AV7/Quarterly!AV7*Quarterly!AV27</f>
        <v>14117.626079859398</v>
      </c>
      <c r="AW27" s="136">
        <f>AW7/Quarterly!AW7*Quarterly!AW27</f>
        <v>13987.468106943708</v>
      </c>
      <c r="AX27" s="136">
        <f>AX7/Quarterly!AX7*Quarterly!AX27</f>
        <v>14649.570754261873</v>
      </c>
      <c r="AY27" s="136">
        <f>AY7/Quarterly!AY7*Quarterly!AY27</f>
        <v>15173.228319392198</v>
      </c>
      <c r="AZ27" s="136">
        <f>AZ7/Quarterly!AZ7*Quarterly!AZ27</f>
        <v>15405.711388511219</v>
      </c>
      <c r="BA27" s="136">
        <f>BA7/Quarterly!BA7*Quarterly!BA27</f>
        <v>16087.742142750461</v>
      </c>
      <c r="BB27" s="136">
        <f>BB7/Quarterly!BB7*Quarterly!BB27</f>
        <v>16656.393009343275</v>
      </c>
      <c r="BC27" s="136">
        <f>BC7/Quarterly!BC7*Quarterly!BC27</f>
        <v>17330.840884866579</v>
      </c>
      <c r="BD27" s="136">
        <f>BD7/Quarterly!BD7*Quarterly!BD27</f>
        <v>18519.081126169462</v>
      </c>
      <c r="BE27" s="136">
        <f>BE7/Quarterly!BE7*Quarterly!BE27</f>
        <v>18983.353134065637</v>
      </c>
      <c r="BF27" s="136">
        <f>BF7/Quarterly!BF7*Quarterly!BF27</f>
        <v>18375.722978139122</v>
      </c>
      <c r="BG27" s="136">
        <f>BG7/Quarterly!BG7*Quarterly!BG27</f>
        <v>17524.886890728023</v>
      </c>
      <c r="BH27" s="136">
        <f>BH7/Quarterly!BH7*Quarterly!BH27</f>
        <v>16882.895706418476</v>
      </c>
      <c r="BI27" s="136">
        <f>BI7/Quarterly!BI7*Quarterly!BI27</f>
        <v>16428.707793194579</v>
      </c>
      <c r="BJ27" s="136">
        <f>BJ7/Quarterly!BJ7*Quarterly!BJ27</f>
        <v>17011.434219952749</v>
      </c>
      <c r="BK27" s="136">
        <f>BK7/Quarterly!BK7*Quarterly!BK27</f>
        <v>17438.049874247386</v>
      </c>
      <c r="BL27" s="136">
        <f>BL7/Quarterly!BL7*Quarterly!BL27</f>
        <v>18014.791037268504</v>
      </c>
      <c r="BM27" s="136">
        <f>BM7/Quarterly!BM7*Quarterly!BM27</f>
        <v>18391.45485862358</v>
      </c>
      <c r="BN27" s="136">
        <f>BN7/Quarterly!BN7*Quarterly!BN27</f>
        <v>19791.818181818184</v>
      </c>
      <c r="BO27" s="136">
        <f>BO7/Quarterly!BO7*Quarterly!BO27</f>
        <v>19443.812263685679</v>
      </c>
      <c r="BP27" s="136">
        <f>BP7/Quarterly!BP7*Quarterly!BP27</f>
        <v>19333.241821469666</v>
      </c>
      <c r="BQ27" s="136">
        <f>BQ7/Quarterly!BQ7*Quarterly!BQ27</f>
        <v>19311.127733026464</v>
      </c>
      <c r="BR27" s="136">
        <f>BR7/Quarterly!BR7*Quarterly!BR27</f>
        <v>19509.857400907582</v>
      </c>
      <c r="BS27" s="136">
        <f>BS7/Quarterly!BS7*Quarterly!BS27</f>
        <v>19805.616436344415</v>
      </c>
      <c r="BT27" s="136">
        <f>BT7/Quarterly!BT7*Quarterly!BT27</f>
        <v>20012.73552347525</v>
      </c>
      <c r="BU27" s="136">
        <f>BU7/Quarterly!BU7*Quarterly!BU27</f>
        <v>20351.49809818924</v>
      </c>
      <c r="BV27" s="136">
        <f>BV7/Quarterly!BV7*Quarterly!BV27</f>
        <v>20447.166481593413</v>
      </c>
      <c r="BW27" s="136">
        <f>BW7/Quarterly!BW7*Quarterly!BW27</f>
        <v>20564.477854462137</v>
      </c>
      <c r="BX27" s="136">
        <f>BX7/Quarterly!BX7*Quarterly!BX27</f>
        <v>21050.776126955567</v>
      </c>
      <c r="BY27" s="136">
        <f>BY7/Quarterly!BY7*Quarterly!BY27</f>
        <v>21606.167563920553</v>
      </c>
      <c r="BZ27" s="136">
        <f>BZ7/Quarterly!BZ7*Quarterly!BZ27</f>
        <v>22109.97898502124</v>
      </c>
      <c r="CA27" s="136">
        <f>CA7/Quarterly!CA7*Quarterly!CA27</f>
        <v>22364.479767493856</v>
      </c>
      <c r="CB27" s="136">
        <f>CB7/Quarterly!CB7*Quarterly!CB27</f>
        <v>22870.799239883745</v>
      </c>
      <c r="CC27" s="136">
        <f>CC7/Quarterly!CC7*Quarterly!CC27</f>
        <v>23298.742007601159</v>
      </c>
      <c r="CD27" s="136">
        <f>CD7/Quarterly!CD7*Quarterly!CD27</f>
        <v>22337.37545156683</v>
      </c>
      <c r="CE27" s="136">
        <f>CE7/Quarterly!CE7*Quarterly!CE27</f>
        <v>21116.811728135763</v>
      </c>
      <c r="CF27" s="136">
        <f>CF7/Quarterly!CF7*Quarterly!CF27</f>
        <v>20474.456229521973</v>
      </c>
      <c r="CG27" s="136">
        <f>CG7/Quarterly!CG7*Quarterly!CG27</f>
        <v>20131.650844324959</v>
      </c>
      <c r="CH27" s="136">
        <f>CH7/Quarterly!CH7*Quarterly!CH27</f>
        <v>19427.846001921895</v>
      </c>
      <c r="CI27" s="136">
        <f>CI7/Quarterly!CI7*Quarterly!CI27</f>
        <v>19037.127785578927</v>
      </c>
      <c r="CJ27" s="136">
        <f>CJ7/Quarterly!CJ7*Quarterly!CJ27</f>
        <v>19025.507912973932</v>
      </c>
      <c r="CK27" s="136">
        <f>CK7/Quarterly!CK7*Quarterly!CK27</f>
        <v>19018.826486226058</v>
      </c>
    </row>
    <row r="28" spans="1:89">
      <c r="A28" s="155" t="s">
        <v>2</v>
      </c>
      <c r="B28" s="138">
        <f>B8/Quarterly!B8*Quarterly!B28</f>
        <v>10061.743141031771</v>
      </c>
      <c r="C28" s="139">
        <f>C8/Quarterly!C8*Quarterly!C28</f>
        <v>9928.1770134909475</v>
      </c>
      <c r="D28" s="139">
        <f>D8/Quarterly!D8*Quarterly!D28</f>
        <v>9907.1826256518052</v>
      </c>
      <c r="E28" s="139">
        <f>E8/Quarterly!E8*Quarterly!E28</f>
        <v>9844.9978402634624</v>
      </c>
      <c r="F28" s="139">
        <f>F8/Quarterly!F8*Quarterly!F28</f>
        <v>13960.33045114899</v>
      </c>
      <c r="G28" s="139">
        <f>G8/Quarterly!G8*Quarterly!G28</f>
        <v>13773.961902022462</v>
      </c>
      <c r="H28" s="139">
        <f>H8/Quarterly!H8*Quarterly!H28</f>
        <v>13793.883955702646</v>
      </c>
      <c r="I28" s="139">
        <f>I8/Quarterly!I8*Quarterly!I28</f>
        <v>13829.044419817845</v>
      </c>
      <c r="J28" s="139">
        <f>J8/Quarterly!J8*Quarterly!J28</f>
        <v>13804.595597289375</v>
      </c>
      <c r="K28" s="139">
        <f>K8/Quarterly!K8*Quarterly!K28</f>
        <v>13976.735396233657</v>
      </c>
      <c r="L28" s="139">
        <f>L8/Quarterly!L8*Quarterly!L28</f>
        <v>14084.758413833346</v>
      </c>
      <c r="M28" s="139">
        <f>M8/Quarterly!M8*Quarterly!M28</f>
        <v>14102.664923299075</v>
      </c>
      <c r="N28" s="139">
        <f>N8/Quarterly!N8*Quarterly!N28</f>
        <v>13974.114270995142</v>
      </c>
      <c r="O28" s="139">
        <f>O8/Quarterly!O8*Quarterly!O28</f>
        <v>13840.557629568119</v>
      </c>
      <c r="P28" s="139">
        <f>P8/Quarterly!P8*Quarterly!P28</f>
        <v>13717.462698608926</v>
      </c>
      <c r="Q28" s="139">
        <f>Q8/Quarterly!Q8*Quarterly!Q28</f>
        <v>13680.350799722062</v>
      </c>
      <c r="R28" s="139">
        <f>R8/Quarterly!R8*Quarterly!R28</f>
        <v>10045.022567193524</v>
      </c>
      <c r="S28" s="139">
        <f>S8/Quarterly!S8*Quarterly!S28</f>
        <v>9972.6092943213207</v>
      </c>
      <c r="T28" s="139">
        <f>T8/Quarterly!T8*Quarterly!T28</f>
        <v>9977.055189123399</v>
      </c>
      <c r="U28" s="139">
        <f>U8/Quarterly!U8*Quarterly!U28</f>
        <v>10009.802853508796</v>
      </c>
      <c r="V28" s="139">
        <f>V8/Quarterly!V8*Quarterly!V28</f>
        <v>9797.9950557577486</v>
      </c>
      <c r="W28" s="139">
        <f>W8/Quarterly!W8*Quarterly!W28</f>
        <v>9766.7208694606907</v>
      </c>
      <c r="X28" s="139">
        <f>X8/Quarterly!X8*Quarterly!X28</f>
        <v>9684.7972533370703</v>
      </c>
      <c r="Y28" s="139">
        <f>Y8/Quarterly!Y8*Quarterly!Y28</f>
        <v>9722.9124220203648</v>
      </c>
      <c r="Z28" s="139">
        <f>Z8/Quarterly!Z8*Quarterly!Z28</f>
        <v>9260.6926059377693</v>
      </c>
      <c r="AA28" s="139">
        <f>AA8/Quarterly!AA8*Quarterly!AA28</f>
        <v>9305.1013618770958</v>
      </c>
      <c r="AB28" s="139">
        <f>AB8/Quarterly!AB8*Quarterly!AB28</f>
        <v>9242.7011747347551</v>
      </c>
      <c r="AC28" s="139">
        <f>AC8/Quarterly!AC8*Quarterly!AC28</f>
        <v>9172.0615196025592</v>
      </c>
      <c r="AD28" s="139">
        <f>AD8/Quarterly!AD8*Quarterly!AD28</f>
        <v>8160.6904417418791</v>
      </c>
      <c r="AE28" s="139">
        <f>AE8/Quarterly!AE8*Quarterly!AE28</f>
        <v>8221.3077301036647</v>
      </c>
      <c r="AF28" s="139">
        <f>AF8/Quarterly!AF8*Quarterly!AF28</f>
        <v>8297.3230854453104</v>
      </c>
      <c r="AG28" s="139">
        <f>AG8/Quarterly!AG8*Quarterly!AG28</f>
        <v>8357.5495557301765</v>
      </c>
      <c r="AH28" s="139">
        <f>AH8/Quarterly!AH8*Quarterly!AH28</f>
        <v>8607.3011108645242</v>
      </c>
      <c r="AI28" s="139">
        <f>AI8/Quarterly!AI8*Quarterly!AI28</f>
        <v>8703.1050597298745</v>
      </c>
      <c r="AJ28" s="139">
        <f>AJ8/Quarterly!AJ8*Quarterly!AJ28</f>
        <v>8812.835976775079</v>
      </c>
      <c r="AK28" s="139">
        <f>AK8/Quarterly!AK8*Quarterly!AK28</f>
        <v>8853.5320181914885</v>
      </c>
      <c r="AL28" s="139">
        <f>AL8/Quarterly!AL8*Quarterly!AL28</f>
        <v>8941.6606987297309</v>
      </c>
      <c r="AM28" s="139">
        <f>AM8/Quarterly!AM8*Quarterly!AM28</f>
        <v>8832.0070665859075</v>
      </c>
      <c r="AN28" s="139">
        <f>AN8/Quarterly!AN8*Quarterly!AN28</f>
        <v>9068.0987787764716</v>
      </c>
      <c r="AO28" s="139">
        <f>AO8/Quarterly!AO8*Quarterly!AO28</f>
        <v>8835.5810836544388</v>
      </c>
      <c r="AP28" s="139">
        <f>AP8/Quarterly!AP8*Quarterly!AP28</f>
        <v>8454.4170351042212</v>
      </c>
      <c r="AQ28" s="139">
        <f>AQ8/Quarterly!AQ8*Quarterly!AQ28</f>
        <v>8387.2066953604499</v>
      </c>
      <c r="AR28" s="139">
        <f>AR8/Quarterly!AR8*Quarterly!AR28</f>
        <v>8324.9661342597028</v>
      </c>
      <c r="AS28" s="139">
        <f>AS8/Quarterly!AS8*Quarterly!AS28</f>
        <v>8278.2533704302768</v>
      </c>
      <c r="AT28" s="139">
        <f>AT8/Quarterly!AT8*Quarterly!AT28</f>
        <v>7891.768661915381</v>
      </c>
      <c r="AU28" s="139">
        <f>AU8/Quarterly!AU8*Quarterly!AU28</f>
        <v>8021.2590808670329</v>
      </c>
      <c r="AV28" s="139">
        <f>AV8/Quarterly!AV8*Quarterly!AV28</f>
        <v>8137.9553669478328</v>
      </c>
      <c r="AW28" s="139">
        <f>AW8/Quarterly!AW8*Quarterly!AW28</f>
        <v>8276.063465486588</v>
      </c>
      <c r="AX28" s="139">
        <f>AX8/Quarterly!AX8*Quarterly!AX28</f>
        <v>8353.5912108509001</v>
      </c>
      <c r="AY28" s="139">
        <f>AY8/Quarterly!AY8*Quarterly!AY28</f>
        <v>8102.768769335943</v>
      </c>
      <c r="AZ28" s="139">
        <f>AZ8/Quarterly!AZ8*Quarterly!AZ28</f>
        <v>8064.6601198620192</v>
      </c>
      <c r="BA28" s="139">
        <f>BA8/Quarterly!BA8*Quarterly!BA28</f>
        <v>7931.506196346566</v>
      </c>
      <c r="BB28" s="139">
        <f>BB8/Quarterly!BB8*Quarterly!BB28</f>
        <v>7525.8138432583228</v>
      </c>
      <c r="BC28" s="139">
        <f>BC8/Quarterly!BC8*Quarterly!BC28</f>
        <v>7720.0983577464676</v>
      </c>
      <c r="BD28" s="139">
        <f>BD8/Quarterly!BD8*Quarterly!BD28</f>
        <v>7544.2524318371006</v>
      </c>
      <c r="BE28" s="139">
        <f>BE8/Quarterly!BE8*Quarterly!BE28</f>
        <v>7533.5225633727005</v>
      </c>
      <c r="BF28" s="139">
        <f>BF8/Quarterly!BF8*Quarterly!BF28</f>
        <v>7097.0800533396114</v>
      </c>
      <c r="BG28" s="139">
        <f>BG8/Quarterly!BG8*Quarterly!BG28</f>
        <v>7315.5626870524529</v>
      </c>
      <c r="BH28" s="139">
        <f>BH8/Quarterly!BH8*Quarterly!BH28</f>
        <v>7221.355489351593</v>
      </c>
      <c r="BI28" s="139">
        <f>BI8/Quarterly!BI8*Quarterly!BI28</f>
        <v>7320.2598155895021</v>
      </c>
      <c r="BJ28" s="139">
        <f>BJ8/Quarterly!BJ8*Quarterly!BJ28</f>
        <v>7988.2001128717193</v>
      </c>
      <c r="BK28" s="139">
        <f>BK8/Quarterly!BK8*Quarterly!BK28</f>
        <v>7519.1904406338181</v>
      </c>
      <c r="BL28" s="139">
        <f>BL8/Quarterly!BL8*Quarterly!BL28</f>
        <v>8035.6575732580859</v>
      </c>
      <c r="BM28" s="139">
        <f>BM8/Quarterly!BM8*Quarterly!BM28</f>
        <v>8304.9518732363795</v>
      </c>
      <c r="BN28" s="139">
        <f>BN8/Quarterly!BN8*Quarterly!BN28</f>
        <v>8141.7595059611804</v>
      </c>
      <c r="BO28" s="139">
        <f>BO8/Quarterly!BO8*Quarterly!BO28</f>
        <v>8082.1844773142766</v>
      </c>
      <c r="BP28" s="139">
        <f>BP8/Quarterly!BP8*Quarterly!BP28</f>
        <v>7688.8374167927714</v>
      </c>
      <c r="BQ28" s="139">
        <f>BQ8/Quarterly!BQ8*Quarterly!BQ28</f>
        <v>7655.1495674536181</v>
      </c>
      <c r="BR28" s="139">
        <f>BR8/Quarterly!BR8*Quarterly!BR28</f>
        <v>7832.1843416370102</v>
      </c>
      <c r="BS28" s="139">
        <f>BS8/Quarterly!BS8*Quarterly!BS28</f>
        <v>8297.0647686832726</v>
      </c>
      <c r="BT28" s="139">
        <f>BT8/Quarterly!BT8*Quarterly!BT28</f>
        <v>8122.4669039145901</v>
      </c>
      <c r="BU28" s="139">
        <f>BU8/Quarterly!BU8*Quarterly!BU28</f>
        <v>7980.3202846975091</v>
      </c>
      <c r="BV28" s="139">
        <f>BV8/Quarterly!BV8*Quarterly!BV28</f>
        <v>8274.4650997521367</v>
      </c>
      <c r="BW28" s="139">
        <f>BW8/Quarterly!BW8*Quarterly!BW28</f>
        <v>8176.9770682751805</v>
      </c>
      <c r="BX28" s="139">
        <f>BX8/Quarterly!BX8*Quarterly!BX28</f>
        <v>8413.6140606312729</v>
      </c>
      <c r="BY28" s="139">
        <f>BY8/Quarterly!BY8*Quarterly!BY28</f>
        <v>8750.8345206524191</v>
      </c>
      <c r="BZ28" s="139">
        <f>BZ8/Quarterly!BZ8*Quarterly!BZ28</f>
        <v>9021.0700415783958</v>
      </c>
      <c r="CA28" s="139">
        <f>CA8/Quarterly!CA8*Quarterly!CA28</f>
        <v>8961.1026625996601</v>
      </c>
      <c r="CB28" s="139">
        <f>CB8/Quarterly!CB8*Quarterly!CB28</f>
        <v>9053.5940436529218</v>
      </c>
      <c r="CC28" s="139">
        <f>CC8/Quarterly!CC8*Quarterly!CC28</f>
        <v>9372.1132374012195</v>
      </c>
      <c r="CD28" s="139">
        <f>CD8/Quarterly!CD8*Quarterly!CD28</f>
        <v>8937.2353366574062</v>
      </c>
      <c r="CE28" s="139">
        <f>CE8/Quarterly!CE8*Quarterly!CE28</f>
        <v>8798.5367487534731</v>
      </c>
      <c r="CF28" s="139">
        <f>CF8/Quarterly!CF8*Quarterly!CF28</f>
        <v>8595.9457998705893</v>
      </c>
      <c r="CG28" s="139">
        <f>CG8/Quarterly!CG8*Quarterly!CG28</f>
        <v>8660.3191108742813</v>
      </c>
      <c r="CH28" s="139">
        <f>CH8/Quarterly!CH8*Quarterly!CH28</f>
        <v>7481.439993696451</v>
      </c>
      <c r="CI28" s="139">
        <f>CI8/Quarterly!CI8*Quarterly!CI28</f>
        <v>7741.0356700963575</v>
      </c>
      <c r="CJ28" s="139">
        <f>CJ8/Quarterly!CJ8*Quarterly!CJ28</f>
        <v>7820.6681222834468</v>
      </c>
      <c r="CK28" s="139">
        <f>CK8/Quarterly!CK8*Quarterly!CK28</f>
        <v>7586.3930506122551</v>
      </c>
    </row>
    <row r="29" spans="1:89">
      <c r="A29" s="156" t="s">
        <v>3</v>
      </c>
      <c r="B29" s="113">
        <f t="shared" ref="B29:H29" si="50">SUM(B30:B32)</f>
        <v>69071.736642154094</v>
      </c>
      <c r="C29" s="114">
        <f t="shared" si="50"/>
        <v>69733.263114671267</v>
      </c>
      <c r="D29" s="114">
        <f t="shared" si="50"/>
        <v>70175.674629901361</v>
      </c>
      <c r="E29" s="114">
        <f t="shared" si="50"/>
        <v>69730.08442375611</v>
      </c>
      <c r="F29" s="114">
        <f t="shared" si="50"/>
        <v>70410.700023196507</v>
      </c>
      <c r="G29" s="114">
        <f t="shared" si="50"/>
        <v>70750.302695896855</v>
      </c>
      <c r="H29" s="114">
        <f t="shared" si="50"/>
        <v>71668.536540994653</v>
      </c>
      <c r="I29" s="114">
        <f t="shared" ref="I29:BC29" si="51">SUM(I30:I32)</f>
        <v>72548.141688402509</v>
      </c>
      <c r="J29" s="114">
        <f t="shared" si="51"/>
        <v>72917.979810803896</v>
      </c>
      <c r="K29" s="114">
        <f t="shared" si="51"/>
        <v>74061.107078258647</v>
      </c>
      <c r="L29" s="114">
        <f t="shared" si="51"/>
        <v>73865.491981255051</v>
      </c>
      <c r="M29" s="114">
        <f t="shared" si="51"/>
        <v>73557.963944320931</v>
      </c>
      <c r="N29" s="114">
        <f t="shared" si="51"/>
        <v>72430.465093285311</v>
      </c>
      <c r="O29" s="114">
        <f t="shared" si="51"/>
        <v>72053.822832385296</v>
      </c>
      <c r="P29" s="114">
        <f t="shared" si="51"/>
        <v>71148.272171503268</v>
      </c>
      <c r="Q29" s="114">
        <f t="shared" si="51"/>
        <v>70925.952116424844</v>
      </c>
      <c r="R29" s="114">
        <f t="shared" si="51"/>
        <v>70846.798783211023</v>
      </c>
      <c r="S29" s="114">
        <f t="shared" si="51"/>
        <v>71321.52415029917</v>
      </c>
      <c r="T29" s="114">
        <f t="shared" si="51"/>
        <v>72255.79433398215</v>
      </c>
      <c r="U29" s="114">
        <f t="shared" si="51"/>
        <v>73571.50174580593</v>
      </c>
      <c r="V29" s="114">
        <f t="shared" si="51"/>
        <v>75569.801845471797</v>
      </c>
      <c r="W29" s="114">
        <f t="shared" si="51"/>
        <v>76772.474024670693</v>
      </c>
      <c r="X29" s="114">
        <f t="shared" si="51"/>
        <v>78293.390100592369</v>
      </c>
      <c r="Y29" s="114">
        <f t="shared" si="51"/>
        <v>79550.581792259152</v>
      </c>
      <c r="Z29" s="114">
        <f t="shared" si="51"/>
        <v>82472.659716569295</v>
      </c>
      <c r="AA29" s="114">
        <f t="shared" si="51"/>
        <v>82435.133771252396</v>
      </c>
      <c r="AB29" s="114">
        <f t="shared" si="51"/>
        <v>81800.176093113783</v>
      </c>
      <c r="AC29" s="114">
        <f t="shared" si="51"/>
        <v>82360.77192833391</v>
      </c>
      <c r="AD29" s="114">
        <f t="shared" si="51"/>
        <v>80621.021982724153</v>
      </c>
      <c r="AE29" s="114">
        <f t="shared" si="51"/>
        <v>82069.152225749276</v>
      </c>
      <c r="AF29" s="114">
        <f t="shared" si="51"/>
        <v>83123.04947242279</v>
      </c>
      <c r="AG29" s="114">
        <f t="shared" si="51"/>
        <v>83585.636227588358</v>
      </c>
      <c r="AH29" s="114">
        <f t="shared" si="51"/>
        <v>81741.946000731841</v>
      </c>
      <c r="AI29" s="114">
        <f t="shared" si="51"/>
        <v>81076.002804860109</v>
      </c>
      <c r="AJ29" s="114">
        <f t="shared" si="51"/>
        <v>80625.173534834088</v>
      </c>
      <c r="AK29" s="114">
        <f t="shared" si="51"/>
        <v>80570.072637773745</v>
      </c>
      <c r="AL29" s="114">
        <f t="shared" si="51"/>
        <v>82741.331253190845</v>
      </c>
      <c r="AM29" s="114">
        <f t="shared" si="51"/>
        <v>84741.081396185327</v>
      </c>
      <c r="AN29" s="114">
        <f t="shared" si="51"/>
        <v>86900.806614388785</v>
      </c>
      <c r="AO29" s="114">
        <f t="shared" si="51"/>
        <v>87654.3522203061</v>
      </c>
      <c r="AP29" s="114">
        <f t="shared" si="51"/>
        <v>88203.856792686332</v>
      </c>
      <c r="AQ29" s="114">
        <f t="shared" si="51"/>
        <v>91206.637907367534</v>
      </c>
      <c r="AR29" s="114">
        <f t="shared" si="51"/>
        <v>93239.883400273524</v>
      </c>
      <c r="AS29" s="114">
        <f t="shared" si="51"/>
        <v>93748.160392546881</v>
      </c>
      <c r="AT29" s="114">
        <f t="shared" si="51"/>
        <v>94395.365018127253</v>
      </c>
      <c r="AU29" s="114">
        <f t="shared" si="51"/>
        <v>96119.44080999968</v>
      </c>
      <c r="AV29" s="114">
        <f t="shared" si="51"/>
        <v>97914.051873433418</v>
      </c>
      <c r="AW29" s="114">
        <f t="shared" si="51"/>
        <v>99671.163253980005</v>
      </c>
      <c r="AX29" s="114">
        <f t="shared" si="51"/>
        <v>101615.44748677078</v>
      </c>
      <c r="AY29" s="114">
        <f t="shared" si="51"/>
        <v>102683.51440254381</v>
      </c>
      <c r="AZ29" s="114">
        <f t="shared" si="51"/>
        <v>103132.42080278676</v>
      </c>
      <c r="BA29" s="114">
        <f t="shared" si="51"/>
        <v>105656.34943651033</v>
      </c>
      <c r="BB29" s="114">
        <f t="shared" si="51"/>
        <v>104903.41963280452</v>
      </c>
      <c r="BC29" s="114">
        <f t="shared" si="51"/>
        <v>108226.45468118209</v>
      </c>
      <c r="BD29" s="114">
        <f t="shared" ref="BD29:BX29" si="52">SUM(BD30:BD32)</f>
        <v>107584.95002941531</v>
      </c>
      <c r="BE29" s="114">
        <f t="shared" si="52"/>
        <v>103267.61912208601</v>
      </c>
      <c r="BF29" s="114">
        <f t="shared" si="52"/>
        <v>98769.440769607871</v>
      </c>
      <c r="BG29" s="114">
        <f t="shared" si="52"/>
        <v>96996.565713426768</v>
      </c>
      <c r="BH29" s="114">
        <f t="shared" si="52"/>
        <v>98841.648827906116</v>
      </c>
      <c r="BI29" s="114">
        <f t="shared" si="52"/>
        <v>100881.55967615067</v>
      </c>
      <c r="BJ29" s="114">
        <f t="shared" si="52"/>
        <v>102626.96769107814</v>
      </c>
      <c r="BK29" s="114">
        <f t="shared" si="52"/>
        <v>104122.64438003564</v>
      </c>
      <c r="BL29" s="114">
        <f t="shared" si="52"/>
        <v>103808.15357171281</v>
      </c>
      <c r="BM29" s="114">
        <f t="shared" si="52"/>
        <v>104802.1331800625</v>
      </c>
      <c r="BN29" s="114">
        <f t="shared" si="52"/>
        <v>106580.22331322769</v>
      </c>
      <c r="BO29" s="114">
        <f t="shared" si="52"/>
        <v>105827.51803182531</v>
      </c>
      <c r="BP29" s="114">
        <f t="shared" si="52"/>
        <v>105822.40057427132</v>
      </c>
      <c r="BQ29" s="114">
        <f t="shared" si="52"/>
        <v>106809.54734021016</v>
      </c>
      <c r="BR29" s="114">
        <f t="shared" si="52"/>
        <v>108032.04455087218</v>
      </c>
      <c r="BS29" s="114">
        <f t="shared" si="52"/>
        <v>107919.70142896706</v>
      </c>
      <c r="BT29" s="114">
        <f t="shared" si="52"/>
        <v>108274.12338496573</v>
      </c>
      <c r="BU29" s="114">
        <f t="shared" si="52"/>
        <v>109379.27911556151</v>
      </c>
      <c r="BV29" s="114">
        <f t="shared" si="52"/>
        <v>108168.83565268475</v>
      </c>
      <c r="BW29" s="114">
        <f t="shared" si="52"/>
        <v>110996.50471967901</v>
      </c>
      <c r="BX29" s="114">
        <f t="shared" si="52"/>
        <v>109819.48386931843</v>
      </c>
      <c r="BY29" s="114">
        <f t="shared" ref="BY29:CE29" si="53">SUM(BY30:BY32)</f>
        <v>112431.36441919763</v>
      </c>
      <c r="BZ29" s="114">
        <f t="shared" si="53"/>
        <v>111497.62323552879</v>
      </c>
      <c r="CA29" s="114">
        <f t="shared" si="53"/>
        <v>110732.89169557406</v>
      </c>
      <c r="CB29" s="114">
        <f t="shared" si="53"/>
        <v>110484.44441603241</v>
      </c>
      <c r="CC29" s="114">
        <f t="shared" si="53"/>
        <v>112201.21187567155</v>
      </c>
      <c r="CD29" s="114">
        <f t="shared" si="53"/>
        <v>112269.74381522802</v>
      </c>
      <c r="CE29" s="114">
        <f t="shared" si="53"/>
        <v>110852.50550696853</v>
      </c>
      <c r="CF29" s="114">
        <f t="shared" ref="CF29:CH29" si="54">SUM(CF30:CF32)</f>
        <v>111659.51365363649</v>
      </c>
      <c r="CG29" s="114">
        <f t="shared" si="54"/>
        <v>111258.47959069145</v>
      </c>
      <c r="CH29" s="114">
        <f t="shared" si="54"/>
        <v>111562.9834289827</v>
      </c>
      <c r="CI29" s="114">
        <f t="shared" ref="CI29:CK29" si="55">SUM(CI30:CI32)</f>
        <v>112974.4361189906</v>
      </c>
      <c r="CJ29" s="114">
        <f t="shared" si="55"/>
        <v>112258.91674304256</v>
      </c>
      <c r="CK29" s="114">
        <f t="shared" si="55"/>
        <v>111701.66463015488</v>
      </c>
    </row>
    <row r="30" spans="1:89">
      <c r="A30" s="154" t="s">
        <v>4</v>
      </c>
      <c r="B30" s="135">
        <f>B10/Quarterly!B10*Quarterly!B30</f>
        <v>51017.96219316651</v>
      </c>
      <c r="C30" s="136">
        <f>C10/Quarterly!C10*Quarterly!C30</f>
        <v>51666.542386538349</v>
      </c>
      <c r="D30" s="136">
        <f>D10/Quarterly!D10*Quarterly!D30</f>
        <v>52091.001444880429</v>
      </c>
      <c r="E30" s="136">
        <f>E10/Quarterly!E10*Quarterly!E30</f>
        <v>51714.449110779569</v>
      </c>
      <c r="F30" s="136">
        <f>F10/Quarterly!F10*Quarterly!F30</f>
        <v>52361.706266675443</v>
      </c>
      <c r="G30" s="136">
        <f>G10/Quarterly!G10*Quarterly!G30</f>
        <v>52239.598185348572</v>
      </c>
      <c r="H30" s="136">
        <f>H10/Quarterly!H10*Quarterly!H30</f>
        <v>52557.115873740033</v>
      </c>
      <c r="I30" s="136">
        <f>I10/Quarterly!I10*Quarterly!I30</f>
        <v>52940.9579328197</v>
      </c>
      <c r="J30" s="136">
        <f>J10/Quarterly!J10*Quarterly!J30</f>
        <v>53247.175174450786</v>
      </c>
      <c r="K30" s="136">
        <f>K10/Quarterly!K10*Quarterly!K30</f>
        <v>54240.963742987966</v>
      </c>
      <c r="L30" s="136">
        <f>L10/Quarterly!L10*Quarterly!L30</f>
        <v>54155.925773636831</v>
      </c>
      <c r="M30" s="136">
        <f>M10/Quarterly!M10*Quarterly!M30</f>
        <v>54025.005487390081</v>
      </c>
      <c r="N30" s="136">
        <f>N10/Quarterly!N10*Quarterly!N30</f>
        <v>54122.928648100256</v>
      </c>
      <c r="O30" s="136">
        <f>O10/Quarterly!O10*Quarterly!O30</f>
        <v>54080.845616608131</v>
      </c>
      <c r="P30" s="136">
        <f>P10/Quarterly!P10*Quarterly!P30</f>
        <v>53389.167101601917</v>
      </c>
      <c r="Q30" s="136">
        <f>Q10/Quarterly!Q10*Quarterly!Q30</f>
        <v>53105.269476598354</v>
      </c>
      <c r="R30" s="136">
        <f>R10/Quarterly!R10*Quarterly!R30</f>
        <v>53528.403407517282</v>
      </c>
      <c r="S30" s="136">
        <f>S10/Quarterly!S10*Quarterly!S30</f>
        <v>53919.696838664779</v>
      </c>
      <c r="T30" s="136">
        <f>T10/Quarterly!T10*Quarterly!T30</f>
        <v>54783.411456190253</v>
      </c>
      <c r="U30" s="136">
        <f>U10/Quarterly!U10*Quarterly!U30</f>
        <v>55908.774608610562</v>
      </c>
      <c r="V30" s="136">
        <f>V10/Quarterly!V10*Quarterly!V30</f>
        <v>57603.109108813333</v>
      </c>
      <c r="W30" s="136">
        <f>W10/Quarterly!W10*Quarterly!W30</f>
        <v>58545.56210578241</v>
      </c>
      <c r="X30" s="136">
        <f>X10/Quarterly!X10*Quarterly!X30</f>
        <v>59769.676323542284</v>
      </c>
      <c r="Y30" s="136">
        <f>Y10/Quarterly!Y10*Quarterly!Y30</f>
        <v>60960.078883793074</v>
      </c>
      <c r="Z30" s="136">
        <f>Z10/Quarterly!Z10*Quarterly!Z30</f>
        <v>61182.141385639901</v>
      </c>
      <c r="AA30" s="136">
        <f>AA10/Quarterly!AA10*Quarterly!AA30</f>
        <v>61182.570325305023</v>
      </c>
      <c r="AB30" s="136">
        <f>AB10/Quarterly!AB10*Quarterly!AB30</f>
        <v>60528.707057316991</v>
      </c>
      <c r="AC30" s="136">
        <f>AC10/Quarterly!AC10*Quarterly!AC30</f>
        <v>61034.801857649676</v>
      </c>
      <c r="AD30" s="136">
        <f>AD10/Quarterly!AD10*Quarterly!AD30</f>
        <v>61429.354995919595</v>
      </c>
      <c r="AE30" s="136">
        <f>AE10/Quarterly!AE10*Quarterly!AE30</f>
        <v>62502.778712621104</v>
      </c>
      <c r="AF30" s="136">
        <f>AF10/Quarterly!AF10*Quarterly!AF30</f>
        <v>63204.656469997186</v>
      </c>
      <c r="AG30" s="136">
        <f>AG10/Quarterly!AG10*Quarterly!AG30</f>
        <v>63220.417642390057</v>
      </c>
      <c r="AH30" s="136">
        <f>AH10/Quarterly!AH10*Quarterly!AH30</f>
        <v>63005.08050267776</v>
      </c>
      <c r="AI30" s="136">
        <f>AI10/Quarterly!AI10*Quarterly!AI30</f>
        <v>62209.95280840429</v>
      </c>
      <c r="AJ30" s="136">
        <f>AJ10/Quarterly!AJ10*Quarterly!AJ30</f>
        <v>61597.278590303322</v>
      </c>
      <c r="AK30" s="136">
        <f>AK10/Quarterly!AK10*Quarterly!AK30</f>
        <v>61251.488334536611</v>
      </c>
      <c r="AL30" s="136">
        <f>AL10/Quarterly!AL10*Quarterly!AL30</f>
        <v>62951.216561810281</v>
      </c>
      <c r="AM30" s="136">
        <f>AM10/Quarterly!AM10*Quarterly!AM30</f>
        <v>64480.495160669758</v>
      </c>
      <c r="AN30" s="136">
        <f>AN10/Quarterly!AN10*Quarterly!AN30</f>
        <v>66020.694182337567</v>
      </c>
      <c r="AO30" s="136">
        <f>AO10/Quarterly!AO10*Quarterly!AO30</f>
        <v>66270.825373053332</v>
      </c>
      <c r="AP30" s="136">
        <f>AP10/Quarterly!AP10*Quarterly!AP30</f>
        <v>66237.123964786369</v>
      </c>
      <c r="AQ30" s="136">
        <f>AQ10/Quarterly!AQ10*Quarterly!AQ30</f>
        <v>68804.033092478567</v>
      </c>
      <c r="AR30" s="136">
        <f>AR10/Quarterly!AR10*Quarterly!AR30</f>
        <v>70380.942198888559</v>
      </c>
      <c r="AS30" s="136">
        <f>AS10/Quarterly!AS10*Quarterly!AS30</f>
        <v>70322.922482490671</v>
      </c>
      <c r="AT30" s="136">
        <f>AT10/Quarterly!AT10*Quarterly!AT30</f>
        <v>71025.710735906774</v>
      </c>
      <c r="AU30" s="136">
        <f>AU10/Quarterly!AU10*Quarterly!AU30</f>
        <v>72382.005424534058</v>
      </c>
      <c r="AV30" s="136">
        <f>AV10/Quarterly!AV10*Quarterly!AV30</f>
        <v>73807.011692151122</v>
      </c>
      <c r="AW30" s="136">
        <f>AW10/Quarterly!AW10*Quarterly!AW30</f>
        <v>75174.723034238923</v>
      </c>
      <c r="AX30" s="136">
        <f>AX10/Quarterly!AX10*Quarterly!AX30</f>
        <v>76356.816704490862</v>
      </c>
      <c r="AY30" s="136">
        <f>AY10/Quarterly!AY10*Quarterly!AY30</f>
        <v>76707.863724830895</v>
      </c>
      <c r="AZ30" s="136">
        <f>AZ10/Quarterly!AZ10*Quarterly!AZ30</f>
        <v>76717.310354288289</v>
      </c>
      <c r="BA30" s="136">
        <f>BA10/Quarterly!BA10*Quarterly!BA30</f>
        <v>78466.69655176629</v>
      </c>
      <c r="BB30" s="136">
        <f>BB10/Quarterly!BB10*Quarterly!BB30</f>
        <v>78246.409745651632</v>
      </c>
      <c r="BC30" s="136">
        <f>BC10/Quarterly!BC10*Quarterly!BC30</f>
        <v>81307.522465809248</v>
      </c>
      <c r="BD30" s="136">
        <f>BD10/Quarterly!BD10*Quarterly!BD30</f>
        <v>79807.942932417791</v>
      </c>
      <c r="BE30" s="136">
        <f>BE10/Quarterly!BE10*Quarterly!BE30</f>
        <v>75783.99245985024</v>
      </c>
      <c r="BF30" s="136">
        <f>BF10/Quarterly!BF10*Quarterly!BF30</f>
        <v>70881.770452713041</v>
      </c>
      <c r="BG30" s="136">
        <f>BG10/Quarterly!BG10*Quarterly!BG30</f>
        <v>68958.361981900976</v>
      </c>
      <c r="BH30" s="136">
        <f>BH10/Quarterly!BH10*Quarterly!BH30</f>
        <v>70341.811343378518</v>
      </c>
      <c r="BI30" s="136">
        <f>BI10/Quarterly!BI10*Quarterly!BI30</f>
        <v>72169.177231233421</v>
      </c>
      <c r="BJ30" s="136">
        <f>BJ10/Quarterly!BJ10*Quarterly!BJ30</f>
        <v>73797.245252983717</v>
      </c>
      <c r="BK30" s="136">
        <f>BK10/Quarterly!BK10*Quarterly!BK30</f>
        <v>75389.366920454209</v>
      </c>
      <c r="BL30" s="136">
        <f>BL10/Quarterly!BL10*Quarterly!BL30</f>
        <v>75046.046072054844</v>
      </c>
      <c r="BM30" s="136">
        <f>BM10/Quarterly!BM10*Quarterly!BM30</f>
        <v>75947.550968918236</v>
      </c>
      <c r="BN30" s="136">
        <f>BN10/Quarterly!BN10*Quarterly!BN30</f>
        <v>77862.600202390793</v>
      </c>
      <c r="BO30" s="136">
        <f>BO10/Quarterly!BO10*Quarterly!BO30</f>
        <v>76891.899129286598</v>
      </c>
      <c r="BP30" s="136">
        <f>BP10/Quarterly!BP10*Quarterly!BP30</f>
        <v>76735.132160116016</v>
      </c>
      <c r="BQ30" s="136">
        <f>BQ10/Quarterly!BQ10*Quarterly!BQ30</f>
        <v>77514.786553457685</v>
      </c>
      <c r="BR30" s="136">
        <f>BR10/Quarterly!BR10*Quarterly!BR30</f>
        <v>78707.99160416612</v>
      </c>
      <c r="BS30" s="136">
        <f>BS10/Quarterly!BS10*Quarterly!BS30</f>
        <v>78612.238009169698</v>
      </c>
      <c r="BT30" s="136">
        <f>BT10/Quarterly!BT10*Quarterly!BT30</f>
        <v>78714.263673707348</v>
      </c>
      <c r="BU30" s="136">
        <f>BU10/Quarterly!BU10*Quarterly!BU30</f>
        <v>79517.92485092624</v>
      </c>
      <c r="BV30" s="136">
        <f>BV10/Quarterly!BV10*Quarterly!BV30</f>
        <v>78204.314691754145</v>
      </c>
      <c r="BW30" s="136">
        <f>BW10/Quarterly!BW10*Quarterly!BW30</f>
        <v>80531.797866060821</v>
      </c>
      <c r="BX30" s="136">
        <f>BX10/Quarterly!BX10*Quarterly!BX30</f>
        <v>79139.037633830318</v>
      </c>
      <c r="BY30" s="136">
        <f>BY10/Quarterly!BY10*Quarterly!BY30</f>
        <v>81597.268872664121</v>
      </c>
      <c r="BZ30" s="136">
        <f>BZ10/Quarterly!BZ10*Quarterly!BZ30</f>
        <v>80552.739103574277</v>
      </c>
      <c r="CA30" s="136">
        <f>CA10/Quarterly!CA10*Quarterly!CA30</f>
        <v>79676.059936231351</v>
      </c>
      <c r="CB30" s="136">
        <f>CB10/Quarterly!CB10*Quarterly!CB30</f>
        <v>79390.3367905216</v>
      </c>
      <c r="CC30" s="136">
        <f>CC10/Quarterly!CC10*Quarterly!CC30</f>
        <v>80933.073951718019</v>
      </c>
      <c r="CD30" s="136">
        <f>CD10/Quarterly!CD10*Quarterly!CD30</f>
        <v>80784.839061819352</v>
      </c>
      <c r="CE30" s="136">
        <f>CE10/Quarterly!CE10*Quarterly!CE30</f>
        <v>79509.410800413563</v>
      </c>
      <c r="CF30" s="136">
        <f>CF10/Quarterly!CF10*Quarterly!CF30</f>
        <v>80470.874540120392</v>
      </c>
      <c r="CG30" s="136">
        <f>CG10/Quarterly!CG10*Quarterly!CG30</f>
        <v>79999.506893601836</v>
      </c>
      <c r="CH30" s="136">
        <f>CH10/Quarterly!CH10*Quarterly!CH30</f>
        <v>80370.076112486757</v>
      </c>
      <c r="CI30" s="136">
        <f>CI10/Quarterly!CI10*Quarterly!CI30</f>
        <v>81856.303944987143</v>
      </c>
      <c r="CJ30" s="136">
        <f>CJ10/Quarterly!CJ10*Quarterly!CJ30</f>
        <v>81163.533067801196</v>
      </c>
      <c r="CK30" s="136">
        <f>CK10/Quarterly!CK10*Quarterly!CK30</f>
        <v>80527.33214646102</v>
      </c>
    </row>
    <row r="31" spans="1:89">
      <c r="A31" s="154" t="s">
        <v>5</v>
      </c>
      <c r="B31" s="135">
        <f>B11/Quarterly!B11*Quarterly!B31</f>
        <v>8460.6132773617901</v>
      </c>
      <c r="C31" s="136">
        <f>C11/Quarterly!C11*Quarterly!C31</f>
        <v>8463.9825468459348</v>
      </c>
      <c r="D31" s="136">
        <f>D11/Quarterly!D11*Quarterly!D31</f>
        <v>8412.2324770201903</v>
      </c>
      <c r="E31" s="136">
        <f>E11/Quarterly!E11*Quarterly!E31</f>
        <v>8304.0611074378958</v>
      </c>
      <c r="F31" s="136">
        <f>F11/Quarterly!F11*Quarterly!F31</f>
        <v>8678.1587822495585</v>
      </c>
      <c r="G31" s="136">
        <f>G11/Quarterly!G11*Quarterly!G31</f>
        <v>9042.1016496694665</v>
      </c>
      <c r="H31" s="136">
        <f>H11/Quarterly!H11*Quarterly!H31</f>
        <v>9586.8518190556169</v>
      </c>
      <c r="I31" s="136">
        <f>I11/Quarterly!I11*Quarterly!I31</f>
        <v>10058.894247571196</v>
      </c>
      <c r="J31" s="136">
        <f>J11/Quarterly!J11*Quarterly!J31</f>
        <v>9802.3831445908108</v>
      </c>
      <c r="K31" s="136">
        <f>K11/Quarterly!K11*Quarterly!K31</f>
        <v>9828.1384350899207</v>
      </c>
      <c r="L31" s="136">
        <f>L11/Quarterly!L11*Quarterly!L31</f>
        <v>9629.2824888843897</v>
      </c>
      <c r="M31" s="136">
        <f>M11/Quarterly!M11*Quarterly!M31</f>
        <v>9393.0811940153581</v>
      </c>
      <c r="N31" s="136">
        <f>N11/Quarterly!N11*Quarterly!N31</f>
        <v>9233.7821715450373</v>
      </c>
      <c r="O31" s="136">
        <f>O11/Quarterly!O11*Quarterly!O31</f>
        <v>9109.9335722929518</v>
      </c>
      <c r="P31" s="136">
        <f>P11/Quarterly!P11*Quarterly!P31</f>
        <v>8976.8652817515976</v>
      </c>
      <c r="Q31" s="136">
        <f>Q11/Quarterly!Q11*Quarterly!Q31</f>
        <v>8970.0120248933326</v>
      </c>
      <c r="R31" s="136">
        <f>R11/Quarterly!R11*Quarterly!R31</f>
        <v>8951.0486640418712</v>
      </c>
      <c r="S31" s="136">
        <f>S11/Quarterly!S11*Quarterly!S31</f>
        <v>9041.4255227610029</v>
      </c>
      <c r="T31" s="136">
        <f>T11/Quarterly!T11*Quarterly!T31</f>
        <v>9085.7339104099319</v>
      </c>
      <c r="U31" s="136">
        <f>U11/Quarterly!U11*Quarterly!U31</f>
        <v>9233.6997553820111</v>
      </c>
      <c r="V31" s="136">
        <f>V11/Quarterly!V11*Quarterly!V31</f>
        <v>9578.0035172520202</v>
      </c>
      <c r="W31" s="136">
        <f>W11/Quarterly!W11*Quarterly!W31</f>
        <v>9647.6434425734988</v>
      </c>
      <c r="X31" s="136">
        <f>X11/Quarterly!X11*Quarterly!X31</f>
        <v>9684.7889929343855</v>
      </c>
      <c r="Y31" s="136">
        <f>Y11/Quarterly!Y11*Quarterly!Y31</f>
        <v>9531.9689792222161</v>
      </c>
      <c r="Z31" s="136">
        <f>Z11/Quarterly!Z11*Quarterly!Z31</f>
        <v>9720.3935251644707</v>
      </c>
      <c r="AA31" s="136">
        <f>AA11/Quarterly!AA11*Quarterly!AA31</f>
        <v>9584.2515687479299</v>
      </c>
      <c r="AB31" s="136">
        <f>AB11/Quarterly!AB11*Quarterly!AB31</f>
        <v>9567.1223238220555</v>
      </c>
      <c r="AC31" s="136">
        <f>AC11/Quarterly!AC11*Quarterly!AC31</f>
        <v>9511.0236982511524</v>
      </c>
      <c r="AD31" s="136">
        <f>AD11/Quarterly!AD11*Quarterly!AD31</f>
        <v>10238.11726534608</v>
      </c>
      <c r="AE31" s="136">
        <f>AE11/Quarterly!AE11*Quarterly!AE31</f>
        <v>10476.338671773341</v>
      </c>
      <c r="AF31" s="136">
        <f>AF11/Quarterly!AF11*Quarterly!AF31</f>
        <v>10607.094162659683</v>
      </c>
      <c r="AG31" s="136">
        <f>AG11/Quarterly!AG11*Quarterly!AG31</f>
        <v>10785.824849190964</v>
      </c>
      <c r="AH31" s="136">
        <f>AH11/Quarterly!AH11*Quarterly!AH31</f>
        <v>9266.3246785358879</v>
      </c>
      <c r="AI31" s="136">
        <f>AI11/Quarterly!AI11*Quarterly!AI31</f>
        <v>9269.1817159496186</v>
      </c>
      <c r="AJ31" s="136">
        <f>AJ11/Quarterly!AJ11*Quarterly!AJ31</f>
        <v>9310.4500341479616</v>
      </c>
      <c r="AK31" s="136">
        <f>AK11/Quarterly!AK11*Quarterly!AK31</f>
        <v>9414.8906240499255</v>
      </c>
      <c r="AL31" s="136">
        <f>AL11/Quarterly!AL11*Quarterly!AL31</f>
        <v>9640.5777929480428</v>
      </c>
      <c r="AM31" s="136">
        <f>AM11/Quarterly!AM11*Quarterly!AM31</f>
        <v>9827.5318794748673</v>
      </c>
      <c r="AN31" s="136">
        <f>AN11/Quarterly!AN11*Quarterly!AN31</f>
        <v>10160.922699305123</v>
      </c>
      <c r="AO31" s="136">
        <f>AO11/Quarterly!AO11*Quarterly!AO31</f>
        <v>10358.723951261833</v>
      </c>
      <c r="AP31" s="136">
        <f>AP11/Quarterly!AP11*Quarterly!AP31</f>
        <v>10476.960067182359</v>
      </c>
      <c r="AQ31" s="136">
        <f>AQ11/Quarterly!AQ11*Quarterly!AQ31</f>
        <v>10575.018925985836</v>
      </c>
      <c r="AR31" s="136">
        <f>AR11/Quarterly!AR11*Quarterly!AR31</f>
        <v>10657.272245047965</v>
      </c>
      <c r="AS31" s="136">
        <f>AS11/Quarterly!AS11*Quarterly!AS31</f>
        <v>10882.097983817785</v>
      </c>
      <c r="AT31" s="136">
        <f>AT11/Quarterly!AT11*Quarterly!AT31</f>
        <v>10947.217926571057</v>
      </c>
      <c r="AU31" s="136">
        <f>AU11/Quarterly!AU11*Quarterly!AU31</f>
        <v>10977.607487962727</v>
      </c>
      <c r="AV31" s="136">
        <f>AV11/Quarterly!AV11*Quarterly!AV31</f>
        <v>11000.230820887611</v>
      </c>
      <c r="AW31" s="136">
        <f>AW11/Quarterly!AW11*Quarterly!AW31</f>
        <v>11072.58453609714</v>
      </c>
      <c r="AX31" s="136">
        <f>AX11/Quarterly!AX11*Quarterly!AX31</f>
        <v>11191.395526093329</v>
      </c>
      <c r="AY31" s="136">
        <f>AY11/Quarterly!AY11*Quarterly!AY31</f>
        <v>11290.562416399272</v>
      </c>
      <c r="AZ31" s="136">
        <f>AZ11/Quarterly!AZ11*Quarterly!AZ31</f>
        <v>11401.732044048245</v>
      </c>
      <c r="BA31" s="136">
        <f>BA11/Quarterly!BA11*Quarterly!BA31</f>
        <v>11414.543031280286</v>
      </c>
      <c r="BB31" s="136">
        <f>BB11/Quarterly!BB11*Quarterly!BB31</f>
        <v>10796.413751810946</v>
      </c>
      <c r="BC31" s="136">
        <f>BC11/Quarterly!BC11*Quarterly!BC31</f>
        <v>10730.819633568004</v>
      </c>
      <c r="BD31" s="136">
        <f>BD11/Quarterly!BD11*Quarterly!BD31</f>
        <v>11066.269159963613</v>
      </c>
      <c r="BE31" s="136">
        <f>BE11/Quarterly!BE11*Quarterly!BE31</f>
        <v>10664.391390465931</v>
      </c>
      <c r="BF31" s="136">
        <f>BF11/Quarterly!BF11*Quarterly!BF31</f>
        <v>10249.32777725511</v>
      </c>
      <c r="BG31" s="136">
        <f>BG11/Quarterly!BG11*Quarterly!BG31</f>
        <v>10293.970247555466</v>
      </c>
      <c r="BH31" s="136">
        <f>BH11/Quarterly!BH11*Quarterly!BH31</f>
        <v>10378.781221884554</v>
      </c>
      <c r="BI31" s="136">
        <f>BI11/Quarterly!BI11*Quarterly!BI31</f>
        <v>10407.74954604071</v>
      </c>
      <c r="BJ31" s="136">
        <f>BJ11/Quarterly!BJ11*Quarterly!BJ31</f>
        <v>10525.376508684134</v>
      </c>
      <c r="BK31" s="136">
        <f>BK11/Quarterly!BK11*Quarterly!BK31</f>
        <v>10519.944657050339</v>
      </c>
      <c r="BL31" s="136">
        <f>BL11/Quarterly!BL11*Quarterly!BL31</f>
        <v>10490.457462466882</v>
      </c>
      <c r="BM31" s="136">
        <f>BM11/Quarterly!BM11*Quarterly!BM31</f>
        <v>10639.910980276714</v>
      </c>
      <c r="BN31" s="136">
        <f>BN11/Quarterly!BN11*Quarterly!BN31</f>
        <v>10659.38183188843</v>
      </c>
      <c r="BO31" s="136">
        <f>BO11/Quarterly!BO11*Quarterly!BO31</f>
        <v>10685.963060686017</v>
      </c>
      <c r="BP31" s="136">
        <f>BP11/Quarterly!BP11*Quarterly!BP31</f>
        <v>10636.818695816059</v>
      </c>
      <c r="BQ31" s="136">
        <f>BQ11/Quarterly!BQ11*Quarterly!BQ31</f>
        <v>10657.681869581607</v>
      </c>
      <c r="BR31" s="136">
        <f>BR11/Quarterly!BR11*Quarterly!BR31</f>
        <v>10713.127827972008</v>
      </c>
      <c r="BS31" s="136">
        <f>BS11/Quarterly!BS11*Quarterly!BS31</f>
        <v>10605.833747981318</v>
      </c>
      <c r="BT31" s="136">
        <f>BT11/Quarterly!BT11*Quarterly!BT31</f>
        <v>10652.65862104084</v>
      </c>
      <c r="BU31" s="136">
        <f>BU11/Quarterly!BU11*Quarterly!BU31</f>
        <v>10656.534852254375</v>
      </c>
      <c r="BV31" s="136">
        <f>BV11/Quarterly!BV11*Quarterly!BV31</f>
        <v>10583.451653999911</v>
      </c>
      <c r="BW31" s="136">
        <f>BW11/Quarterly!BW11*Quarterly!BW31</f>
        <v>10665.835566489479</v>
      </c>
      <c r="BX31" s="136">
        <f>BX11/Quarterly!BX11*Quarterly!BX31</f>
        <v>10722.678908755435</v>
      </c>
      <c r="BY31" s="136">
        <f>BY11/Quarterly!BY11*Quarterly!BY31</f>
        <v>10568.189605939464</v>
      </c>
      <c r="BZ31" s="136">
        <f>BZ11/Quarterly!BZ11*Quarterly!BZ31</f>
        <v>10460.161475227726</v>
      </c>
      <c r="CA31" s="136">
        <f>CA11/Quarterly!CA11*Quarterly!CA31</f>
        <v>10492.724461230837</v>
      </c>
      <c r="CB31" s="136">
        <f>CB11/Quarterly!CB11*Quarterly!CB31</f>
        <v>10441.70911649263</v>
      </c>
      <c r="CC31" s="136">
        <f>CC11/Quarterly!CC11*Quarterly!CC31</f>
        <v>10481.560008886914</v>
      </c>
      <c r="CD31" s="136">
        <f>CD11/Quarterly!CD11*Quarterly!CD31</f>
        <v>10507.898486853981</v>
      </c>
      <c r="CE31" s="136">
        <f>CE11/Quarterly!CE11*Quarterly!CE31</f>
        <v>10305.44664881776</v>
      </c>
      <c r="CF31" s="136">
        <f>CF11/Quarterly!CF11*Quarterly!CF31</f>
        <v>10104.537888815354</v>
      </c>
      <c r="CG31" s="136">
        <f>CG11/Quarterly!CG11*Quarterly!CG31</f>
        <v>10118.116975512907</v>
      </c>
      <c r="CH31" s="136">
        <f>CH11/Quarterly!CH11*Quarterly!CH31</f>
        <v>9928.6331273006872</v>
      </c>
      <c r="CI31" s="136">
        <f>CI11/Quarterly!CI11*Quarterly!CI31</f>
        <v>9848.7851676013997</v>
      </c>
      <c r="CJ31" s="136">
        <f>CJ11/Quarterly!CJ11*Quarterly!CJ31</f>
        <v>9787.210106371751</v>
      </c>
      <c r="CK31" s="136">
        <f>CK11/Quarterly!CK11*Quarterly!CK31</f>
        <v>9845.8676459969993</v>
      </c>
    </row>
    <row r="32" spans="1:89">
      <c r="A32" s="155" t="s">
        <v>6</v>
      </c>
      <c r="B32" s="138">
        <f>B12/Quarterly!B12*Quarterly!B32</f>
        <v>9593.1611716257903</v>
      </c>
      <c r="C32" s="139">
        <f>C12/Quarterly!C12*Quarterly!C32</f>
        <v>9602.7381812869917</v>
      </c>
      <c r="D32" s="139">
        <f>D12/Quarterly!D12*Quarterly!D32</f>
        <v>9672.4407080007368</v>
      </c>
      <c r="E32" s="139">
        <f>E12/Quarterly!E12*Quarterly!E32</f>
        <v>9711.5742055386454</v>
      </c>
      <c r="F32" s="139">
        <f>F12/Quarterly!F12*Quarterly!F32</f>
        <v>9370.8349742715072</v>
      </c>
      <c r="G32" s="139">
        <f>G12/Quarterly!G12*Quarterly!G32</f>
        <v>9468.6028608788147</v>
      </c>
      <c r="H32" s="139">
        <f>H12/Quarterly!H12*Quarterly!H32</f>
        <v>9524.5688481990037</v>
      </c>
      <c r="I32" s="139">
        <f>I12/Quarterly!I12*Quarterly!I32</f>
        <v>9548.2895080116141</v>
      </c>
      <c r="J32" s="139">
        <f>J12/Quarterly!J12*Quarterly!J32</f>
        <v>9868.4214917622976</v>
      </c>
      <c r="K32" s="139">
        <f>K12/Quarterly!K12*Quarterly!K32</f>
        <v>9992.004900180762</v>
      </c>
      <c r="L32" s="139">
        <f>L12/Quarterly!L12*Quarterly!L32</f>
        <v>10080.28371873383</v>
      </c>
      <c r="M32" s="139">
        <f>M12/Quarterly!M12*Quarterly!M32</f>
        <v>10139.877262915488</v>
      </c>
      <c r="N32" s="139">
        <f>N12/Quarterly!N12*Quarterly!N32</f>
        <v>9073.7542736400173</v>
      </c>
      <c r="O32" s="139">
        <f>O12/Quarterly!O12*Quarterly!O32</f>
        <v>8863.0436434842122</v>
      </c>
      <c r="P32" s="139">
        <f>P12/Quarterly!P12*Quarterly!P32</f>
        <v>8782.2397881497527</v>
      </c>
      <c r="Q32" s="139">
        <f>Q12/Quarterly!Q12*Quarterly!Q32</f>
        <v>8850.6706149331549</v>
      </c>
      <c r="R32" s="139">
        <f>R12/Quarterly!R12*Quarterly!R32</f>
        <v>8367.3467116518732</v>
      </c>
      <c r="S32" s="139">
        <f>S12/Quarterly!S12*Quarterly!S32</f>
        <v>8360.4017888733943</v>
      </c>
      <c r="T32" s="139">
        <f>T12/Quarterly!T12*Quarterly!T32</f>
        <v>8386.6489673819669</v>
      </c>
      <c r="U32" s="139">
        <f>U12/Quarterly!U12*Quarterly!U32</f>
        <v>8429.0273818133574</v>
      </c>
      <c r="V32" s="139">
        <f>V12/Quarterly!V12*Quarterly!V32</f>
        <v>8388.6892194064385</v>
      </c>
      <c r="W32" s="139">
        <f>W12/Quarterly!W12*Quarterly!W32</f>
        <v>8579.2684763147845</v>
      </c>
      <c r="X32" s="139">
        <f>X12/Quarterly!X12*Quarterly!X32</f>
        <v>8838.9247841157066</v>
      </c>
      <c r="Y32" s="139">
        <f>Y12/Quarterly!Y12*Quarterly!Y32</f>
        <v>9058.5339292438603</v>
      </c>
      <c r="Z32" s="139">
        <f>Z12/Quarterly!Z12*Quarterly!Z32</f>
        <v>11570.124805764917</v>
      </c>
      <c r="AA32" s="139">
        <f>AA12/Quarterly!AA12*Quarterly!AA32</f>
        <v>11668.311877199447</v>
      </c>
      <c r="AB32" s="139">
        <f>AB12/Quarterly!AB12*Quarterly!AB32</f>
        <v>11704.346711974744</v>
      </c>
      <c r="AC32" s="139">
        <f>AC12/Quarterly!AC12*Quarterly!AC32</f>
        <v>11814.946372433082</v>
      </c>
      <c r="AD32" s="139">
        <f>AD12/Quarterly!AD12*Quarterly!AD32</f>
        <v>8953.5497214584775</v>
      </c>
      <c r="AE32" s="139">
        <f>AE12/Quarterly!AE12*Quarterly!AE32</f>
        <v>9090.0348413548345</v>
      </c>
      <c r="AF32" s="139">
        <f>AF12/Quarterly!AF12*Quarterly!AF32</f>
        <v>9311.298839765921</v>
      </c>
      <c r="AG32" s="139">
        <f>AG12/Quarterly!AG12*Quarterly!AG32</f>
        <v>9579.3937360073323</v>
      </c>
      <c r="AH32" s="139">
        <f>AH12/Quarterly!AH12*Quarterly!AH32</f>
        <v>9470.5408195181917</v>
      </c>
      <c r="AI32" s="139">
        <f>AI12/Quarterly!AI12*Quarterly!AI32</f>
        <v>9596.8682805061944</v>
      </c>
      <c r="AJ32" s="139">
        <f>AJ12/Quarterly!AJ12*Quarterly!AJ32</f>
        <v>9717.4449103828083</v>
      </c>
      <c r="AK32" s="139">
        <f>AK12/Quarterly!AK12*Quarterly!AK32</f>
        <v>9903.6936791872176</v>
      </c>
      <c r="AL32" s="139">
        <f>AL12/Quarterly!AL12*Quarterly!AL32</f>
        <v>10149.53689843251</v>
      </c>
      <c r="AM32" s="139">
        <f>AM12/Quarterly!AM12*Quarterly!AM32</f>
        <v>10433.054356040691</v>
      </c>
      <c r="AN32" s="139">
        <f>AN12/Quarterly!AN12*Quarterly!AN32</f>
        <v>10719.189732746087</v>
      </c>
      <c r="AO32" s="139">
        <f>AO12/Quarterly!AO12*Quarterly!AO32</f>
        <v>11024.802895990944</v>
      </c>
      <c r="AP32" s="139">
        <f>AP12/Quarterly!AP12*Quarterly!AP32</f>
        <v>11489.772760717606</v>
      </c>
      <c r="AQ32" s="139">
        <f>AQ12/Quarterly!AQ12*Quarterly!AQ32</f>
        <v>11827.585888903141</v>
      </c>
      <c r="AR32" s="139">
        <f>AR12/Quarterly!AR12*Quarterly!AR32</f>
        <v>12201.668956337004</v>
      </c>
      <c r="AS32" s="139">
        <f>AS12/Quarterly!AS12*Quarterly!AS32</f>
        <v>12543.139926238429</v>
      </c>
      <c r="AT32" s="139">
        <f>AT12/Quarterly!AT12*Quarterly!AT32</f>
        <v>12422.436355649423</v>
      </c>
      <c r="AU32" s="139">
        <f>AU12/Quarterly!AU12*Quarterly!AU32</f>
        <v>12759.827897502897</v>
      </c>
      <c r="AV32" s="139">
        <f>AV12/Quarterly!AV12*Quarterly!AV32</f>
        <v>13106.809360394695</v>
      </c>
      <c r="AW32" s="139">
        <f>AW12/Quarterly!AW12*Quarterly!AW32</f>
        <v>13423.855683643938</v>
      </c>
      <c r="AX32" s="139">
        <f>AX12/Quarterly!AX12*Quarterly!AX32</f>
        <v>14067.235256186586</v>
      </c>
      <c r="AY32" s="139">
        <f>AY12/Quarterly!AY12*Quarterly!AY32</f>
        <v>14685.08826131364</v>
      </c>
      <c r="AZ32" s="139">
        <f>AZ12/Quarterly!AZ12*Quarterly!AZ32</f>
        <v>15013.378404450221</v>
      </c>
      <c r="BA32" s="139">
        <f>BA12/Quarterly!BA12*Quarterly!BA32</f>
        <v>15775.109853463742</v>
      </c>
      <c r="BB32" s="139">
        <f>BB12/Quarterly!BB12*Quarterly!BB32</f>
        <v>15860.596135341946</v>
      </c>
      <c r="BC32" s="139">
        <f>BC12/Quarterly!BC12*Quarterly!BC32</f>
        <v>16188.112581804849</v>
      </c>
      <c r="BD32" s="139">
        <f>BD12/Quarterly!BD12*Quarterly!BD32</f>
        <v>16710.737937033904</v>
      </c>
      <c r="BE32" s="139">
        <f>BE12/Quarterly!BE12*Quarterly!BE32</f>
        <v>16819.235271769845</v>
      </c>
      <c r="BF32" s="139">
        <f>BF12/Quarterly!BF12*Quarterly!BF32</f>
        <v>17638.342539639729</v>
      </c>
      <c r="BG32" s="139">
        <f>BG12/Quarterly!BG12*Quarterly!BG32</f>
        <v>17744.233483970322</v>
      </c>
      <c r="BH32" s="139">
        <f>BH12/Quarterly!BH12*Quarterly!BH32</f>
        <v>18121.056262643055</v>
      </c>
      <c r="BI32" s="139">
        <f>BI12/Quarterly!BI12*Quarterly!BI32</f>
        <v>18304.632898876553</v>
      </c>
      <c r="BJ32" s="139">
        <f>BJ12/Quarterly!BJ12*Quarterly!BJ32</f>
        <v>18304.345929410287</v>
      </c>
      <c r="BK32" s="139">
        <f>BK12/Quarterly!BK12*Quarterly!BK32</f>
        <v>18213.332802531088</v>
      </c>
      <c r="BL32" s="139">
        <f>BL12/Quarterly!BL12*Quarterly!BL32</f>
        <v>18271.650037191077</v>
      </c>
      <c r="BM32" s="139">
        <f>BM12/Quarterly!BM12*Quarterly!BM32</f>
        <v>18214.671230867549</v>
      </c>
      <c r="BN32" s="139">
        <f>BN12/Quarterly!BN12*Quarterly!BN32</f>
        <v>18058.241278948466</v>
      </c>
      <c r="BO32" s="139">
        <f>BO12/Quarterly!BO12*Quarterly!BO32</f>
        <v>18249.655841852698</v>
      </c>
      <c r="BP32" s="139">
        <f>BP12/Quarterly!BP12*Quarterly!BP32</f>
        <v>18450.449718339241</v>
      </c>
      <c r="BQ32" s="139">
        <f>BQ12/Quarterly!BQ12*Quarterly!BQ32</f>
        <v>18637.078917170875</v>
      </c>
      <c r="BR32" s="139">
        <f>BR12/Quarterly!BR12*Quarterly!BR32</f>
        <v>18610.925118734049</v>
      </c>
      <c r="BS32" s="139">
        <f>BS12/Quarterly!BS12*Quarterly!BS32</f>
        <v>18701.629671816048</v>
      </c>
      <c r="BT32" s="139">
        <f>BT12/Quarterly!BT12*Quarterly!BT32</f>
        <v>18907.201090217539</v>
      </c>
      <c r="BU32" s="139">
        <f>BU12/Quarterly!BU12*Quarterly!BU32</f>
        <v>19204.819412380886</v>
      </c>
      <c r="BV32" s="139">
        <f>BV12/Quarterly!BV12*Quarterly!BV32</f>
        <v>19381.069306930691</v>
      </c>
      <c r="BW32" s="139">
        <f>BW12/Quarterly!BW12*Quarterly!BW32</f>
        <v>19798.871287128717</v>
      </c>
      <c r="BX32" s="139">
        <f>BX12/Quarterly!BX12*Quarterly!BX32</f>
        <v>19957.767326732672</v>
      </c>
      <c r="BY32" s="139">
        <f>BY12/Quarterly!BY12*Quarterly!BY32</f>
        <v>20265.905940594057</v>
      </c>
      <c r="BZ32" s="139">
        <f>BZ12/Quarterly!BZ12*Quarterly!BZ32</f>
        <v>20484.72265672679</v>
      </c>
      <c r="CA32" s="139">
        <f>CA12/Quarterly!CA12*Quarterly!CA32</f>
        <v>20564.107298111863</v>
      </c>
      <c r="CB32" s="139">
        <f>CB12/Quarterly!CB12*Quarterly!CB32</f>
        <v>20652.398509018189</v>
      </c>
      <c r="CC32" s="139">
        <f>CC12/Quarterly!CC12*Quarterly!CC32</f>
        <v>20786.577915066613</v>
      </c>
      <c r="CD32" s="139">
        <f>CD12/Quarterly!CD12*Quarterly!CD32</f>
        <v>20977.006266554687</v>
      </c>
      <c r="CE32" s="139">
        <f>CE12/Quarterly!CE12*Quarterly!CE32</f>
        <v>21037.648057737213</v>
      </c>
      <c r="CF32" s="139">
        <f>CF12/Quarterly!CF12*Quarterly!CF32</f>
        <v>21084.101224700746</v>
      </c>
      <c r="CG32" s="139">
        <f>CG12/Quarterly!CG12*Quarterly!CG32</f>
        <v>21140.8557215767</v>
      </c>
      <c r="CH32" s="139">
        <f>CH12/Quarterly!CH12*Quarterly!CH32</f>
        <v>21264.274189195246</v>
      </c>
      <c r="CI32" s="139">
        <f>CI12/Quarterly!CI12*Quarterly!CI32</f>
        <v>21269.347006402062</v>
      </c>
      <c r="CJ32" s="139">
        <f>CJ12/Quarterly!CJ12*Quarterly!CJ32</f>
        <v>21308.173568869603</v>
      </c>
      <c r="CK32" s="139">
        <f>CK12/Quarterly!CK12*Quarterly!CK32</f>
        <v>21328.464837696862</v>
      </c>
    </row>
    <row r="33" spans="1:89">
      <c r="A33" s="156" t="s">
        <v>7</v>
      </c>
      <c r="B33" s="113">
        <f t="shared" ref="B33:H33" si="56">SUM(B34:B38)</f>
        <v>146841.29891891649</v>
      </c>
      <c r="C33" s="114">
        <f t="shared" si="56"/>
        <v>148553.72591578987</v>
      </c>
      <c r="D33" s="114">
        <f t="shared" si="56"/>
        <v>150236.11494234687</v>
      </c>
      <c r="E33" s="114">
        <f t="shared" si="56"/>
        <v>151530.32845664368</v>
      </c>
      <c r="F33" s="114">
        <f t="shared" si="56"/>
        <v>153119.52920483699</v>
      </c>
      <c r="G33" s="114">
        <f t="shared" si="56"/>
        <v>154550.66318267866</v>
      </c>
      <c r="H33" s="114">
        <f t="shared" si="56"/>
        <v>156232.51017282708</v>
      </c>
      <c r="I33" s="114">
        <f t="shared" ref="I33:BC33" si="57">SUM(I34:I38)</f>
        <v>157839.96851658775</v>
      </c>
      <c r="J33" s="114">
        <f t="shared" si="57"/>
        <v>156697.10500882915</v>
      </c>
      <c r="K33" s="114">
        <f t="shared" si="57"/>
        <v>157159.77825378356</v>
      </c>
      <c r="L33" s="114">
        <f t="shared" si="57"/>
        <v>157615.93588556373</v>
      </c>
      <c r="M33" s="114">
        <f t="shared" si="57"/>
        <v>157692.41768953501</v>
      </c>
      <c r="N33" s="114">
        <f t="shared" si="57"/>
        <v>159959.28795131203</v>
      </c>
      <c r="O33" s="114">
        <f t="shared" si="57"/>
        <v>161199.37885015216</v>
      </c>
      <c r="P33" s="114">
        <f t="shared" si="57"/>
        <v>161622.93789450981</v>
      </c>
      <c r="Q33" s="114">
        <f t="shared" si="57"/>
        <v>162019.67959197439</v>
      </c>
      <c r="R33" s="114">
        <f t="shared" si="57"/>
        <v>163000.29395096601</v>
      </c>
      <c r="S33" s="114">
        <f t="shared" si="57"/>
        <v>164873.81495866162</v>
      </c>
      <c r="T33" s="114">
        <f t="shared" si="57"/>
        <v>166805.88306101284</v>
      </c>
      <c r="U33" s="114">
        <f t="shared" si="57"/>
        <v>168386.58353245404</v>
      </c>
      <c r="V33" s="114">
        <f t="shared" si="57"/>
        <v>169258.18898979868</v>
      </c>
      <c r="W33" s="114">
        <f t="shared" si="57"/>
        <v>170922.26718684769</v>
      </c>
      <c r="X33" s="114">
        <f t="shared" si="57"/>
        <v>172448.86472194572</v>
      </c>
      <c r="Y33" s="114">
        <f t="shared" si="57"/>
        <v>173633.22610145414</v>
      </c>
      <c r="Z33" s="114">
        <f t="shared" si="57"/>
        <v>178655.52841829005</v>
      </c>
      <c r="AA33" s="114">
        <f t="shared" si="57"/>
        <v>179892.05559232051</v>
      </c>
      <c r="AB33" s="114">
        <f t="shared" si="57"/>
        <v>181130.14163801103</v>
      </c>
      <c r="AC33" s="114">
        <f t="shared" si="57"/>
        <v>182828.25055891363</v>
      </c>
      <c r="AD33" s="114">
        <f t="shared" si="57"/>
        <v>184864.12576112495</v>
      </c>
      <c r="AE33" s="114">
        <f t="shared" si="57"/>
        <v>186912.92261959991</v>
      </c>
      <c r="AF33" s="114">
        <f t="shared" si="57"/>
        <v>187954.46365968499</v>
      </c>
      <c r="AG33" s="114">
        <f t="shared" si="57"/>
        <v>189698.37132309217</v>
      </c>
      <c r="AH33" s="114">
        <f t="shared" si="57"/>
        <v>193092.14155085248</v>
      </c>
      <c r="AI33" s="114">
        <f t="shared" si="57"/>
        <v>194908.88969779958</v>
      </c>
      <c r="AJ33" s="114">
        <f t="shared" si="57"/>
        <v>196813.80974057439</v>
      </c>
      <c r="AK33" s="114">
        <f t="shared" si="57"/>
        <v>198447.45534333211</v>
      </c>
      <c r="AL33" s="114">
        <f t="shared" si="57"/>
        <v>200486.8856427838</v>
      </c>
      <c r="AM33" s="114">
        <f t="shared" si="57"/>
        <v>202958.5389371826</v>
      </c>
      <c r="AN33" s="114">
        <f t="shared" si="57"/>
        <v>205329.21255056473</v>
      </c>
      <c r="AO33" s="114">
        <f t="shared" si="57"/>
        <v>208454.27503965446</v>
      </c>
      <c r="AP33" s="114">
        <f t="shared" si="57"/>
        <v>213454.05002804991</v>
      </c>
      <c r="AQ33" s="114">
        <f t="shared" si="57"/>
        <v>216697.7729988583</v>
      </c>
      <c r="AR33" s="114">
        <f t="shared" si="57"/>
        <v>219527.19836204132</v>
      </c>
      <c r="AS33" s="114">
        <f t="shared" si="57"/>
        <v>221651.11196959915</v>
      </c>
      <c r="AT33" s="114">
        <f t="shared" si="57"/>
        <v>225145.60773303188</v>
      </c>
      <c r="AU33" s="114">
        <f t="shared" si="57"/>
        <v>228644.23446808374</v>
      </c>
      <c r="AV33" s="114">
        <f t="shared" si="57"/>
        <v>231965.0939189565</v>
      </c>
      <c r="AW33" s="114">
        <f t="shared" si="57"/>
        <v>234616.04535270506</v>
      </c>
      <c r="AX33" s="114">
        <f t="shared" si="57"/>
        <v>239740.03681463009</v>
      </c>
      <c r="AY33" s="114">
        <f t="shared" si="57"/>
        <v>242882.78228049731</v>
      </c>
      <c r="AZ33" s="114">
        <f t="shared" si="57"/>
        <v>246944.34581900929</v>
      </c>
      <c r="BA33" s="114">
        <f t="shared" si="57"/>
        <v>250606.65696542128</v>
      </c>
      <c r="BB33" s="114">
        <f t="shared" si="57"/>
        <v>253494.92658624679</v>
      </c>
      <c r="BC33" s="114">
        <f t="shared" si="57"/>
        <v>254417.77185661404</v>
      </c>
      <c r="BD33" s="114">
        <f t="shared" ref="BD33:BX33" si="58">SUM(BD34:BD38)</f>
        <v>255785.05529587925</v>
      </c>
      <c r="BE33" s="114">
        <f t="shared" si="58"/>
        <v>256958.15711628174</v>
      </c>
      <c r="BF33" s="114">
        <f t="shared" si="58"/>
        <v>258423.13633356476</v>
      </c>
      <c r="BG33" s="114">
        <f t="shared" si="58"/>
        <v>258015.15708494073</v>
      </c>
      <c r="BH33" s="114">
        <f t="shared" si="58"/>
        <v>258189.886009321</v>
      </c>
      <c r="BI33" s="114">
        <f t="shared" si="58"/>
        <v>258581.52142682491</v>
      </c>
      <c r="BJ33" s="114">
        <f t="shared" si="58"/>
        <v>265216.23635945655</v>
      </c>
      <c r="BK33" s="114">
        <f t="shared" si="58"/>
        <v>268290.75299772306</v>
      </c>
      <c r="BL33" s="114">
        <f t="shared" si="58"/>
        <v>270191.18829924776</v>
      </c>
      <c r="BM33" s="114">
        <f t="shared" si="58"/>
        <v>272533.74426727608</v>
      </c>
      <c r="BN33" s="114">
        <f t="shared" si="58"/>
        <v>276080.30172203708</v>
      </c>
      <c r="BO33" s="114">
        <f t="shared" si="58"/>
        <v>279364.09294811328</v>
      </c>
      <c r="BP33" s="114">
        <f t="shared" si="58"/>
        <v>282140.98774770118</v>
      </c>
      <c r="BQ33" s="114">
        <f t="shared" si="58"/>
        <v>284771.78510554292</v>
      </c>
      <c r="BR33" s="114">
        <f t="shared" si="58"/>
        <v>286250.70463757106</v>
      </c>
      <c r="BS33" s="114">
        <f t="shared" si="58"/>
        <v>288034.65218399256</v>
      </c>
      <c r="BT33" s="114">
        <f t="shared" si="58"/>
        <v>289476.0163991517</v>
      </c>
      <c r="BU33" s="114">
        <f t="shared" si="58"/>
        <v>291014.49072654411</v>
      </c>
      <c r="BV33" s="114">
        <f t="shared" si="58"/>
        <v>292841.26814346574</v>
      </c>
      <c r="BW33" s="114">
        <f t="shared" si="58"/>
        <v>295387.49042141513</v>
      </c>
      <c r="BX33" s="114">
        <f t="shared" si="58"/>
        <v>297247.03390168078</v>
      </c>
      <c r="BY33" s="114">
        <f t="shared" ref="BY33:CE33" si="59">SUM(BY34:BY38)</f>
        <v>299471.1216663348</v>
      </c>
      <c r="BZ33" s="114">
        <f t="shared" si="59"/>
        <v>301023.25010343624</v>
      </c>
      <c r="CA33" s="114">
        <f t="shared" si="59"/>
        <v>302507.05741086596</v>
      </c>
      <c r="CB33" s="114">
        <f t="shared" si="59"/>
        <v>304434.70069949166</v>
      </c>
      <c r="CC33" s="114">
        <f t="shared" si="59"/>
        <v>305756.4215949006</v>
      </c>
      <c r="CD33" s="114">
        <f t="shared" si="59"/>
        <v>307255.41410624341</v>
      </c>
      <c r="CE33" s="114">
        <f t="shared" si="59"/>
        <v>307837.11009631021</v>
      </c>
      <c r="CF33" s="114">
        <f t="shared" ref="CF33:CH33" si="60">SUM(CF34:CF38)</f>
        <v>308902.27369639504</v>
      </c>
      <c r="CG33" s="114">
        <f t="shared" si="60"/>
        <v>309743.51554925856</v>
      </c>
      <c r="CH33" s="114">
        <f t="shared" si="60"/>
        <v>311079.49267983821</v>
      </c>
      <c r="CI33" s="114">
        <f t="shared" ref="CI33:CK33" si="61">SUM(CI34:CI38)</f>
        <v>312508.00712814403</v>
      </c>
      <c r="CJ33" s="114">
        <f t="shared" si="61"/>
        <v>313129.92699355679</v>
      </c>
      <c r="CK33" s="114">
        <f t="shared" si="61"/>
        <v>314406.51233010262</v>
      </c>
    </row>
    <row r="34" spans="1:89">
      <c r="A34" s="157" t="s">
        <v>8</v>
      </c>
      <c r="B34" s="135">
        <f>B14/Quarterly!B14*Quarterly!B34</f>
        <v>32014.065350589764</v>
      </c>
      <c r="C34" s="136">
        <f>C14/Quarterly!C14*Quarterly!C34</f>
        <v>32630.942044229505</v>
      </c>
      <c r="D34" s="136">
        <f>D14/Quarterly!D14*Quarterly!D34</f>
        <v>33313.637315589505</v>
      </c>
      <c r="E34" s="136">
        <f>E14/Quarterly!E14*Quarterly!E34</f>
        <v>33825.909023974367</v>
      </c>
      <c r="F34" s="136">
        <f>F14/Quarterly!F14*Quarterly!F34</f>
        <v>33298.995354467253</v>
      </c>
      <c r="G34" s="136">
        <f>G14/Quarterly!G14*Quarterly!G34</f>
        <v>33507.252618647864</v>
      </c>
      <c r="H34" s="136">
        <f>H14/Quarterly!H14*Quarterly!H34</f>
        <v>33786.571925494361</v>
      </c>
      <c r="I34" s="136">
        <f>I14/Quarterly!I14*Quarterly!I34</f>
        <v>34152.993454352174</v>
      </c>
      <c r="J34" s="136">
        <f>J14/Quarterly!J14*Quarterly!J34</f>
        <v>34303.090280670949</v>
      </c>
      <c r="K34" s="136">
        <f>K14/Quarterly!K14*Quarterly!K34</f>
        <v>34079.192739056503</v>
      </c>
      <c r="L34" s="136">
        <f>L14/Quarterly!L14*Quarterly!L34</f>
        <v>33875.065399792104</v>
      </c>
      <c r="M34" s="136">
        <f>M14/Quarterly!M14*Quarterly!M34</f>
        <v>33235.252226238219</v>
      </c>
      <c r="N34" s="136">
        <f>N14/Quarterly!N14*Quarterly!N34</f>
        <v>33887.077101346578</v>
      </c>
      <c r="O34" s="136">
        <f>O14/Quarterly!O14*Quarterly!O34</f>
        <v>34176.870859398005</v>
      </c>
      <c r="P34" s="136">
        <f>P14/Quarterly!P14*Quarterly!P34</f>
        <v>34306.322178046554</v>
      </c>
      <c r="Q34" s="136">
        <f>Q14/Quarterly!Q14*Quarterly!Q34</f>
        <v>34315.920279619357</v>
      </c>
      <c r="R34" s="136">
        <f>R14/Quarterly!R14*Quarterly!R34</f>
        <v>35314.778975526322</v>
      </c>
      <c r="S34" s="136">
        <f>S14/Quarterly!S14*Quarterly!S34</f>
        <v>36134.662653187173</v>
      </c>
      <c r="T34" s="136">
        <f>T14/Quarterly!T14*Quarterly!T34</f>
        <v>37070.147449150325</v>
      </c>
      <c r="U34" s="136">
        <f>U14/Quarterly!U14*Quarterly!U34</f>
        <v>37944.361299608951</v>
      </c>
      <c r="V34" s="136">
        <f>V14/Quarterly!V14*Quarterly!V34</f>
        <v>38765.702307156374</v>
      </c>
      <c r="W34" s="136">
        <f>W14/Quarterly!W14*Quarterly!W34</f>
        <v>39501.198767544905</v>
      </c>
      <c r="X34" s="136">
        <f>X14/Quarterly!X14*Quarterly!X34</f>
        <v>40012.880308919157</v>
      </c>
      <c r="Y34" s="136">
        <f>Y14/Quarterly!Y14*Quarterly!Y34</f>
        <v>40259.015327433699</v>
      </c>
      <c r="Z34" s="136">
        <f>Z14/Quarterly!Z14*Quarterly!Z34</f>
        <v>42674.320759929869</v>
      </c>
      <c r="AA34" s="136">
        <f>AA14/Quarterly!AA14*Quarterly!AA34</f>
        <v>42718.987266714146</v>
      </c>
      <c r="AB34" s="136">
        <f>AB14/Quarterly!AB14*Quarterly!AB34</f>
        <v>42713.619450264981</v>
      </c>
      <c r="AC34" s="136">
        <f>AC14/Quarterly!AC14*Quarterly!AC34</f>
        <v>42816.328687557761</v>
      </c>
      <c r="AD34" s="136">
        <f>AD14/Quarterly!AD14*Quarterly!AD34</f>
        <v>43201.414815590542</v>
      </c>
      <c r="AE34" s="136">
        <f>AE14/Quarterly!AE14*Quarterly!AE34</f>
        <v>43558.822761417898</v>
      </c>
      <c r="AF34" s="136">
        <f>AF14/Quarterly!AF14*Quarterly!AF34</f>
        <v>43818.87895920458</v>
      </c>
      <c r="AG34" s="136">
        <f>AG14/Quarterly!AG14*Quarterly!AG34</f>
        <v>44530.597277261761</v>
      </c>
      <c r="AH34" s="136">
        <f>AH14/Quarterly!AH14*Quarterly!AH34</f>
        <v>44938.80422577518</v>
      </c>
      <c r="AI34" s="136">
        <f>AI14/Quarterly!AI14*Quarterly!AI34</f>
        <v>45126.964274259022</v>
      </c>
      <c r="AJ34" s="136">
        <f>AJ14/Quarterly!AJ14*Quarterly!AJ34</f>
        <v>45427.024518707483</v>
      </c>
      <c r="AK34" s="136">
        <f>AK14/Quarterly!AK14*Quarterly!AK34</f>
        <v>45691.392007440787</v>
      </c>
      <c r="AL34" s="136">
        <f>AL14/Quarterly!AL14*Quarterly!AL34</f>
        <v>46325.282238722466</v>
      </c>
      <c r="AM34" s="136">
        <f>AM14/Quarterly!AM14*Quarterly!AM34</f>
        <v>47196.435689798411</v>
      </c>
      <c r="AN34" s="136">
        <f>AN14/Quarterly!AN14*Quarterly!AN34</f>
        <v>48179.268758737206</v>
      </c>
      <c r="AO34" s="136">
        <f>AO14/Quarterly!AO14*Quarterly!AO34</f>
        <v>49334.077952835767</v>
      </c>
      <c r="AP34" s="136">
        <f>AP14/Quarterly!AP14*Quarterly!AP34</f>
        <v>49672.060699762136</v>
      </c>
      <c r="AQ34" s="136">
        <f>AQ14/Quarterly!AQ14*Quarterly!AQ34</f>
        <v>50424.823927952719</v>
      </c>
      <c r="AR34" s="136">
        <f>AR14/Quarterly!AR14*Quarterly!AR34</f>
        <v>51145.515844377645</v>
      </c>
      <c r="AS34" s="136">
        <f>AS14/Quarterly!AS14*Quarterly!AS34</f>
        <v>52149.373976879797</v>
      </c>
      <c r="AT34" s="136">
        <f>AT14/Quarterly!AT14*Quarterly!AT34</f>
        <v>52928.187089723564</v>
      </c>
      <c r="AU34" s="136">
        <f>AU14/Quarterly!AU14*Quarterly!AU34</f>
        <v>53713.665327993644</v>
      </c>
      <c r="AV34" s="136">
        <f>AV14/Quarterly!AV14*Quarterly!AV34</f>
        <v>54499.923035847663</v>
      </c>
      <c r="AW34" s="136">
        <f>AW14/Quarterly!AW14*Quarterly!AW34</f>
        <v>55268.637170589325</v>
      </c>
      <c r="AX34" s="136">
        <f>AX14/Quarterly!AX14*Quarterly!AX34</f>
        <v>56328.934995389864</v>
      </c>
      <c r="AY34" s="136">
        <f>AY14/Quarterly!AY14*Quarterly!AY34</f>
        <v>57061.092722149631</v>
      </c>
      <c r="AZ34" s="136">
        <f>AZ14/Quarterly!AZ14*Quarterly!AZ34</f>
        <v>57777.390871596835</v>
      </c>
      <c r="BA34" s="136">
        <f>BA14/Quarterly!BA14*Quarterly!BA34</f>
        <v>58423.508104951376</v>
      </c>
      <c r="BB34" s="136">
        <f>BB14/Quarterly!BB14*Quarterly!BB34</f>
        <v>58815.102945933781</v>
      </c>
      <c r="BC34" s="136">
        <f>BC14/Quarterly!BC14*Quarterly!BC34</f>
        <v>58488.585238840176</v>
      </c>
      <c r="BD34" s="136">
        <f>BD14/Quarterly!BD14*Quarterly!BD34</f>
        <v>57834.210081083613</v>
      </c>
      <c r="BE34" s="136">
        <f>BE14/Quarterly!BE14*Quarterly!BE34</f>
        <v>57811.533103690526</v>
      </c>
      <c r="BF34" s="136">
        <f>BF14/Quarterly!BF14*Quarterly!BF34</f>
        <v>58455.117807918963</v>
      </c>
      <c r="BG34" s="136">
        <f>BG14/Quarterly!BG14*Quarterly!BG34</f>
        <v>58129.536406149702</v>
      </c>
      <c r="BH34" s="136">
        <f>BH14/Quarterly!BH14*Quarterly!BH34</f>
        <v>58328.837913643751</v>
      </c>
      <c r="BI34" s="136">
        <f>BI14/Quarterly!BI14*Quarterly!BI34</f>
        <v>58521.024634715373</v>
      </c>
      <c r="BJ34" s="136">
        <f>BJ14/Quarterly!BJ14*Quarterly!BJ34</f>
        <v>59438.482172810189</v>
      </c>
      <c r="BK34" s="136">
        <f>BK14/Quarterly!BK14*Quarterly!BK34</f>
        <v>60580.332627772696</v>
      </c>
      <c r="BL34" s="136">
        <f>BL14/Quarterly!BL14*Quarterly!BL34</f>
        <v>61458.699386907014</v>
      </c>
      <c r="BM34" s="136">
        <f>BM14/Quarterly!BM14*Quarterly!BM34</f>
        <v>62474.716216741326</v>
      </c>
      <c r="BN34" s="136">
        <f>BN14/Quarterly!BN14*Quarterly!BN34</f>
        <v>63186.582558802795</v>
      </c>
      <c r="BO34" s="136">
        <f>BO14/Quarterly!BO14*Quarterly!BO34</f>
        <v>63711.523431666377</v>
      </c>
      <c r="BP34" s="136">
        <f>BP14/Quarterly!BP14*Quarterly!BP34</f>
        <v>64273.39481819878</v>
      </c>
      <c r="BQ34" s="136">
        <f>BQ14/Quarterly!BQ14*Quarterly!BQ34</f>
        <v>64784.217152368714</v>
      </c>
      <c r="BR34" s="136">
        <f>BR14/Quarterly!BR14*Quarterly!BR34</f>
        <v>65471.210302839849</v>
      </c>
      <c r="BS34" s="136">
        <f>BS14/Quarterly!BS14*Quarterly!BS34</f>
        <v>66160.790511251122</v>
      </c>
      <c r="BT34" s="136">
        <f>BT14/Quarterly!BT14*Quarterly!BT34</f>
        <v>66671.959673565492</v>
      </c>
      <c r="BU34" s="136">
        <f>BU14/Quarterly!BU14*Quarterly!BU34</f>
        <v>67119.940211204739</v>
      </c>
      <c r="BV34" s="136">
        <f>BV14/Quarterly!BV14*Quarterly!BV34</f>
        <v>66985.694260675649</v>
      </c>
      <c r="BW34" s="136">
        <f>BW14/Quarterly!BW14*Quarterly!BW34</f>
        <v>67374.606123706515</v>
      </c>
      <c r="BX34" s="136">
        <f>BX14/Quarterly!BX14*Quarterly!BX34</f>
        <v>67418.973642436569</v>
      </c>
      <c r="BY34" s="136">
        <f>BY14/Quarterly!BY14*Quarterly!BY34</f>
        <v>67732.725973181266</v>
      </c>
      <c r="BZ34" s="136">
        <f>BZ14/Quarterly!BZ14*Quarterly!BZ34</f>
        <v>68093.19075888129</v>
      </c>
      <c r="CA34" s="136">
        <f>CA14/Quarterly!CA14*Quarterly!CA34</f>
        <v>68050.734837296623</v>
      </c>
      <c r="CB34" s="136">
        <f>CB14/Quarterly!CB14*Quarterly!CB34</f>
        <v>68728.58091219794</v>
      </c>
      <c r="CC34" s="136">
        <f>CC14/Quarterly!CC14*Quarterly!CC34</f>
        <v>68715.180710503511</v>
      </c>
      <c r="CD34" s="136">
        <f>CD14/Quarterly!CD14*Quarterly!CD34</f>
        <v>69684.266393296755</v>
      </c>
      <c r="CE34" s="136">
        <f>CE14/Quarterly!CE14*Quarterly!CE34</f>
        <v>69547.400824381184</v>
      </c>
      <c r="CF34" s="136">
        <f>CF14/Quarterly!CF14*Quarterly!CF34</f>
        <v>69746.803226334639</v>
      </c>
      <c r="CG34" s="136">
        <f>CG14/Quarterly!CG14*Quarterly!CG34</f>
        <v>70189.595802632612</v>
      </c>
      <c r="CH34" s="136">
        <f>CH14/Quarterly!CH14*Quarterly!CH34</f>
        <v>70939.180210823964</v>
      </c>
      <c r="CI34" s="136">
        <f>CI14/Quarterly!CI14*Quarterly!CI34</f>
        <v>71221.586844684673</v>
      </c>
      <c r="CJ34" s="136">
        <f>CJ14/Quarterly!CJ14*Quarterly!CJ34</f>
        <v>70860.839444309924</v>
      </c>
      <c r="CK34" s="136">
        <f>CK14/Quarterly!CK14*Quarterly!CK34</f>
        <v>71234.232663864619</v>
      </c>
    </row>
    <row r="35" spans="1:89">
      <c r="A35" s="157" t="s">
        <v>9</v>
      </c>
      <c r="B35" s="135">
        <f>B15/Quarterly!B15*Quarterly!B35</f>
        <v>22399.140471755054</v>
      </c>
      <c r="C35" s="136">
        <f>C15/Quarterly!C15*Quarterly!C35</f>
        <v>23004.749933721629</v>
      </c>
      <c r="D35" s="136">
        <f>D15/Quarterly!D15*Quarterly!D35</f>
        <v>23580.291895764654</v>
      </c>
      <c r="E35" s="136">
        <f>E15/Quarterly!E15*Quarterly!E35</f>
        <v>24081.773154447419</v>
      </c>
      <c r="F35" s="136">
        <f>F15/Quarterly!F15*Quarterly!F35</f>
        <v>23837.768583700174</v>
      </c>
      <c r="G35" s="136">
        <f>G15/Quarterly!G15*Quarterly!G35</f>
        <v>24155.726076394898</v>
      </c>
      <c r="H35" s="136">
        <f>H15/Quarterly!H15*Quarterly!H35</f>
        <v>24538.840720221484</v>
      </c>
      <c r="I35" s="136">
        <f>I15/Quarterly!I15*Quarterly!I35</f>
        <v>24691.055671398743</v>
      </c>
      <c r="J35" s="136">
        <f>J15/Quarterly!J15*Quarterly!J35</f>
        <v>24831.740223661742</v>
      </c>
      <c r="K35" s="136">
        <f>K15/Quarterly!K15*Quarterly!K35</f>
        <v>25349.797300274808</v>
      </c>
      <c r="L35" s="136">
        <f>L15/Quarterly!L15*Quarterly!L35</f>
        <v>25921.628952110001</v>
      </c>
      <c r="M35" s="136">
        <f>M15/Quarterly!M15*Quarterly!M35</f>
        <v>26525.735853190006</v>
      </c>
      <c r="N35" s="136">
        <f>N15/Quarterly!N15*Quarterly!N35</f>
        <v>26655.655397659459</v>
      </c>
      <c r="O35" s="136">
        <f>O15/Quarterly!O15*Quarterly!O35</f>
        <v>26877.648875270606</v>
      </c>
      <c r="P35" s="136">
        <f>P15/Quarterly!P15*Quarterly!P35</f>
        <v>26750.941448001948</v>
      </c>
      <c r="Q35" s="136">
        <f>Q15/Quarterly!Q15*Quarterly!Q35</f>
        <v>26992.357524666459</v>
      </c>
      <c r="R35" s="136">
        <f>R15/Quarterly!R15*Quarterly!R35</f>
        <v>26884.781890189126</v>
      </c>
      <c r="S35" s="136">
        <f>S15/Quarterly!S15*Quarterly!S35</f>
        <v>27491.758356199287</v>
      </c>
      <c r="T35" s="136">
        <f>T15/Quarterly!T15*Quarterly!T35</f>
        <v>28084.469338126033</v>
      </c>
      <c r="U35" s="136">
        <f>U15/Quarterly!U15*Quarterly!U35</f>
        <v>28625.546702145843</v>
      </c>
      <c r="V35" s="136">
        <f>V15/Quarterly!V15*Quarterly!V35</f>
        <v>28802.673499697867</v>
      </c>
      <c r="W35" s="136">
        <f>W15/Quarterly!W15*Quarterly!W35</f>
        <v>29444.24066472222</v>
      </c>
      <c r="X35" s="136">
        <f>X15/Quarterly!X15*Quarterly!X35</f>
        <v>29877.801153450921</v>
      </c>
      <c r="Y35" s="136">
        <f>Y15/Quarterly!Y15*Quarterly!Y35</f>
        <v>30131.869062107293</v>
      </c>
      <c r="Z35" s="136">
        <f>Z15/Quarterly!Z15*Quarterly!Z35</f>
        <v>29981.96627687004</v>
      </c>
      <c r="AA35" s="136">
        <f>AA15/Quarterly!AA15*Quarterly!AA35</f>
        <v>30433.264418340656</v>
      </c>
      <c r="AB35" s="136">
        <f>AB15/Quarterly!AB15*Quarterly!AB35</f>
        <v>31078.208662599252</v>
      </c>
      <c r="AC35" s="136">
        <f>AC15/Quarterly!AC15*Quarterly!AC35</f>
        <v>31864.492944410766</v>
      </c>
      <c r="AD35" s="136">
        <f>AD15/Quarterly!AD15*Quarterly!AD35</f>
        <v>32745.163278623437</v>
      </c>
      <c r="AE35" s="136">
        <f>AE15/Quarterly!AE15*Quarterly!AE35</f>
        <v>33492.647847188142</v>
      </c>
      <c r="AF35" s="136">
        <f>AF15/Quarterly!AF15*Quarterly!AF35</f>
        <v>34065.700416507978</v>
      </c>
      <c r="AG35" s="136">
        <f>AG15/Quarterly!AG15*Quarterly!AG35</f>
        <v>34594.733187907041</v>
      </c>
      <c r="AH35" s="136">
        <f>AH15/Quarterly!AH15*Quarterly!AH35</f>
        <v>35429.970104428685</v>
      </c>
      <c r="AI35" s="136">
        <f>AI15/Quarterly!AI15*Quarterly!AI35</f>
        <v>35839.40163211849</v>
      </c>
      <c r="AJ35" s="136">
        <f>AJ15/Quarterly!AJ15*Quarterly!AJ35</f>
        <v>36218.832943194597</v>
      </c>
      <c r="AK35" s="136">
        <f>AK15/Quarterly!AK15*Quarterly!AK35</f>
        <v>36840.837434318601</v>
      </c>
      <c r="AL35" s="136">
        <f>AL15/Quarterly!AL15*Quarterly!AL35</f>
        <v>37042.053962975304</v>
      </c>
      <c r="AM35" s="136">
        <f>AM15/Quarterly!AM15*Quarterly!AM35</f>
        <v>37401.508713578347</v>
      </c>
      <c r="AN35" s="136">
        <f>AN15/Quarterly!AN15*Quarterly!AN35</f>
        <v>37926.6029454569</v>
      </c>
      <c r="AO35" s="136">
        <f>AO15/Quarterly!AO15*Quarterly!AO35</f>
        <v>38423.236785363712</v>
      </c>
      <c r="AP35" s="136">
        <f>AP15/Quarterly!AP15*Quarterly!AP35</f>
        <v>39099.226460082784</v>
      </c>
      <c r="AQ35" s="136">
        <f>AQ15/Quarterly!AQ15*Quarterly!AQ35</f>
        <v>39675.180289111537</v>
      </c>
      <c r="AR35" s="136">
        <f>AR15/Quarterly!AR15*Quarterly!AR35</f>
        <v>40211.85527226566</v>
      </c>
      <c r="AS35" s="136">
        <f>AS15/Quarterly!AS15*Quarterly!AS35</f>
        <v>40727.439775693674</v>
      </c>
      <c r="AT35" s="136">
        <f>AT15/Quarterly!AT15*Quarterly!AT35</f>
        <v>41334.174118667768</v>
      </c>
      <c r="AU35" s="136">
        <f>AU15/Quarterly!AU15*Quarterly!AU35</f>
        <v>41846.933103601928</v>
      </c>
      <c r="AV35" s="136">
        <f>AV15/Quarterly!AV15*Quarterly!AV35</f>
        <v>42260.62519539833</v>
      </c>
      <c r="AW35" s="136">
        <f>AW15/Quarterly!AW15*Quarterly!AW35</f>
        <v>42577.443392434201</v>
      </c>
      <c r="AX35" s="136">
        <f>AX15/Quarterly!AX15*Quarterly!AX35</f>
        <v>43976.516487921159</v>
      </c>
      <c r="AY35" s="136">
        <f>AY15/Quarterly!AY15*Quarterly!AY35</f>
        <v>45160.154197785647</v>
      </c>
      <c r="AZ35" s="136">
        <f>AZ15/Quarterly!AZ15*Quarterly!AZ35</f>
        <v>46100.675593489279</v>
      </c>
      <c r="BA35" s="136">
        <f>BA15/Quarterly!BA15*Quarterly!BA35</f>
        <v>46732.544726717584</v>
      </c>
      <c r="BB35" s="136">
        <f>BB15/Quarterly!BB15*Quarterly!BB35</f>
        <v>46927.239082541528</v>
      </c>
      <c r="BC35" s="136">
        <f>BC15/Quarterly!BC15*Quarterly!BC35</f>
        <v>47083.037287901425</v>
      </c>
      <c r="BD35" s="136">
        <f>BD15/Quarterly!BD15*Quarterly!BD35</f>
        <v>47345.521530399528</v>
      </c>
      <c r="BE35" s="136">
        <f>BE15/Quarterly!BE15*Quarterly!BE35</f>
        <v>47388.931774346587</v>
      </c>
      <c r="BF35" s="136">
        <f>BF15/Quarterly!BF15*Quarterly!BF35</f>
        <v>47246.195768965867</v>
      </c>
      <c r="BG35" s="136">
        <f>BG15/Quarterly!BG15*Quarterly!BG35</f>
        <v>47119.283658962428</v>
      </c>
      <c r="BH35" s="136">
        <f>BH15/Quarterly!BH15*Quarterly!BH35</f>
        <v>47209.502199580318</v>
      </c>
      <c r="BI35" s="136">
        <f>BI15/Quarterly!BI15*Quarterly!BI35</f>
        <v>47371.128107981443</v>
      </c>
      <c r="BJ35" s="136">
        <f>BJ15/Quarterly!BJ15*Quarterly!BJ35</f>
        <v>47757.352101316348</v>
      </c>
      <c r="BK35" s="136">
        <f>BK15/Quarterly!BK15*Quarterly!BK35</f>
        <v>48126.362482189463</v>
      </c>
      <c r="BL35" s="136">
        <f>BL15/Quarterly!BL15*Quarterly!BL35</f>
        <v>48430.729783572038</v>
      </c>
      <c r="BM35" s="136">
        <f>BM15/Quarterly!BM15*Quarterly!BM35</f>
        <v>48793.555632922144</v>
      </c>
      <c r="BN35" s="136">
        <f>BN15/Quarterly!BN15*Quarterly!BN35</f>
        <v>49198.278526966591</v>
      </c>
      <c r="BO35" s="136">
        <f>BO15/Quarterly!BO15*Quarterly!BO35</f>
        <v>49777.420350232904</v>
      </c>
      <c r="BP35" s="136">
        <f>BP15/Quarterly!BP15*Quarterly!BP35</f>
        <v>50059.492580925034</v>
      </c>
      <c r="BQ35" s="136">
        <f>BQ15/Quarterly!BQ15*Quarterly!BQ35</f>
        <v>50460.871556001039</v>
      </c>
      <c r="BR35" s="136">
        <f>BR15/Quarterly!BR15*Quarterly!BR35</f>
        <v>50885.582006513476</v>
      </c>
      <c r="BS35" s="136">
        <f>BS15/Quarterly!BS15*Quarterly!BS35</f>
        <v>51170.079364524565</v>
      </c>
      <c r="BT35" s="136">
        <f>BT15/Quarterly!BT15*Quarterly!BT35</f>
        <v>51308.86370010033</v>
      </c>
      <c r="BU35" s="136">
        <f>BU15/Quarterly!BU15*Quarterly!BU35</f>
        <v>51495.896125631196</v>
      </c>
      <c r="BV35" s="136">
        <f>BV15/Quarterly!BV15*Quarterly!BV35</f>
        <v>52029.49947107293</v>
      </c>
      <c r="BW35" s="136">
        <f>BW15/Quarterly!BW15*Quarterly!BW35</f>
        <v>52431.466684790656</v>
      </c>
      <c r="BX35" s="136">
        <f>BX15/Quarterly!BX15*Quarterly!BX35</f>
        <v>53023.560933358393</v>
      </c>
      <c r="BY35" s="136">
        <f>BY15/Quarterly!BY15*Quarterly!BY35</f>
        <v>53431.241022832226</v>
      </c>
      <c r="BZ35" s="136">
        <f>BZ15/Quarterly!BZ15*Quarterly!BZ35</f>
        <v>53513.774322444115</v>
      </c>
      <c r="CA35" s="136">
        <f>CA15/Quarterly!CA15*Quarterly!CA35</f>
        <v>54096.024555950433</v>
      </c>
      <c r="CB35" s="136">
        <f>CB15/Quarterly!CB15*Quarterly!CB35</f>
        <v>54464.003844618499</v>
      </c>
      <c r="CC35" s="136">
        <f>CC15/Quarterly!CC15*Quarterly!CC35</f>
        <v>54886.008084550602</v>
      </c>
      <c r="CD35" s="136">
        <f>CD15/Quarterly!CD15*Quarterly!CD35</f>
        <v>54963.394294298902</v>
      </c>
      <c r="CE35" s="136">
        <f>CE15/Quarterly!CE15*Quarterly!CE35</f>
        <v>54968.570785492011</v>
      </c>
      <c r="CF35" s="136">
        <f>CF15/Quarterly!CF15*Quarterly!CF35</f>
        <v>54961.290029586242</v>
      </c>
      <c r="CG35" s="136">
        <f>CG15/Quarterly!CG15*Quarterly!CG35</f>
        <v>54734.576549445832</v>
      </c>
      <c r="CH35" s="136">
        <f>CH15/Quarterly!CH15*Quarterly!CH35</f>
        <v>54750.943130391563</v>
      </c>
      <c r="CI35" s="136">
        <f>CI15/Quarterly!CI15*Quarterly!CI35</f>
        <v>55047.565145345012</v>
      </c>
      <c r="CJ35" s="136">
        <f>CJ15/Quarterly!CJ15*Quarterly!CJ35</f>
        <v>55278.278178279637</v>
      </c>
      <c r="CK35" s="136">
        <f>CK15/Quarterly!CK15*Quarterly!CK35</f>
        <v>55632.804888525447</v>
      </c>
    </row>
    <row r="36" spans="1:89">
      <c r="A36" s="157" t="s">
        <v>10</v>
      </c>
      <c r="B36" s="135">
        <f>B16/Quarterly!B16*Quarterly!B36</f>
        <v>31769.834330155798</v>
      </c>
      <c r="C36" s="136">
        <f>C16/Quarterly!C16*Quarterly!C36</f>
        <v>31965.019302293702</v>
      </c>
      <c r="D36" s="136">
        <f>D16/Quarterly!D16*Quarterly!D36</f>
        <v>32227.500978455089</v>
      </c>
      <c r="E36" s="136">
        <f>E16/Quarterly!E16*Quarterly!E36</f>
        <v>32405.615709361889</v>
      </c>
      <c r="F36" s="136">
        <f>F16/Quarterly!F16*Quarterly!F36</f>
        <v>33139.286758257287</v>
      </c>
      <c r="G36" s="136">
        <f>G16/Quarterly!G16*Quarterly!G36</f>
        <v>33923.846169399301</v>
      </c>
      <c r="H36" s="136">
        <f>H16/Quarterly!H16*Quarterly!H36</f>
        <v>34733.555253769482</v>
      </c>
      <c r="I36" s="136">
        <f>I16/Quarterly!I16*Quarterly!I36</f>
        <v>35534.4826710958</v>
      </c>
      <c r="J36" s="136">
        <f>J16/Quarterly!J16*Quarterly!J36</f>
        <v>35573.400487773251</v>
      </c>
      <c r="K36" s="136">
        <f>K16/Quarterly!K16*Quarterly!K36</f>
        <v>35765.477509966186</v>
      </c>
      <c r="L36" s="136">
        <f>L16/Quarterly!L16*Quarterly!L36</f>
        <v>35876.150147933105</v>
      </c>
      <c r="M36" s="136">
        <f>M16/Quarterly!M16*Quarterly!M36</f>
        <v>36021.571444584821</v>
      </c>
      <c r="N36" s="136">
        <f>N16/Quarterly!N16*Quarterly!N36</f>
        <v>35873.320687158717</v>
      </c>
      <c r="O36" s="136">
        <f>O16/Quarterly!O16*Quarterly!O36</f>
        <v>36378.641581492455</v>
      </c>
      <c r="P36" s="136">
        <f>P16/Quarterly!P16*Quarterly!P36</f>
        <v>36645.370761100632</v>
      </c>
      <c r="Q36" s="136">
        <f>Q16/Quarterly!Q16*Quarterly!Q36</f>
        <v>36659.755694851869</v>
      </c>
      <c r="R36" s="136">
        <f>R16/Quarterly!R16*Quarterly!R36</f>
        <v>37984.269410147273</v>
      </c>
      <c r="S36" s="136">
        <f>S16/Quarterly!S16*Quarterly!S36</f>
        <v>38403.457700238039</v>
      </c>
      <c r="T36" s="136">
        <f>T16/Quarterly!T16*Quarterly!T36</f>
        <v>38829.092976557622</v>
      </c>
      <c r="U36" s="136">
        <f>U16/Quarterly!U16*Quarterly!U36</f>
        <v>39078.717480614221</v>
      </c>
      <c r="V36" s="136">
        <f>V16/Quarterly!V16*Quarterly!V36</f>
        <v>38363.82837813189</v>
      </c>
      <c r="W36" s="136">
        <f>W16/Quarterly!W16*Quarterly!W36</f>
        <v>38507.512185566913</v>
      </c>
      <c r="X36" s="136">
        <f>X16/Quarterly!X16*Quarterly!X36</f>
        <v>38973.200263813946</v>
      </c>
      <c r="Y36" s="136">
        <f>Y16/Quarterly!Y16*Quarterly!Y36</f>
        <v>39641.408473996482</v>
      </c>
      <c r="Z36" s="136">
        <f>Z16/Quarterly!Z16*Quarterly!Z36</f>
        <v>41385.539469467738</v>
      </c>
      <c r="AA36" s="136">
        <f>AA16/Quarterly!AA16*Quarterly!AA36</f>
        <v>42316.918125489705</v>
      </c>
      <c r="AB36" s="136">
        <f>AB16/Quarterly!AB16*Quarterly!AB36</f>
        <v>43149.788672094008</v>
      </c>
      <c r="AC36" s="136">
        <f>AC16/Quarterly!AC16*Quarterly!AC36</f>
        <v>44004.358880489075</v>
      </c>
      <c r="AD36" s="136">
        <f>AD16/Quarterly!AD16*Quarterly!AD36</f>
        <v>44486.767999867836</v>
      </c>
      <c r="AE36" s="136">
        <f>AE16/Quarterly!AE16*Quarterly!AE36</f>
        <v>45068.842361944851</v>
      </c>
      <c r="AF36" s="136">
        <f>AF16/Quarterly!AF16*Quarterly!AF36</f>
        <v>44905.526371912194</v>
      </c>
      <c r="AG36" s="136">
        <f>AG16/Quarterly!AG16*Quarterly!AG36</f>
        <v>45031.939780783076</v>
      </c>
      <c r="AH36" s="136">
        <f>AH16/Quarterly!AH16*Quarterly!AH36</f>
        <v>46449.903909780624</v>
      </c>
      <c r="AI36" s="136">
        <f>AI16/Quarterly!AI16*Quarterly!AI36</f>
        <v>47080.01169659345</v>
      </c>
      <c r="AJ36" s="136">
        <f>AJ16/Quarterly!AJ16*Quarterly!AJ36</f>
        <v>47790.281862983167</v>
      </c>
      <c r="AK36" s="136">
        <f>AK16/Quarterly!AK16*Quarterly!AK36</f>
        <v>48205.808509800961</v>
      </c>
      <c r="AL36" s="136">
        <f>AL16/Quarterly!AL16*Quarterly!AL36</f>
        <v>49646.952992388367</v>
      </c>
      <c r="AM36" s="136">
        <f>AM16/Quarterly!AM16*Quarterly!AM36</f>
        <v>50605.381498293653</v>
      </c>
      <c r="AN36" s="136">
        <f>AN16/Quarterly!AN16*Quarterly!AN36</f>
        <v>51113.788072669144</v>
      </c>
      <c r="AO36" s="136">
        <f>AO16/Quarterly!AO16*Quarterly!AO36</f>
        <v>51853.284849724951</v>
      </c>
      <c r="AP36" s="136">
        <f>AP16/Quarterly!AP16*Quarterly!AP36</f>
        <v>54786.878950606362</v>
      </c>
      <c r="AQ36" s="136">
        <f>AQ16/Quarterly!AQ16*Quarterly!AQ36</f>
        <v>55833.422614693103</v>
      </c>
      <c r="AR36" s="136">
        <f>AR16/Quarterly!AR16*Quarterly!AR36</f>
        <v>56857.072505717733</v>
      </c>
      <c r="AS36" s="136">
        <f>AS16/Quarterly!AS16*Quarterly!AS36</f>
        <v>57234.091893011231</v>
      </c>
      <c r="AT36" s="136">
        <f>AT16/Quarterly!AT16*Quarterly!AT36</f>
        <v>58226.393973658982</v>
      </c>
      <c r="AU36" s="136">
        <f>AU16/Quarterly!AU16*Quarterly!AU36</f>
        <v>59904.198904345219</v>
      </c>
      <c r="AV36" s="136">
        <f>AV16/Quarterly!AV16*Quarterly!AV36</f>
        <v>61432.053701096971</v>
      </c>
      <c r="AW36" s="136">
        <f>AW16/Quarterly!AW16*Quarterly!AW36</f>
        <v>62439.861265430969</v>
      </c>
      <c r="AX36" s="136">
        <f>AX16/Quarterly!AX16*Quarterly!AX36</f>
        <v>63667.571176711674</v>
      </c>
      <c r="AY36" s="136">
        <f>AY16/Quarterly!AY16*Quarterly!AY36</f>
        <v>64040.126008959363</v>
      </c>
      <c r="AZ36" s="136">
        <f>AZ16/Quarterly!AZ16*Quarterly!AZ36</f>
        <v>65379.501490013768</v>
      </c>
      <c r="BA36" s="136">
        <f>BA16/Quarterly!BA16*Quarterly!BA36</f>
        <v>66629.249468383176</v>
      </c>
      <c r="BB36" s="136">
        <f>BB16/Quarterly!BB16*Quarterly!BB36</f>
        <v>68081.683533035888</v>
      </c>
      <c r="BC36" s="136">
        <f>BC16/Quarterly!BC16*Quarterly!BC36</f>
        <v>68464.682088368383</v>
      </c>
      <c r="BD36" s="136">
        <f>BD16/Quarterly!BD16*Quarterly!BD36</f>
        <v>68967.736993093306</v>
      </c>
      <c r="BE36" s="136">
        <f>BE16/Quarterly!BE16*Quarterly!BE36</f>
        <v>69362.016010784821</v>
      </c>
      <c r="BF36" s="136">
        <f>BF16/Quarterly!BF16*Quarterly!BF36</f>
        <v>69751.922621068676</v>
      </c>
      <c r="BG36" s="136">
        <f>BG16/Quarterly!BG16*Quarterly!BG36</f>
        <v>69645.752519151676</v>
      </c>
      <c r="BH36" s="136">
        <f>BH16/Quarterly!BH16*Quarterly!BH36</f>
        <v>69797.035459030812</v>
      </c>
      <c r="BI36" s="136">
        <f>BI16/Quarterly!BI16*Quarterly!BI36</f>
        <v>70205.182507316335</v>
      </c>
      <c r="BJ36" s="136">
        <f>BJ16/Quarterly!BJ16*Quarterly!BJ36</f>
        <v>70434.187152882558</v>
      </c>
      <c r="BK36" s="136">
        <f>BK16/Quarterly!BK16*Quarterly!BK36</f>
        <v>70799.148064088498</v>
      </c>
      <c r="BL36" s="136">
        <f>BL16/Quarterly!BL16*Quarterly!BL36</f>
        <v>70792.799743279218</v>
      </c>
      <c r="BM36" s="136">
        <f>BM16/Quarterly!BM16*Quarterly!BM36</f>
        <v>70825.756983225278</v>
      </c>
      <c r="BN36" s="136">
        <f>BN16/Quarterly!BN16*Quarterly!BN36</f>
        <v>72235.367866369124</v>
      </c>
      <c r="BO36" s="136">
        <f>BO16/Quarterly!BO16*Quarterly!BO36</f>
        <v>73278.062268368361</v>
      </c>
      <c r="BP36" s="136">
        <f>BP16/Quarterly!BP16*Quarterly!BP36</f>
        <v>74463.301036639677</v>
      </c>
      <c r="BQ36" s="136">
        <f>BQ16/Quarterly!BQ16*Quarterly!BQ36</f>
        <v>75087.295858937869</v>
      </c>
      <c r="BR36" s="136">
        <f>BR16/Quarterly!BR16*Quarterly!BR36</f>
        <v>74940.365642781151</v>
      </c>
      <c r="BS36" s="136">
        <f>BS16/Quarterly!BS16*Quarterly!BS36</f>
        <v>75240.561444874242</v>
      </c>
      <c r="BT36" s="136">
        <f>BT16/Quarterly!BT16*Quarterly!BT36</f>
        <v>75382.554996957522</v>
      </c>
      <c r="BU36" s="136">
        <f>BU16/Quarterly!BU16*Quarterly!BU36</f>
        <v>75592.464332914635</v>
      </c>
      <c r="BV36" s="136">
        <f>BV16/Quarterly!BV16*Quarterly!BV36</f>
        <v>76282.68605791156</v>
      </c>
      <c r="BW36" s="136">
        <f>BW16/Quarterly!BW16*Quarterly!BW36</f>
        <v>77112.548081087967</v>
      </c>
      <c r="BX36" s="136">
        <f>BX16/Quarterly!BX16*Quarterly!BX36</f>
        <v>77506.572598043727</v>
      </c>
      <c r="BY36" s="136">
        <f>BY16/Quarterly!BY16*Quarterly!BY36</f>
        <v>77854.099571879648</v>
      </c>
      <c r="BZ36" s="136">
        <f>BZ16/Quarterly!BZ16*Quarterly!BZ36</f>
        <v>78023.226400187341</v>
      </c>
      <c r="CA36" s="136">
        <f>CA16/Quarterly!CA16*Quarterly!CA36</f>
        <v>78335.342596646282</v>
      </c>
      <c r="CB36" s="136">
        <f>CB16/Quarterly!CB16*Quarterly!CB36</f>
        <v>78864.56858754417</v>
      </c>
      <c r="CC36" s="136">
        <f>CC16/Quarterly!CC16*Quarterly!CC36</f>
        <v>79584.795641372868</v>
      </c>
      <c r="CD36" s="136">
        <f>CD16/Quarterly!CD16*Quarterly!CD36</f>
        <v>79752.972032697537</v>
      </c>
      <c r="CE36" s="136">
        <f>CE16/Quarterly!CE16*Quarterly!CE36</f>
        <v>80223.725253405995</v>
      </c>
      <c r="CF36" s="136">
        <f>CF16/Quarterly!CF16*Quarterly!CF36</f>
        <v>80744.155215258841</v>
      </c>
      <c r="CG36" s="136">
        <f>CG16/Quarterly!CG16*Quarterly!CG36</f>
        <v>81095.134212534045</v>
      </c>
      <c r="CH36" s="136">
        <f>CH16/Quarterly!CH16*Quarterly!CH36</f>
        <v>81006.631378943872</v>
      </c>
      <c r="CI36" s="136">
        <f>CI16/Quarterly!CI16*Quarterly!CI36</f>
        <v>81480.552939000103</v>
      </c>
      <c r="CJ36" s="136">
        <f>CJ16/Quarterly!CJ16*Quarterly!CJ36</f>
        <v>81745.42877745186</v>
      </c>
      <c r="CK36" s="136">
        <f>CK16/Quarterly!CK16*Quarterly!CK36</f>
        <v>82060.7288336528</v>
      </c>
    </row>
    <row r="37" spans="1:89">
      <c r="A37" s="157" t="s">
        <v>11</v>
      </c>
      <c r="B37" s="135">
        <f>B17/Quarterly!B17*Quarterly!B37</f>
        <v>15173.284910349355</v>
      </c>
      <c r="C37" s="136">
        <f>C17/Quarterly!C17*Quarterly!C37</f>
        <v>15426.913091338904</v>
      </c>
      <c r="D37" s="136">
        <f>D17/Quarterly!D17*Quarterly!D37</f>
        <v>15555.906401607603</v>
      </c>
      <c r="E37" s="136">
        <f>E17/Quarterly!E17*Quarterly!E37</f>
        <v>15626.13881516412</v>
      </c>
      <c r="F37" s="136">
        <f>F17/Quarterly!F17*Quarterly!F37</f>
        <v>16056.353706722921</v>
      </c>
      <c r="G37" s="136">
        <f>G17/Quarterly!G17*Quarterly!G37</f>
        <v>15807.868309443524</v>
      </c>
      <c r="H37" s="136">
        <f>H17/Quarterly!H17*Quarterly!H37</f>
        <v>15723.872820553637</v>
      </c>
      <c r="I37" s="136">
        <f>I17/Quarterly!I17*Quarterly!I37</f>
        <v>15801.244419798641</v>
      </c>
      <c r="J37" s="136">
        <f>J17/Quarterly!J17*Quarterly!J37</f>
        <v>15763.658574135658</v>
      </c>
      <c r="K37" s="136">
        <f>K17/Quarterly!K17*Quarterly!K37</f>
        <v>15806.185229048833</v>
      </c>
      <c r="L37" s="136">
        <f>L17/Quarterly!L17*Quarterly!L37</f>
        <v>15870.049490039806</v>
      </c>
      <c r="M37" s="136">
        <f>M17/Quarterly!M17*Quarterly!M37</f>
        <v>15886.244898024586</v>
      </c>
      <c r="N37" s="136">
        <f>N17/Quarterly!N17*Quarterly!N37</f>
        <v>16351.423929513719</v>
      </c>
      <c r="O37" s="136">
        <f>O17/Quarterly!O17*Quarterly!O37</f>
        <v>16692.993887895067</v>
      </c>
      <c r="P37" s="136">
        <f>P17/Quarterly!P17*Quarterly!P37</f>
        <v>16999.648196709131</v>
      </c>
      <c r="Q37" s="136">
        <f>Q17/Quarterly!Q17*Quarterly!Q37</f>
        <v>17217.677332321007</v>
      </c>
      <c r="R37" s="136">
        <f>R17/Quarterly!R17*Quarterly!R37</f>
        <v>17254.950123716611</v>
      </c>
      <c r="S37" s="136">
        <f>S17/Quarterly!S17*Quarterly!S37</f>
        <v>17363.43473311346</v>
      </c>
      <c r="T37" s="136">
        <f>T17/Quarterly!T17*Quarterly!T37</f>
        <v>17499.307730278193</v>
      </c>
      <c r="U37" s="136">
        <f>U17/Quarterly!U17*Quarterly!U37</f>
        <v>17631.799712023545</v>
      </c>
      <c r="V37" s="136">
        <f>V17/Quarterly!V17*Quarterly!V37</f>
        <v>17905.333807317696</v>
      </c>
      <c r="W37" s="136">
        <f>W17/Quarterly!W17*Quarterly!W37</f>
        <v>18130.538459973279</v>
      </c>
      <c r="X37" s="136">
        <f>X17/Quarterly!X17*Quarterly!X37</f>
        <v>18395.00576588789</v>
      </c>
      <c r="Y37" s="136">
        <f>Y17/Quarterly!Y17*Quarterly!Y37</f>
        <v>18601.542138125973</v>
      </c>
      <c r="Z37" s="136">
        <f>Z17/Quarterly!Z17*Quarterly!Z37</f>
        <v>18635.361631621356</v>
      </c>
      <c r="AA37" s="136">
        <f>AA17/Quarterly!AA17*Quarterly!AA37</f>
        <v>18642.872724388995</v>
      </c>
      <c r="AB37" s="136">
        <f>AB17/Quarterly!AB17*Quarterly!AB37</f>
        <v>18690.600237570623</v>
      </c>
      <c r="AC37" s="136">
        <f>AC17/Quarterly!AC17*Quarterly!AC37</f>
        <v>18766.633833658801</v>
      </c>
      <c r="AD37" s="136">
        <f>AD17/Quarterly!AD17*Quarterly!AD37</f>
        <v>18846.450985847987</v>
      </c>
      <c r="AE37" s="136">
        <f>AE17/Quarterly!AE17*Quarterly!AE37</f>
        <v>19007.030942338475</v>
      </c>
      <c r="AF37" s="136">
        <f>AF17/Quarterly!AF17*Quarterly!AF37</f>
        <v>19205.38719246288</v>
      </c>
      <c r="AG37" s="136">
        <f>AG17/Quarterly!AG17*Quarterly!AG37</f>
        <v>19477.903033725277</v>
      </c>
      <c r="AH37" s="136">
        <f>AH17/Quarterly!AH17*Quarterly!AH37</f>
        <v>19842.08708143375</v>
      </c>
      <c r="AI37" s="136">
        <f>AI17/Quarterly!AI17*Quarterly!AI37</f>
        <v>20146.696919455051</v>
      </c>
      <c r="AJ37" s="136">
        <f>AJ17/Quarterly!AJ17*Quarterly!AJ37</f>
        <v>20368.340974198978</v>
      </c>
      <c r="AK37" s="136">
        <f>AK17/Quarterly!AK17*Quarterly!AK37</f>
        <v>20443.830189797296</v>
      </c>
      <c r="AL37" s="136">
        <f>AL17/Quarterly!AL17*Quarterly!AL37</f>
        <v>20493.028067209008</v>
      </c>
      <c r="AM37" s="136">
        <f>AM17/Quarterly!AM17*Quarterly!AM37</f>
        <v>20446.229316796562</v>
      </c>
      <c r="AN37" s="136">
        <f>AN17/Quarterly!AN17*Quarterly!AN37</f>
        <v>20568.292036944495</v>
      </c>
      <c r="AO37" s="136">
        <f>AO17/Quarterly!AO17*Quarterly!AO37</f>
        <v>20722.197205826684</v>
      </c>
      <c r="AP37" s="136">
        <f>AP17/Quarterly!AP17*Quarterly!AP37</f>
        <v>20842.204597441789</v>
      </c>
      <c r="AQ37" s="136">
        <f>AQ17/Quarterly!AQ17*Quarterly!AQ37</f>
        <v>21138.678915134009</v>
      </c>
      <c r="AR37" s="136">
        <f>AR17/Quarterly!AR17*Quarterly!AR37</f>
        <v>21401.034660820176</v>
      </c>
      <c r="AS37" s="136">
        <f>AS17/Quarterly!AS17*Quarterly!AS37</f>
        <v>21624.711800019086</v>
      </c>
      <c r="AT37" s="136">
        <f>AT17/Quarterly!AT17*Quarterly!AT37</f>
        <v>22084.80243973613</v>
      </c>
      <c r="AU37" s="136">
        <f>AU17/Quarterly!AU17*Quarterly!AU37</f>
        <v>22301.520806095221</v>
      </c>
      <c r="AV37" s="136">
        <f>AV17/Quarterly!AV17*Quarterly!AV37</f>
        <v>22495.085986397018</v>
      </c>
      <c r="AW37" s="136">
        <f>AW17/Quarterly!AW17*Quarterly!AW37</f>
        <v>22635.311422403483</v>
      </c>
      <c r="AX37" s="136">
        <f>AX17/Quarterly!AX17*Quarterly!AX37</f>
        <v>23044.61394931894</v>
      </c>
      <c r="AY37" s="136">
        <f>AY17/Quarterly!AY17*Quarterly!AY37</f>
        <v>23393.263750766626</v>
      </c>
      <c r="AZ37" s="136">
        <f>AZ17/Quarterly!AZ17*Quarterly!AZ37</f>
        <v>23762.453703923788</v>
      </c>
      <c r="BA37" s="136">
        <f>BA17/Quarterly!BA17*Quarterly!BA37</f>
        <v>24155.764966689498</v>
      </c>
      <c r="BB37" s="136">
        <f>BB17/Quarterly!BB17*Quarterly!BB37</f>
        <v>24220.22710559687</v>
      </c>
      <c r="BC37" s="136">
        <f>BC17/Quarterly!BC17*Quarterly!BC37</f>
        <v>24312.658744785324</v>
      </c>
      <c r="BD37" s="136">
        <f>BD17/Quarterly!BD17*Quarterly!BD37</f>
        <v>24528.918707360204</v>
      </c>
      <c r="BE37" s="136">
        <f>BE17/Quarterly!BE17*Quarterly!BE37</f>
        <v>24660.277427969271</v>
      </c>
      <c r="BF37" s="136">
        <f>BF17/Quarterly!BF17*Quarterly!BF37</f>
        <v>24832.991734510852</v>
      </c>
      <c r="BG37" s="136">
        <f>BG17/Quarterly!BG17*Quarterly!BG37</f>
        <v>24602.806076210381</v>
      </c>
      <c r="BH37" s="136">
        <f>BH17/Quarterly!BH17*Quarterly!BH37</f>
        <v>24312.547433788255</v>
      </c>
      <c r="BI37" s="136">
        <f>BI17/Quarterly!BI17*Quarterly!BI37</f>
        <v>23894.002387560344</v>
      </c>
      <c r="BJ37" s="136">
        <f>BJ17/Quarterly!BJ17*Quarterly!BJ37</f>
        <v>65729.897537038647</v>
      </c>
      <c r="BK37" s="136">
        <f>BK17/Quarterly!BK17*Quarterly!BK37</f>
        <v>66651.973478907646</v>
      </c>
      <c r="BL37" s="136">
        <f>BL17/Quarterly!BL17*Quarterly!BL37</f>
        <v>67206.078634365665</v>
      </c>
      <c r="BM37" s="136">
        <f>BM17/Quarterly!BM17*Quarterly!BM37</f>
        <v>67974.089538977249</v>
      </c>
      <c r="BN37" s="136">
        <f>BN17/Quarterly!BN17*Quarterly!BN37</f>
        <v>69035.072404188497</v>
      </c>
      <c r="BO37" s="136">
        <f>BO17/Quarterly!BO17*Quarterly!BO37</f>
        <v>70043.163374193624</v>
      </c>
      <c r="BP37" s="136">
        <f>BP17/Quarterly!BP17*Quarterly!BP37</f>
        <v>70720.25451434053</v>
      </c>
      <c r="BQ37" s="136">
        <f>BQ17/Quarterly!BQ17*Quarterly!BQ37</f>
        <v>71665.256787276798</v>
      </c>
      <c r="BR37" s="136">
        <f>BR17/Quarterly!BR17*Quarterly!BR37</f>
        <v>71956.35421683648</v>
      </c>
      <c r="BS37" s="136">
        <f>BS17/Quarterly!BS17*Quarterly!BS37</f>
        <v>72340.373557939703</v>
      </c>
      <c r="BT37" s="136">
        <f>BT17/Quarterly!BT17*Quarterly!BT37</f>
        <v>72852.155260111147</v>
      </c>
      <c r="BU37" s="136">
        <f>BU17/Quarterly!BU17*Quarterly!BU37</f>
        <v>73402.014373006066</v>
      </c>
      <c r="BV37" s="136">
        <f>BV17/Quarterly!BV17*Quarterly!BV37</f>
        <v>73953.841465555059</v>
      </c>
      <c r="BW37" s="136">
        <f>BW17/Quarterly!BW17*Quarterly!BW37</f>
        <v>74661.492252240962</v>
      </c>
      <c r="BX37" s="136">
        <f>BX17/Quarterly!BX17*Quarterly!BX37</f>
        <v>75361.474738293735</v>
      </c>
      <c r="BY37" s="136">
        <f>BY17/Quarterly!BY17*Quarterly!BY37</f>
        <v>76389.860534068823</v>
      </c>
      <c r="BZ37" s="136">
        <f>BZ17/Quarterly!BZ17*Quarterly!BZ37</f>
        <v>77044.718790922998</v>
      </c>
      <c r="CA37" s="136">
        <f>CA17/Quarterly!CA17*Quarterly!CA37</f>
        <v>77570.787815779593</v>
      </c>
      <c r="CB37" s="136">
        <f>CB17/Quarterly!CB17*Quarterly!CB37</f>
        <v>77821.738701407288</v>
      </c>
      <c r="CC37" s="136">
        <f>CC17/Quarterly!CC17*Quarterly!CC37</f>
        <v>77945.321628866353</v>
      </c>
      <c r="CD37" s="136">
        <f>CD17/Quarterly!CD17*Quarterly!CD37</f>
        <v>78181.88060618224</v>
      </c>
      <c r="CE37" s="136">
        <f>CE17/Quarterly!CE17*Quarterly!CE37</f>
        <v>78366.984176503145</v>
      </c>
      <c r="CF37" s="136">
        <f>CF17/Quarterly!CF17*Quarterly!CF37</f>
        <v>78647.749809959947</v>
      </c>
      <c r="CG37" s="136">
        <f>CG17/Quarterly!CG17*Quarterly!CG37</f>
        <v>78899.09389500058</v>
      </c>
      <c r="CH37" s="136">
        <f>CH17/Quarterly!CH17*Quarterly!CH37</f>
        <v>79485.981433820329</v>
      </c>
      <c r="CI37" s="136">
        <f>CI17/Quarterly!CI17*Quarterly!CI37</f>
        <v>79750.405620618942</v>
      </c>
      <c r="CJ37" s="136">
        <f>CJ17/Quarterly!CJ17*Quarterly!CJ37</f>
        <v>80149.387762571103</v>
      </c>
      <c r="CK37" s="136">
        <f>CK17/Quarterly!CK17*Quarterly!CK37</f>
        <v>80321.19260183649</v>
      </c>
    </row>
    <row r="38" spans="1:89">
      <c r="A38" s="155" t="s">
        <v>12</v>
      </c>
      <c r="B38" s="138">
        <f>B18/Quarterly!B18*Quarterly!B38</f>
        <v>45484.973856066543</v>
      </c>
      <c r="C38" s="139">
        <f>C18/Quarterly!C18*Quarterly!C38</f>
        <v>45526.101544206118</v>
      </c>
      <c r="D38" s="139">
        <f>D18/Quarterly!D18*Quarterly!D38</f>
        <v>45558.778350930006</v>
      </c>
      <c r="E38" s="139">
        <f>E18/Quarterly!E18*Quarterly!E38</f>
        <v>45590.891753695883</v>
      </c>
      <c r="F38" s="139">
        <f>F18/Quarterly!F18*Quarterly!F38</f>
        <v>46787.124801689351</v>
      </c>
      <c r="G38" s="139">
        <f>G18/Quarterly!G18*Quarterly!G38</f>
        <v>47155.970008793076</v>
      </c>
      <c r="H38" s="139">
        <f>H18/Quarterly!H18*Quarterly!H38</f>
        <v>47449.669452788141</v>
      </c>
      <c r="I38" s="139">
        <f>I18/Quarterly!I18*Quarterly!I38</f>
        <v>47660.192299942391</v>
      </c>
      <c r="J38" s="139">
        <f>J18/Quarterly!J18*Quarterly!J38</f>
        <v>46225.215442587549</v>
      </c>
      <c r="K38" s="139">
        <f>K18/Quarterly!K18*Quarterly!K38</f>
        <v>46159.125475437235</v>
      </c>
      <c r="L38" s="139">
        <f>L18/Quarterly!L18*Quarterly!L38</f>
        <v>46073.041895688708</v>
      </c>
      <c r="M38" s="139">
        <f>M18/Quarterly!M18*Quarterly!M38</f>
        <v>46023.613267497363</v>
      </c>
      <c r="N38" s="139">
        <f>N18/Quarterly!N18*Quarterly!N38</f>
        <v>47191.810835633536</v>
      </c>
      <c r="O38" s="139">
        <f>O18/Quarterly!O18*Quarterly!O38</f>
        <v>47073.223646096027</v>
      </c>
      <c r="P38" s="139">
        <f>P18/Quarterly!P18*Quarterly!P38</f>
        <v>46920.655310651542</v>
      </c>
      <c r="Q38" s="139">
        <f>Q18/Quarterly!Q18*Quarterly!Q38</f>
        <v>46833.968760515701</v>
      </c>
      <c r="R38" s="139">
        <f>R18/Quarterly!R18*Quarterly!R38</f>
        <v>45561.513551386663</v>
      </c>
      <c r="S38" s="139">
        <f>S18/Quarterly!S18*Quarterly!S38</f>
        <v>45480.501515923665</v>
      </c>
      <c r="T38" s="139">
        <f>T18/Quarterly!T18*Quarterly!T38</f>
        <v>45322.865566900648</v>
      </c>
      <c r="U38" s="139">
        <f>U18/Quarterly!U18*Quarterly!U38</f>
        <v>45106.158338061468</v>
      </c>
      <c r="V38" s="139">
        <f>V18/Quarterly!V18*Quarterly!V38</f>
        <v>45420.650997494857</v>
      </c>
      <c r="W38" s="139">
        <f>W18/Quarterly!W18*Quarterly!W38</f>
        <v>45338.777109040377</v>
      </c>
      <c r="X38" s="139">
        <f>X18/Quarterly!X18*Quarterly!X38</f>
        <v>45189.977229873824</v>
      </c>
      <c r="Y38" s="139">
        <f>Y18/Quarterly!Y18*Quarterly!Y38</f>
        <v>44999.391099790701</v>
      </c>
      <c r="Z38" s="139">
        <f>Z18/Quarterly!Z18*Quarterly!Z38</f>
        <v>45978.340280401055</v>
      </c>
      <c r="AA38" s="139">
        <f>AA18/Quarterly!AA18*Quarterly!AA38</f>
        <v>45780.013057387026</v>
      </c>
      <c r="AB38" s="139">
        <f>AB18/Quarterly!AB18*Quarterly!AB38</f>
        <v>45497.924615482181</v>
      </c>
      <c r="AC38" s="139">
        <f>AC18/Quarterly!AC18*Quarterly!AC38</f>
        <v>45376.436212797213</v>
      </c>
      <c r="AD38" s="139">
        <f>AD18/Quarterly!AD18*Quarterly!AD38</f>
        <v>45584.328681195169</v>
      </c>
      <c r="AE38" s="139">
        <f>AE18/Quarterly!AE18*Quarterly!AE38</f>
        <v>45785.578706710541</v>
      </c>
      <c r="AF38" s="139">
        <f>AF18/Quarterly!AF18*Quarterly!AF38</f>
        <v>45958.970719597346</v>
      </c>
      <c r="AG38" s="139">
        <f>AG18/Quarterly!AG18*Quarterly!AG38</f>
        <v>46063.198043415003</v>
      </c>
      <c r="AH38" s="139">
        <f>AH18/Quarterly!AH18*Quarterly!AH38</f>
        <v>46431.376229434245</v>
      </c>
      <c r="AI38" s="139">
        <f>AI18/Quarterly!AI18*Quarterly!AI38</f>
        <v>46715.815175373573</v>
      </c>
      <c r="AJ38" s="139">
        <f>AJ18/Quarterly!AJ18*Quarterly!AJ38</f>
        <v>47009.329441490183</v>
      </c>
      <c r="AK38" s="139">
        <f>AK18/Quarterly!AK18*Quarterly!AK38</f>
        <v>47265.587201974471</v>
      </c>
      <c r="AL38" s="139">
        <f>AL18/Quarterly!AL18*Quarterly!AL38</f>
        <v>46979.568381488672</v>
      </c>
      <c r="AM38" s="139">
        <f>AM18/Quarterly!AM18*Quarterly!AM38</f>
        <v>47308.98371871563</v>
      </c>
      <c r="AN38" s="139">
        <f>AN18/Quarterly!AN18*Quarterly!AN38</f>
        <v>47541.260736756951</v>
      </c>
      <c r="AO38" s="139">
        <f>AO18/Quarterly!AO18*Quarterly!AO38</f>
        <v>48121.478245903338</v>
      </c>
      <c r="AP38" s="139">
        <f>AP18/Quarterly!AP18*Quarterly!AP38</f>
        <v>49053.679320156822</v>
      </c>
      <c r="AQ38" s="139">
        <f>AQ18/Quarterly!AQ18*Quarterly!AQ38</f>
        <v>49625.667251966916</v>
      </c>
      <c r="AR38" s="139">
        <f>AR18/Quarterly!AR18*Quarterly!AR38</f>
        <v>49911.720078860075</v>
      </c>
      <c r="AS38" s="139">
        <f>AS18/Quarterly!AS18*Quarterly!AS38</f>
        <v>49915.494523995359</v>
      </c>
      <c r="AT38" s="139">
        <f>AT18/Quarterly!AT18*Quarterly!AT38</f>
        <v>50572.050111245451</v>
      </c>
      <c r="AU38" s="139">
        <f>AU18/Quarterly!AU18*Quarterly!AU38</f>
        <v>50877.916326047729</v>
      </c>
      <c r="AV38" s="139">
        <f>AV18/Quarterly!AV18*Quarterly!AV38</f>
        <v>51277.406000216484</v>
      </c>
      <c r="AW38" s="139">
        <f>AW18/Quarterly!AW18*Quarterly!AW38</f>
        <v>51694.792101847059</v>
      </c>
      <c r="AX38" s="139">
        <f>AX18/Quarterly!AX18*Quarterly!AX38</f>
        <v>52722.400205288446</v>
      </c>
      <c r="AY38" s="139">
        <f>AY18/Quarterly!AY18*Quarterly!AY38</f>
        <v>53228.145600836011</v>
      </c>
      <c r="AZ38" s="139">
        <f>AZ18/Quarterly!AZ18*Quarterly!AZ38</f>
        <v>53924.324159985619</v>
      </c>
      <c r="BA38" s="139">
        <f>BA18/Quarterly!BA18*Quarterly!BA38</f>
        <v>54665.589698679651</v>
      </c>
      <c r="BB38" s="139">
        <f>BB18/Quarterly!BB18*Quarterly!BB38</f>
        <v>55450.673919138739</v>
      </c>
      <c r="BC38" s="139">
        <f>BC18/Quarterly!BC18*Quarterly!BC38</f>
        <v>56068.808496718717</v>
      </c>
      <c r="BD38" s="139">
        <f>BD18/Quarterly!BD18*Quarterly!BD38</f>
        <v>57108.667983942592</v>
      </c>
      <c r="BE38" s="139">
        <f>BE18/Quarterly!BE18*Quarterly!BE38</f>
        <v>57735.398799490533</v>
      </c>
      <c r="BF38" s="139">
        <f>BF18/Quarterly!BF18*Quarterly!BF38</f>
        <v>58136.908401100402</v>
      </c>
      <c r="BG38" s="139">
        <f>BG18/Quarterly!BG18*Quarterly!BG38</f>
        <v>58517.778424466545</v>
      </c>
      <c r="BH38" s="139">
        <f>BH18/Quarterly!BH18*Quarterly!BH38</f>
        <v>58541.963003277866</v>
      </c>
      <c r="BI38" s="139">
        <f>BI18/Quarterly!BI18*Quarterly!BI38</f>
        <v>58590.183789251387</v>
      </c>
      <c r="BJ38" s="139">
        <f>BJ18/Quarterly!BJ18*Quarterly!BJ38</f>
        <v>21856.317395408838</v>
      </c>
      <c r="BK38" s="139">
        <f>BK18/Quarterly!BK18*Quarterly!BK38</f>
        <v>22132.936344764694</v>
      </c>
      <c r="BL38" s="139">
        <f>BL18/Quarterly!BL18*Quarterly!BL38</f>
        <v>22302.880751123819</v>
      </c>
      <c r="BM38" s="139">
        <f>BM18/Quarterly!BM18*Quarterly!BM38</f>
        <v>22465.625895410067</v>
      </c>
      <c r="BN38" s="139">
        <f>BN18/Quarterly!BN18*Quarterly!BN38</f>
        <v>22425.000365710079</v>
      </c>
      <c r="BO38" s="139">
        <f>BO18/Quarterly!BO18*Quarterly!BO38</f>
        <v>22553.923523652003</v>
      </c>
      <c r="BP38" s="139">
        <f>BP18/Quarterly!BP18*Quarterly!BP38</f>
        <v>22624.544797597166</v>
      </c>
      <c r="BQ38" s="139">
        <f>BQ18/Quarterly!BQ18*Quarterly!BQ38</f>
        <v>22774.143750958516</v>
      </c>
      <c r="BR38" s="139">
        <f>BR18/Quarterly!BR18*Quarterly!BR38</f>
        <v>22997.192468600075</v>
      </c>
      <c r="BS38" s="139">
        <f>BS18/Quarterly!BS18*Quarterly!BS38</f>
        <v>23122.847305402945</v>
      </c>
      <c r="BT38" s="139">
        <f>BT18/Quarterly!BT18*Quarterly!BT38</f>
        <v>23260.482768417241</v>
      </c>
      <c r="BU38" s="139">
        <f>BU18/Quarterly!BU18*Quarterly!BU38</f>
        <v>23404.175683787515</v>
      </c>
      <c r="BV38" s="139">
        <f>BV18/Quarterly!BV18*Quarterly!BV38</f>
        <v>23589.546888250519</v>
      </c>
      <c r="BW38" s="139">
        <f>BW18/Quarterly!BW18*Quarterly!BW38</f>
        <v>23807.377279589036</v>
      </c>
      <c r="BX38" s="139">
        <f>BX18/Quarterly!BX18*Quarterly!BX38</f>
        <v>23936.451989548324</v>
      </c>
      <c r="BY38" s="139">
        <f>BY18/Quarterly!BY18*Quarterly!BY38</f>
        <v>24063.194564372829</v>
      </c>
      <c r="BZ38" s="139">
        <f>BZ18/Quarterly!BZ18*Quarterly!BZ38</f>
        <v>24348.33983100051</v>
      </c>
      <c r="CA38" s="139">
        <f>CA18/Quarterly!CA18*Quarterly!CA38</f>
        <v>24454.167605193015</v>
      </c>
      <c r="CB38" s="139">
        <f>CB18/Quarterly!CB18*Quarterly!CB38</f>
        <v>24555.80865372371</v>
      </c>
      <c r="CC38" s="139">
        <f>CC18/Quarterly!CC18*Quarterly!CC38</f>
        <v>24625.115529607287</v>
      </c>
      <c r="CD38" s="139">
        <f>CD18/Quarterly!CD18*Quarterly!CD38</f>
        <v>24672.900779768002</v>
      </c>
      <c r="CE38" s="139">
        <f>CE18/Quarterly!CE18*Quarterly!CE38</f>
        <v>24730.429056527824</v>
      </c>
      <c r="CF38" s="139">
        <f>CF18/Quarterly!CF18*Quarterly!CF38</f>
        <v>24802.275415255361</v>
      </c>
      <c r="CG38" s="139">
        <f>CG18/Quarterly!CG18*Quarterly!CG38</f>
        <v>24825.115089645489</v>
      </c>
      <c r="CH38" s="139">
        <f>CH18/Quarterly!CH18*Quarterly!CH38</f>
        <v>24896.756525858476</v>
      </c>
      <c r="CI38" s="139">
        <f>CI18/Quarterly!CI18*Quarterly!CI38</f>
        <v>25007.896578495274</v>
      </c>
      <c r="CJ38" s="139">
        <f>CJ18/Quarterly!CJ18*Quarterly!CJ38</f>
        <v>25095.992830944233</v>
      </c>
      <c r="CK38" s="139">
        <f>CK18/Quarterly!CK18*Quarterly!CK38</f>
        <v>25157.55334222328</v>
      </c>
    </row>
    <row r="39" spans="1:89">
      <c r="A39" s="156" t="s">
        <v>13</v>
      </c>
      <c r="B39" s="113">
        <f t="shared" ref="B39:H39" si="62">B33+B29+B26</f>
        <v>240097.13500302428</v>
      </c>
      <c r="C39" s="114">
        <f t="shared" si="62"/>
        <v>240156.22489935512</v>
      </c>
      <c r="D39" s="114">
        <f t="shared" si="62"/>
        <v>241118.63086714572</v>
      </c>
      <c r="E39" s="114">
        <f t="shared" si="62"/>
        <v>241911.47820076044</v>
      </c>
      <c r="F39" s="114">
        <f t="shared" si="62"/>
        <v>249460.65793055334</v>
      </c>
      <c r="G39" s="114">
        <f t="shared" si="62"/>
        <v>252965.15024505663</v>
      </c>
      <c r="H39" s="114">
        <f t="shared" si="62"/>
        <v>256407.43560563287</v>
      </c>
      <c r="I39" s="114">
        <f t="shared" ref="I39:BC39" si="63">I33+I29+I26</f>
        <v>259099.45115264243</v>
      </c>
      <c r="J39" s="114">
        <f t="shared" si="63"/>
        <v>257248.07339947432</v>
      </c>
      <c r="K39" s="114">
        <f t="shared" si="63"/>
        <v>259070.36629806246</v>
      </c>
      <c r="L39" s="114">
        <f t="shared" si="63"/>
        <v>259402.09769297519</v>
      </c>
      <c r="M39" s="114">
        <f t="shared" si="63"/>
        <v>259072.72694722645</v>
      </c>
      <c r="N39" s="114">
        <f t="shared" si="63"/>
        <v>260495.80992942391</v>
      </c>
      <c r="O39" s="114">
        <f t="shared" si="63"/>
        <v>260894.20994838281</v>
      </c>
      <c r="P39" s="114">
        <f t="shared" si="63"/>
        <v>260249.45180028281</v>
      </c>
      <c r="Q39" s="114">
        <f t="shared" si="63"/>
        <v>260690.60750915043</v>
      </c>
      <c r="R39" s="114">
        <f t="shared" si="63"/>
        <v>257128.46409859325</v>
      </c>
      <c r="S39" s="114">
        <f t="shared" si="63"/>
        <v>259579.15071887537</v>
      </c>
      <c r="T39" s="114">
        <f t="shared" si="63"/>
        <v>262684.42421691661</v>
      </c>
      <c r="U39" s="114">
        <f t="shared" si="63"/>
        <v>265966.11849274347</v>
      </c>
      <c r="V39" s="114">
        <f t="shared" si="63"/>
        <v>268674.62217123836</v>
      </c>
      <c r="W39" s="114">
        <f t="shared" si="63"/>
        <v>271610.43394860771</v>
      </c>
      <c r="X39" s="114">
        <f t="shared" si="63"/>
        <v>274594.70607482706</v>
      </c>
      <c r="Y39" s="114">
        <f t="shared" si="63"/>
        <v>276871.0973429851</v>
      </c>
      <c r="Z39" s="114">
        <f t="shared" si="63"/>
        <v>284506.27518533368</v>
      </c>
      <c r="AA39" s="114">
        <f t="shared" si="63"/>
        <v>285663.75402357616</v>
      </c>
      <c r="AB39" s="114">
        <f t="shared" si="63"/>
        <v>286166.94781294686</v>
      </c>
      <c r="AC39" s="114">
        <f t="shared" si="63"/>
        <v>288347.91316582134</v>
      </c>
      <c r="AD39" s="114">
        <f t="shared" si="63"/>
        <v>287777.05293333158</v>
      </c>
      <c r="AE39" s="114">
        <f t="shared" si="63"/>
        <v>291803.12044238823</v>
      </c>
      <c r="AF39" s="114">
        <f t="shared" si="63"/>
        <v>294282.41795828234</v>
      </c>
      <c r="AG39" s="114">
        <f t="shared" si="63"/>
        <v>296744.25843591325</v>
      </c>
      <c r="AH39" s="114">
        <f t="shared" si="63"/>
        <v>299236.86346206121</v>
      </c>
      <c r="AI39" s="114">
        <f t="shared" si="63"/>
        <v>300346.86516500916</v>
      </c>
      <c r="AJ39" s="114">
        <f t="shared" si="63"/>
        <v>301465.74993419053</v>
      </c>
      <c r="AK39" s="114">
        <f t="shared" si="63"/>
        <v>302988.6376426731</v>
      </c>
      <c r="AL39" s="114">
        <f t="shared" si="63"/>
        <v>307285.80584617081</v>
      </c>
      <c r="AM39" s="114">
        <f t="shared" si="63"/>
        <v>311790.2190114496</v>
      </c>
      <c r="AN39" s="114">
        <f t="shared" si="63"/>
        <v>316890.58440377197</v>
      </c>
      <c r="AO39" s="114">
        <f t="shared" si="63"/>
        <v>320948.48217424919</v>
      </c>
      <c r="AP39" s="114">
        <f t="shared" si="63"/>
        <v>324689.83065829444</v>
      </c>
      <c r="AQ39" s="114">
        <f t="shared" si="63"/>
        <v>330843.58345163619</v>
      </c>
      <c r="AR39" s="114">
        <f t="shared" si="63"/>
        <v>335678.76117439766</v>
      </c>
      <c r="AS39" s="114">
        <f t="shared" si="63"/>
        <v>338315.66479893471</v>
      </c>
      <c r="AT39" s="114">
        <f t="shared" si="63"/>
        <v>343363.50597868674</v>
      </c>
      <c r="AU39" s="114">
        <f t="shared" si="63"/>
        <v>347412.03590206482</v>
      </c>
      <c r="AV39" s="114">
        <f t="shared" si="63"/>
        <v>352134.72723919718</v>
      </c>
      <c r="AW39" s="114">
        <f t="shared" si="63"/>
        <v>356550.74017911532</v>
      </c>
      <c r="AX39" s="114">
        <f t="shared" si="63"/>
        <v>364358.64626651362</v>
      </c>
      <c r="AY39" s="114">
        <f t="shared" si="63"/>
        <v>368842.29377176927</v>
      </c>
      <c r="AZ39" s="114">
        <f t="shared" si="63"/>
        <v>373547.1381301693</v>
      </c>
      <c r="BA39" s="114">
        <f t="shared" si="63"/>
        <v>380282.25474102865</v>
      </c>
      <c r="BB39" s="114">
        <f t="shared" si="63"/>
        <v>382580.55307165289</v>
      </c>
      <c r="BC39" s="114">
        <f t="shared" si="63"/>
        <v>387695.16578040918</v>
      </c>
      <c r="BD39" s="114">
        <f t="shared" ref="BD39:BX39" si="64">BD33+BD29+BD26</f>
        <v>389433.33888330113</v>
      </c>
      <c r="BE39" s="114">
        <f t="shared" si="64"/>
        <v>386742.65193580609</v>
      </c>
      <c r="BF39" s="114">
        <f t="shared" si="64"/>
        <v>382665.38013465138</v>
      </c>
      <c r="BG39" s="114">
        <f t="shared" si="64"/>
        <v>379852.172376148</v>
      </c>
      <c r="BH39" s="114">
        <f t="shared" si="64"/>
        <v>381135.78603299713</v>
      </c>
      <c r="BI39" s="114">
        <f t="shared" si="64"/>
        <v>383212.04871175968</v>
      </c>
      <c r="BJ39" s="114">
        <f t="shared" si="64"/>
        <v>392842.83838335914</v>
      </c>
      <c r="BK39" s="114">
        <f t="shared" si="64"/>
        <v>397370.6376926399</v>
      </c>
      <c r="BL39" s="114">
        <f t="shared" si="64"/>
        <v>400049.79048148711</v>
      </c>
      <c r="BM39" s="114">
        <f t="shared" si="64"/>
        <v>404032.28417919856</v>
      </c>
      <c r="BN39" s="114">
        <f t="shared" si="64"/>
        <v>410594.10272304417</v>
      </c>
      <c r="BO39" s="114">
        <f t="shared" si="64"/>
        <v>412717.60772093857</v>
      </c>
      <c r="BP39" s="114">
        <f t="shared" si="64"/>
        <v>414985.46756023495</v>
      </c>
      <c r="BQ39" s="114">
        <f t="shared" si="64"/>
        <v>418547.60974623321</v>
      </c>
      <c r="BR39" s="114">
        <f t="shared" si="64"/>
        <v>421624.7909309878</v>
      </c>
      <c r="BS39" s="114">
        <f t="shared" si="64"/>
        <v>424057.0348179873</v>
      </c>
      <c r="BT39" s="114">
        <f t="shared" si="64"/>
        <v>425885.34221150732</v>
      </c>
      <c r="BU39" s="114">
        <f t="shared" si="64"/>
        <v>428725.58822499239</v>
      </c>
      <c r="BV39" s="114">
        <f t="shared" si="64"/>
        <v>429731.73537749605</v>
      </c>
      <c r="BW39" s="114">
        <f t="shared" si="64"/>
        <v>435125.45006383146</v>
      </c>
      <c r="BX39" s="114">
        <f t="shared" si="64"/>
        <v>436530.90795858606</v>
      </c>
      <c r="BY39" s="114">
        <f t="shared" ref="BY39:CE39" si="65">BY33+BY29+BY26</f>
        <v>442259.48817010544</v>
      </c>
      <c r="BZ39" s="114">
        <f t="shared" si="65"/>
        <v>443651.92236556462</v>
      </c>
      <c r="CA39" s="114">
        <f t="shared" si="65"/>
        <v>444565.5315365335</v>
      </c>
      <c r="CB39" s="114">
        <f t="shared" si="65"/>
        <v>446843.53839906072</v>
      </c>
      <c r="CC39" s="114">
        <f t="shared" si="65"/>
        <v>450628.48871557455</v>
      </c>
      <c r="CD39" s="114">
        <f t="shared" si="65"/>
        <v>450799.76870969567</v>
      </c>
      <c r="CE39" s="114">
        <f t="shared" si="65"/>
        <v>448604.96408016799</v>
      </c>
      <c r="CF39" s="114">
        <f t="shared" ref="CF39:CH39" si="66">CF33+CF29+CF26</f>
        <v>449632.18937942409</v>
      </c>
      <c r="CG39" s="114">
        <f t="shared" si="66"/>
        <v>449793.96509514924</v>
      </c>
      <c r="CH39" s="114">
        <f t="shared" si="66"/>
        <v>449551.7621044392</v>
      </c>
      <c r="CI39" s="114">
        <f t="shared" ref="CI39:CK39" si="67">CI33+CI29+CI26</f>
        <v>452260.60670280992</v>
      </c>
      <c r="CJ39" s="114">
        <f t="shared" si="67"/>
        <v>452235.01977185672</v>
      </c>
      <c r="CK39" s="114">
        <f t="shared" si="67"/>
        <v>452713.39649709576</v>
      </c>
    </row>
    <row r="40" spans="1:89">
      <c r="A40" s="141" t="s">
        <v>14</v>
      </c>
      <c r="B40" s="135">
        <f>B20/Quarterly!B20*Quarterly!B40</f>
        <v>26097.408276566704</v>
      </c>
      <c r="C40" s="136">
        <f>C20/Quarterly!C20*Quarterly!C40</f>
        <v>26100.705657932343</v>
      </c>
      <c r="D40" s="136">
        <f>D20/Quarterly!D20*Quarterly!D40</f>
        <v>26329.366657283968</v>
      </c>
      <c r="E40" s="136">
        <f>E20/Quarterly!E20*Quarterly!E40</f>
        <v>26435.873865656657</v>
      </c>
      <c r="F40" s="136">
        <f>F20/Quarterly!F20*Quarterly!F40</f>
        <v>26785.587873175984</v>
      </c>
      <c r="G40" s="136">
        <f>G20/Quarterly!G20*Quarterly!G40</f>
        <v>27583.913577749565</v>
      </c>
      <c r="H40" s="136">
        <f>H20/Quarterly!H20*Quarterly!H40</f>
        <v>27883.51463739157</v>
      </c>
      <c r="I40" s="136">
        <f>I20/Quarterly!I20*Quarterly!I40</f>
        <v>28223.965567084237</v>
      </c>
      <c r="J40" s="136">
        <f>J20/Quarterly!J20*Quarterly!J40</f>
        <v>28276.112787673719</v>
      </c>
      <c r="K40" s="136">
        <f>K20/Quarterly!K20*Quarterly!K40</f>
        <v>28365.264221589343</v>
      </c>
      <c r="L40" s="136">
        <f>L20/Quarterly!L20*Quarterly!L40</f>
        <v>28419.744131371055</v>
      </c>
      <c r="M40" s="136">
        <f>M20/Quarterly!M20*Quarterly!M40</f>
        <v>28464.202324438913</v>
      </c>
      <c r="N40" s="136">
        <f>N20/Quarterly!N20*Quarterly!N40</f>
        <v>28478.645372407496</v>
      </c>
      <c r="O40" s="136">
        <f>O20/Quarterly!O20*Quarterly!O40</f>
        <v>28222.000723812718</v>
      </c>
      <c r="P40" s="136">
        <f>P20/Quarterly!P20*Quarterly!P40</f>
        <v>28091.569890883944</v>
      </c>
      <c r="Q40" s="136">
        <f>Q20/Quarterly!Q20*Quarterly!Q40</f>
        <v>28097.171208565014</v>
      </c>
      <c r="R40" s="136">
        <f>R20/Quarterly!R20*Quarterly!R40</f>
        <v>27544.943515758954</v>
      </c>
      <c r="S40" s="136">
        <f>S20/Quarterly!S20*Quarterly!S40</f>
        <v>27521.483425885832</v>
      </c>
      <c r="T40" s="136">
        <f>T20/Quarterly!T20*Quarterly!T40</f>
        <v>27712.181154728009</v>
      </c>
      <c r="U40" s="136">
        <f>U20/Quarterly!U20*Quarterly!U40</f>
        <v>27895.865434480409</v>
      </c>
      <c r="V40" s="136">
        <f>V20/Quarterly!V20*Quarterly!V40</f>
        <v>28166.780221359964</v>
      </c>
      <c r="W40" s="136">
        <f>W20/Quarterly!W20*Quarterly!W40</f>
        <v>28237.111580497243</v>
      </c>
      <c r="X40" s="136">
        <f>X20/Quarterly!X20*Quarterly!X40</f>
        <v>28458.683956084438</v>
      </c>
      <c r="Y40" s="136">
        <f>Y20/Quarterly!Y20*Quarterly!Y40</f>
        <v>28632.037730938388</v>
      </c>
      <c r="Z40" s="136">
        <f>Z20/Quarterly!Z20*Quarterly!Z40</f>
        <v>29975.973103801574</v>
      </c>
      <c r="AA40" s="136">
        <f>AA20/Quarterly!AA20*Quarterly!AA40</f>
        <v>30031.674650245532</v>
      </c>
      <c r="AB40" s="136">
        <f>AB20/Quarterly!AB20*Quarterly!AB40</f>
        <v>30164.331455139425</v>
      </c>
      <c r="AC40" s="136">
        <f>AC20/Quarterly!AC20*Quarterly!AC40</f>
        <v>30391.229293942299</v>
      </c>
      <c r="AD40" s="136">
        <f>AD20/Quarterly!AD20*Quarterly!AD40</f>
        <v>29657.155609494555</v>
      </c>
      <c r="AE40" s="136">
        <f>AE20/Quarterly!AE20*Quarterly!AE40</f>
        <v>29815.976507081996</v>
      </c>
      <c r="AF40" s="136">
        <f>AF20/Quarterly!AF20*Quarterly!AF40</f>
        <v>30277.256321584384</v>
      </c>
      <c r="AG40" s="136">
        <f>AG20/Quarterly!AG20*Quarterly!AG40</f>
        <v>30246.291240922677</v>
      </c>
      <c r="AH40" s="136">
        <f>AH20/Quarterly!AH20*Quarterly!AH40</f>
        <v>30264.048350548204</v>
      </c>
      <c r="AI40" s="136">
        <f>AI20/Quarterly!AI20*Quarterly!AI40</f>
        <v>30380.138951434139</v>
      </c>
      <c r="AJ40" s="136">
        <f>AJ20/Quarterly!AJ20*Quarterly!AJ40</f>
        <v>30519.1707954253</v>
      </c>
      <c r="AK40" s="136">
        <f>AK20/Quarterly!AK20*Quarterly!AK40</f>
        <v>30815.231493085001</v>
      </c>
      <c r="AL40" s="136">
        <f>AL20/Quarterly!AL20*Quarterly!AL40</f>
        <v>31101.041066737853</v>
      </c>
      <c r="AM40" s="136">
        <f>AM20/Quarterly!AM20*Quarterly!AM40</f>
        <v>31705.364274067557</v>
      </c>
      <c r="AN40" s="136">
        <f>AN20/Quarterly!AN20*Quarterly!AN40</f>
        <v>32301.203675352481</v>
      </c>
      <c r="AO40" s="136">
        <f>AO20/Quarterly!AO20*Quarterly!AO40</f>
        <v>32694.02362500754</v>
      </c>
      <c r="AP40" s="136">
        <f>AP20/Quarterly!AP20*Quarterly!AP40</f>
        <v>32614.047944582129</v>
      </c>
      <c r="AQ40" s="136">
        <f>AQ20/Quarterly!AQ20*Quarterly!AQ40</f>
        <v>33286.379814278946</v>
      </c>
      <c r="AR40" s="136">
        <f>AR20/Quarterly!AR20*Quarterly!AR40</f>
        <v>33745.394552359518</v>
      </c>
      <c r="AS40" s="136">
        <f>AS20/Quarterly!AS20*Quarterly!AS40</f>
        <v>33926.093550662525</v>
      </c>
      <c r="AT40" s="136">
        <f>AT20/Quarterly!AT20*Quarterly!AT40</f>
        <v>34795.218266896794</v>
      </c>
      <c r="AU40" s="136">
        <f>AU20/Quarterly!AU20*Quarterly!AU40</f>
        <v>35377.703114197611</v>
      </c>
      <c r="AV40" s="136">
        <f>AV20/Quarterly!AV20*Quarterly!AV40</f>
        <v>35613.019657965517</v>
      </c>
      <c r="AW40" s="136">
        <f>AW20/Quarterly!AW20*Quarterly!AW40</f>
        <v>36344.640184953016</v>
      </c>
      <c r="AX40" s="136">
        <f>AX20/Quarterly!AX20*Quarterly!AX40</f>
        <v>36557.026342643483</v>
      </c>
      <c r="AY40" s="136">
        <f>AY20/Quarterly!AY20*Quarterly!AY40</f>
        <v>36967.758906195835</v>
      </c>
      <c r="AZ40" s="136">
        <f>AZ20/Quarterly!AZ20*Quarterly!AZ40</f>
        <v>37345.888810771845</v>
      </c>
      <c r="BA40" s="136">
        <f>BA20/Quarterly!BA20*Quarterly!BA40</f>
        <v>37737.730113982769</v>
      </c>
      <c r="BB40" s="136">
        <f>BB20/Quarterly!BB20*Quarterly!BB40</f>
        <v>37911.923632917926</v>
      </c>
      <c r="BC40" s="136">
        <f>BC20/Quarterly!BC20*Quarterly!BC40</f>
        <v>38210.054870457963</v>
      </c>
      <c r="BD40" s="136">
        <f>BD20/Quarterly!BD20*Quarterly!BD40</f>
        <v>38272.883550696584</v>
      </c>
      <c r="BE40" s="136">
        <f>BE20/Quarterly!BE20*Quarterly!BE40</f>
        <v>37713.372803620157</v>
      </c>
      <c r="BF40" s="136">
        <f>BF20/Quarterly!BF20*Quarterly!BF40</f>
        <v>37153.382918109062</v>
      </c>
      <c r="BG40" s="136">
        <f>BG20/Quarterly!BG20*Quarterly!BG40</f>
        <v>36857.165686236483</v>
      </c>
      <c r="BH40" s="136">
        <f>BH20/Quarterly!BH20*Quarterly!BH40</f>
        <v>37027.612998378027</v>
      </c>
      <c r="BI40" s="136">
        <f>BI20/Quarterly!BI20*Quarterly!BI40</f>
        <v>37613.315252307904</v>
      </c>
      <c r="BJ40" s="136">
        <f>BJ20/Quarterly!BJ20*Quarterly!BJ40</f>
        <v>38487.875803877578</v>
      </c>
      <c r="BK40" s="136">
        <f>BK20/Quarterly!BK20*Quarterly!BK40</f>
        <v>39197.735237884561</v>
      </c>
      <c r="BL40" s="136">
        <f>BL20/Quarterly!BL20*Quarterly!BL40</f>
        <v>39753.216568963609</v>
      </c>
      <c r="BM40" s="136">
        <f>BM20/Quarterly!BM20*Quarterly!BM40</f>
        <v>39985.172389274259</v>
      </c>
      <c r="BN40" s="136">
        <f>BN20/Quarterly!BN20*Quarterly!BN40</f>
        <v>39933.807319203894</v>
      </c>
      <c r="BO40" s="136">
        <f>BO20/Quarterly!BO20*Quarterly!BO40</f>
        <v>40242.185965512006</v>
      </c>
      <c r="BP40" s="136">
        <f>BP20/Quarterly!BP20*Quarterly!BP40</f>
        <v>40578.180609996969</v>
      </c>
      <c r="BQ40" s="136">
        <f>BQ20/Quarterly!BQ20*Quarterly!BQ40</f>
        <v>40817.826105287146</v>
      </c>
      <c r="BR40" s="136">
        <f>BR20/Quarterly!BR20*Quarterly!BR40</f>
        <v>40983.102404141602</v>
      </c>
      <c r="BS40" s="136">
        <f>BS20/Quarterly!BS20*Quarterly!BS40</f>
        <v>41253.20654015903</v>
      </c>
      <c r="BT40" s="136">
        <f>BT20/Quarterly!BT20*Quarterly!BT40</f>
        <v>41578.009460138921</v>
      </c>
      <c r="BU40" s="136">
        <f>BU20/Quarterly!BU20*Quarterly!BU40</f>
        <v>41665.681595560432</v>
      </c>
      <c r="BV40" s="136">
        <f>BV20/Quarterly!BV20*Quarterly!BV40</f>
        <v>41979.137210995614</v>
      </c>
      <c r="BW40" s="136">
        <f>BW20/Quarterly!BW20*Quarterly!BW40</f>
        <v>42448.002187999664</v>
      </c>
      <c r="BX40" s="136">
        <f>BX20/Quarterly!BX20*Quarterly!BX40</f>
        <v>42373.033357847708</v>
      </c>
      <c r="BY40" s="136">
        <f>BY20/Quarterly!BY20*Quarterly!BY40</f>
        <v>42535.827243157015</v>
      </c>
      <c r="BZ40" s="136">
        <f>BZ20/Quarterly!BZ20*Quarterly!BZ40</f>
        <v>42326.893091305137</v>
      </c>
      <c r="CA40" s="136">
        <f>CA20/Quarterly!CA20*Quarterly!CA40</f>
        <v>42430.974216736249</v>
      </c>
      <c r="CB40" s="136">
        <f>CB20/Quarterly!CB20*Quarterly!CB40</f>
        <v>42732.204538028673</v>
      </c>
      <c r="CC40" s="136">
        <f>CC20/Quarterly!CC20*Quarterly!CC40</f>
        <v>43413.928153929934</v>
      </c>
      <c r="CD40" s="136">
        <f>CD20/Quarterly!CD20*Quarterly!CD40</f>
        <v>43891.467414020386</v>
      </c>
      <c r="CE40" s="136">
        <f>CE20/Quarterly!CE20*Quarterly!CE40</f>
        <v>43337.223788140233</v>
      </c>
      <c r="CF40" s="136">
        <f>CF20/Quarterly!CF20*Quarterly!CF40</f>
        <v>43374.960185195101</v>
      </c>
      <c r="CG40" s="136">
        <f>CG20/Quarterly!CG20*Quarterly!CG40</f>
        <v>43276.34861264428</v>
      </c>
      <c r="CH40" s="136">
        <f>CH20/Quarterly!CH20*Quarterly!CH40</f>
        <v>42969.331795997685</v>
      </c>
      <c r="CI40" s="136">
        <f>CI20/Quarterly!CI20*Quarterly!CI40</f>
        <v>43262.089675740739</v>
      </c>
      <c r="CJ40" s="136">
        <f>CJ20/Quarterly!CJ20*Quarterly!CJ40</f>
        <v>43372.631817268775</v>
      </c>
      <c r="CK40" s="136">
        <f>CK20/Quarterly!CK20*Quarterly!CK40</f>
        <v>43273.283816654963</v>
      </c>
    </row>
    <row r="41" spans="1:89" ht="13.5" thickBot="1">
      <c r="A41" s="161" t="s">
        <v>427</v>
      </c>
      <c r="B41" s="97">
        <f t="shared" ref="B41:H41" si="68">B39+B40</f>
        <v>266194.54327959096</v>
      </c>
      <c r="C41" s="98">
        <f t="shared" si="68"/>
        <v>266256.93055728747</v>
      </c>
      <c r="D41" s="98">
        <f t="shared" si="68"/>
        <v>267447.99752442969</v>
      </c>
      <c r="E41" s="98">
        <f t="shared" si="68"/>
        <v>268347.35206641711</v>
      </c>
      <c r="F41" s="98">
        <f t="shared" si="68"/>
        <v>276246.24580372934</v>
      </c>
      <c r="G41" s="98">
        <f t="shared" si="68"/>
        <v>280549.06382280617</v>
      </c>
      <c r="H41" s="98">
        <f t="shared" si="68"/>
        <v>284290.95024302445</v>
      </c>
      <c r="I41" s="98">
        <f t="shared" ref="I41:BC41" si="69">I39+I40</f>
        <v>287323.41671972669</v>
      </c>
      <c r="J41" s="98">
        <f t="shared" si="69"/>
        <v>285524.18618714804</v>
      </c>
      <c r="K41" s="98">
        <f t="shared" si="69"/>
        <v>287435.63051965181</v>
      </c>
      <c r="L41" s="98">
        <f t="shared" si="69"/>
        <v>287821.84182434622</v>
      </c>
      <c r="M41" s="98">
        <f t="shared" si="69"/>
        <v>287536.92927166534</v>
      </c>
      <c r="N41" s="98">
        <f t="shared" si="69"/>
        <v>288974.45530183142</v>
      </c>
      <c r="O41" s="98">
        <f t="shared" si="69"/>
        <v>289116.21067219554</v>
      </c>
      <c r="P41" s="98">
        <f t="shared" si="69"/>
        <v>288341.02169116674</v>
      </c>
      <c r="Q41" s="98">
        <f t="shared" si="69"/>
        <v>288787.77871771547</v>
      </c>
      <c r="R41" s="98">
        <f t="shared" si="69"/>
        <v>284673.40761435218</v>
      </c>
      <c r="S41" s="98">
        <f t="shared" si="69"/>
        <v>287100.63414476119</v>
      </c>
      <c r="T41" s="98">
        <f t="shared" si="69"/>
        <v>290396.6053716446</v>
      </c>
      <c r="U41" s="98">
        <f t="shared" si="69"/>
        <v>293861.98392722389</v>
      </c>
      <c r="V41" s="98">
        <f t="shared" si="69"/>
        <v>296841.40239259833</v>
      </c>
      <c r="W41" s="98">
        <f t="shared" si="69"/>
        <v>299847.54552910494</v>
      </c>
      <c r="X41" s="98">
        <f t="shared" si="69"/>
        <v>303053.39003091148</v>
      </c>
      <c r="Y41" s="98">
        <f t="shared" si="69"/>
        <v>305503.13507392351</v>
      </c>
      <c r="Z41" s="98">
        <f t="shared" si="69"/>
        <v>314482.24828913528</v>
      </c>
      <c r="AA41" s="98">
        <f t="shared" si="69"/>
        <v>315695.42867382168</v>
      </c>
      <c r="AB41" s="98">
        <f t="shared" si="69"/>
        <v>316331.27926808631</v>
      </c>
      <c r="AC41" s="98">
        <f t="shared" si="69"/>
        <v>318739.14245976362</v>
      </c>
      <c r="AD41" s="98">
        <f t="shared" si="69"/>
        <v>317434.20854282612</v>
      </c>
      <c r="AE41" s="98">
        <f t="shared" si="69"/>
        <v>321619.09694947023</v>
      </c>
      <c r="AF41" s="98">
        <f t="shared" si="69"/>
        <v>324559.67427986674</v>
      </c>
      <c r="AG41" s="98">
        <f t="shared" si="69"/>
        <v>326990.54967683594</v>
      </c>
      <c r="AH41" s="98">
        <f t="shared" si="69"/>
        <v>329500.91181260941</v>
      </c>
      <c r="AI41" s="98">
        <f t="shared" si="69"/>
        <v>330727.00411644328</v>
      </c>
      <c r="AJ41" s="98">
        <f t="shared" si="69"/>
        <v>331984.92072961584</v>
      </c>
      <c r="AK41" s="98">
        <f t="shared" si="69"/>
        <v>333803.86913575808</v>
      </c>
      <c r="AL41" s="98">
        <f t="shared" si="69"/>
        <v>338386.84691290866</v>
      </c>
      <c r="AM41" s="98">
        <f t="shared" si="69"/>
        <v>343495.58328551718</v>
      </c>
      <c r="AN41" s="98">
        <f t="shared" si="69"/>
        <v>349191.78807912447</v>
      </c>
      <c r="AO41" s="98">
        <f t="shared" si="69"/>
        <v>353642.50579925673</v>
      </c>
      <c r="AP41" s="98">
        <f t="shared" si="69"/>
        <v>357303.87860287656</v>
      </c>
      <c r="AQ41" s="98">
        <f t="shared" si="69"/>
        <v>364129.96326591517</v>
      </c>
      <c r="AR41" s="98">
        <f t="shared" si="69"/>
        <v>369424.15572675719</v>
      </c>
      <c r="AS41" s="98">
        <f t="shared" si="69"/>
        <v>372241.75834959722</v>
      </c>
      <c r="AT41" s="98">
        <f t="shared" si="69"/>
        <v>378158.72424558352</v>
      </c>
      <c r="AU41" s="98">
        <f t="shared" si="69"/>
        <v>382789.73901626241</v>
      </c>
      <c r="AV41" s="98">
        <f t="shared" si="69"/>
        <v>387747.74689716269</v>
      </c>
      <c r="AW41" s="98">
        <f t="shared" si="69"/>
        <v>392895.38036406832</v>
      </c>
      <c r="AX41" s="98">
        <f t="shared" si="69"/>
        <v>400915.6726091571</v>
      </c>
      <c r="AY41" s="98">
        <f t="shared" si="69"/>
        <v>405810.05267796508</v>
      </c>
      <c r="AZ41" s="98">
        <f t="shared" si="69"/>
        <v>410893.02694094117</v>
      </c>
      <c r="BA41" s="98">
        <f t="shared" si="69"/>
        <v>418019.9848550114</v>
      </c>
      <c r="BB41" s="98">
        <f t="shared" si="69"/>
        <v>420492.47670457081</v>
      </c>
      <c r="BC41" s="98">
        <f t="shared" si="69"/>
        <v>425905.22065086715</v>
      </c>
      <c r="BD41" s="98">
        <f t="shared" ref="BD41:BX41" si="70">BD39+BD40</f>
        <v>427706.22243399773</v>
      </c>
      <c r="BE41" s="98">
        <f t="shared" si="70"/>
        <v>424456.02473942627</v>
      </c>
      <c r="BF41" s="98">
        <f t="shared" si="70"/>
        <v>419818.76305276045</v>
      </c>
      <c r="BG41" s="98">
        <f t="shared" si="70"/>
        <v>416709.33806238446</v>
      </c>
      <c r="BH41" s="98">
        <f t="shared" si="70"/>
        <v>418163.39903137519</v>
      </c>
      <c r="BI41" s="98">
        <f t="shared" si="70"/>
        <v>420825.3639640676</v>
      </c>
      <c r="BJ41" s="98">
        <f t="shared" si="70"/>
        <v>431330.71418723674</v>
      </c>
      <c r="BK41" s="98">
        <f t="shared" si="70"/>
        <v>436568.37293052446</v>
      </c>
      <c r="BL41" s="98">
        <f t="shared" si="70"/>
        <v>439803.00705045072</v>
      </c>
      <c r="BM41" s="98">
        <f t="shared" si="70"/>
        <v>444017.45656847279</v>
      </c>
      <c r="BN41" s="98">
        <f t="shared" si="70"/>
        <v>450527.91004224808</v>
      </c>
      <c r="BO41" s="98">
        <f t="shared" si="70"/>
        <v>452959.79368645058</v>
      </c>
      <c r="BP41" s="98">
        <f t="shared" si="70"/>
        <v>455563.6481702319</v>
      </c>
      <c r="BQ41" s="98">
        <f t="shared" si="70"/>
        <v>459365.43585152033</v>
      </c>
      <c r="BR41" s="98">
        <f t="shared" si="70"/>
        <v>462607.89333512943</v>
      </c>
      <c r="BS41" s="98">
        <f t="shared" si="70"/>
        <v>465310.2413581463</v>
      </c>
      <c r="BT41" s="98">
        <f t="shared" si="70"/>
        <v>467463.35167164623</v>
      </c>
      <c r="BU41" s="98">
        <f t="shared" si="70"/>
        <v>470391.26982055284</v>
      </c>
      <c r="BV41" s="98">
        <f t="shared" si="70"/>
        <v>471710.87258849165</v>
      </c>
      <c r="BW41" s="98">
        <f t="shared" si="70"/>
        <v>477573.45225183113</v>
      </c>
      <c r="BX41" s="98">
        <f t="shared" si="70"/>
        <v>478903.94131643377</v>
      </c>
      <c r="BY41" s="98">
        <f t="shared" ref="BY41:CE41" si="71">BY39+BY40</f>
        <v>484795.31541326246</v>
      </c>
      <c r="BZ41" s="98">
        <f t="shared" si="71"/>
        <v>485978.81545686978</v>
      </c>
      <c r="CA41" s="98">
        <f t="shared" si="71"/>
        <v>486996.50575326977</v>
      </c>
      <c r="CB41" s="98">
        <f t="shared" si="71"/>
        <v>489575.74293708941</v>
      </c>
      <c r="CC41" s="98">
        <f t="shared" si="71"/>
        <v>494042.41686950449</v>
      </c>
      <c r="CD41" s="98">
        <f t="shared" si="71"/>
        <v>494691.23612371605</v>
      </c>
      <c r="CE41" s="98">
        <f t="shared" si="71"/>
        <v>491942.18786830822</v>
      </c>
      <c r="CF41" s="98">
        <f t="shared" ref="CF41:CH41" si="72">CF39+CF40</f>
        <v>493007.14956461918</v>
      </c>
      <c r="CG41" s="98">
        <f t="shared" si="72"/>
        <v>493070.31370779354</v>
      </c>
      <c r="CH41" s="98">
        <f t="shared" si="72"/>
        <v>492521.09390043688</v>
      </c>
      <c r="CI41" s="98">
        <f t="shared" ref="CI41:CK41" si="73">CI39+CI40</f>
        <v>495522.69637855067</v>
      </c>
      <c r="CJ41" s="98">
        <f t="shared" si="73"/>
        <v>495607.65158912551</v>
      </c>
      <c r="CK41" s="98">
        <f t="shared" si="73"/>
        <v>495986.68031375075</v>
      </c>
    </row>
    <row r="42" spans="1:89">
      <c r="BD42" s="251">
        <f>BD41-BD27</f>
        <v>409187.14130782825</v>
      </c>
      <c r="BE42" s="251">
        <f>BE41-BE27</f>
        <v>405472.67160536064</v>
      </c>
      <c r="BF42" s="251">
        <f>BF41-BF27</f>
        <v>401443.04007462133</v>
      </c>
      <c r="BG42" s="251">
        <f>BG41-BG27</f>
        <v>399184.45117165643</v>
      </c>
      <c r="BH42" s="251">
        <f>BH41-BH27</f>
        <v>401280.50332495669</v>
      </c>
      <c r="BI42" s="252">
        <f>(BH42-BD42)/BD42*100</f>
        <v>-1.9322791907880257</v>
      </c>
      <c r="BJ42" s="252">
        <f>(BH42-BD42)/BD42*100</f>
        <v>-1.9322791907880257</v>
      </c>
      <c r="BK42" s="252">
        <f>(BI42-BE42)/BE42*100</f>
        <v>-100.00047654979636</v>
      </c>
      <c r="BL42" s="252">
        <f>(BJ42-BF42)/BF42*100</f>
        <v>-100.00048133333945</v>
      </c>
      <c r="BM42" s="252">
        <f>(BK42-BG42)/BG42*100</f>
        <v>-100.02505119531992</v>
      </c>
      <c r="BN42" s="252">
        <f>(BK42-BG42)/BG42*100</f>
        <v>-100.02505119531992</v>
      </c>
      <c r="BO42" s="252">
        <f>(BL42-BH42)/BH42*100</f>
        <v>-100.02492034387535</v>
      </c>
      <c r="BP42" s="252">
        <f>(BM42-BI42)/BI42*100</f>
        <v>5076.5320287141076</v>
      </c>
      <c r="BQ42" s="252">
        <f>(BM42-BI42)/BI42*100</f>
        <v>5076.5320287141076</v>
      </c>
      <c r="BR42" s="252">
        <f>(BM42-BI42)/BI42*100</f>
        <v>5076.5320287141076</v>
      </c>
      <c r="BS42" s="252">
        <f>(BN42-BJ42)/BJ42*100</f>
        <v>5076.5320287141076</v>
      </c>
      <c r="BT42" s="252">
        <f>(BN42-BJ42)/BJ42*100</f>
        <v>5076.5320287141076</v>
      </c>
      <c r="BU42" s="252"/>
      <c r="BV42" s="252">
        <f>(BN42-BJ42)/BJ42*100</f>
        <v>5076.5320287141076</v>
      </c>
      <c r="BW42" s="252"/>
      <c r="BX42" s="252">
        <f>(BO42-BK42)/BK42*100</f>
        <v>2.4443677592694987E-2</v>
      </c>
      <c r="BY42" s="252">
        <f>(BP42-BL42)/BL42*100</f>
        <v>-5176.5075937905794</v>
      </c>
      <c r="BZ42" s="252">
        <f>(BQ42-BM42)/BM42*100</f>
        <v>-5175.260615264383</v>
      </c>
      <c r="CA42" s="252">
        <f>(BR42-BN42)/BN42*100</f>
        <v>-5175.260615264383</v>
      </c>
      <c r="CB42" s="252">
        <f>(BS42-BO42)/BO42*100</f>
        <v>-5175.2672546616532</v>
      </c>
      <c r="CC42" s="252"/>
      <c r="CD42" s="252"/>
      <c r="CE42" s="252"/>
      <c r="CF42" s="252"/>
      <c r="CG42" s="252"/>
      <c r="CH42" s="252"/>
      <c r="CI42" s="252"/>
      <c r="CJ42" s="252"/>
      <c r="CK42" s="252"/>
    </row>
    <row r="43" spans="1:89" ht="18">
      <c r="A43" s="446" t="s">
        <v>211</v>
      </c>
      <c r="B43" s="446"/>
      <c r="C43" s="446"/>
      <c r="D43" s="446"/>
      <c r="E43" s="446"/>
      <c r="F43" s="446"/>
      <c r="G43" s="446"/>
      <c r="H43" s="446"/>
      <c r="I43" s="446"/>
      <c r="J43" s="446"/>
      <c r="K43" s="446"/>
      <c r="L43" s="446"/>
      <c r="M43" s="446"/>
      <c r="N43" s="446"/>
      <c r="O43" s="446"/>
      <c r="P43" s="446"/>
      <c r="Q43" s="446"/>
      <c r="R43" s="446"/>
      <c r="S43" s="446"/>
      <c r="T43" s="446"/>
      <c r="U43" s="446"/>
      <c r="V43" s="446"/>
      <c r="W43" s="446"/>
      <c r="X43" s="446"/>
      <c r="Y43" s="446"/>
      <c r="Z43" s="447"/>
      <c r="AA43" s="447"/>
      <c r="AB43" s="447"/>
      <c r="AC43" s="447"/>
      <c r="AD43" s="447"/>
      <c r="AE43" s="447"/>
      <c r="AF43" s="447"/>
      <c r="AG43" s="447"/>
      <c r="AH43" s="447"/>
      <c r="AI43" s="447"/>
      <c r="AJ43" s="447"/>
      <c r="AK43" s="447"/>
      <c r="AL43" s="447"/>
      <c r="AM43" s="447"/>
      <c r="AN43" s="447"/>
      <c r="AO43" s="447"/>
      <c r="AP43" s="447"/>
      <c r="AQ43" s="447"/>
      <c r="AR43" s="447"/>
      <c r="AS43" s="447"/>
      <c r="AT43" s="447"/>
      <c r="AU43" s="447"/>
      <c r="AV43" s="447"/>
      <c r="AW43" s="447"/>
      <c r="AX43" s="447"/>
      <c r="AY43" s="447"/>
      <c r="AZ43" s="447"/>
      <c r="BA43" s="447"/>
      <c r="BB43" s="447"/>
      <c r="BC43" s="447"/>
      <c r="BD43" s="447"/>
      <c r="BE43" s="447"/>
      <c r="BF43" s="447"/>
      <c r="BG43" s="447"/>
      <c r="BH43" s="447"/>
    </row>
    <row r="44" spans="1:89" ht="13.5" thickBot="1">
      <c r="A44" s="1" t="s">
        <v>172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89" ht="13.5" thickBot="1">
      <c r="A45" s="99" t="s">
        <v>166</v>
      </c>
      <c r="B45" s="234" t="s">
        <v>282</v>
      </c>
      <c r="C45" s="233" t="s">
        <v>283</v>
      </c>
      <c r="D45" s="233" t="s">
        <v>284</v>
      </c>
      <c r="E45" s="233" t="s">
        <v>285</v>
      </c>
      <c r="F45" s="233" t="s">
        <v>281</v>
      </c>
      <c r="G45" s="233" t="s">
        <v>286</v>
      </c>
      <c r="H45" s="233" t="s">
        <v>287</v>
      </c>
      <c r="I45" s="233" t="s">
        <v>288</v>
      </c>
      <c r="J45" s="233" t="s">
        <v>289</v>
      </c>
      <c r="K45" s="233" t="s">
        <v>290</v>
      </c>
      <c r="L45" s="233" t="s">
        <v>291</v>
      </c>
      <c r="M45" s="233" t="s">
        <v>292</v>
      </c>
      <c r="N45" s="233" t="s">
        <v>293</v>
      </c>
      <c r="O45" s="233" t="s">
        <v>294</v>
      </c>
      <c r="P45" s="233" t="s">
        <v>295</v>
      </c>
      <c r="Q45" s="233" t="s">
        <v>296</v>
      </c>
      <c r="R45" s="233" t="s">
        <v>297</v>
      </c>
      <c r="S45" s="233" t="s">
        <v>298</v>
      </c>
      <c r="T45" s="233" t="s">
        <v>299</v>
      </c>
      <c r="U45" s="233" t="s">
        <v>300</v>
      </c>
      <c r="V45" s="233" t="s">
        <v>329</v>
      </c>
      <c r="W45" s="233" t="s">
        <v>330</v>
      </c>
      <c r="X45" s="233" t="s">
        <v>331</v>
      </c>
      <c r="Y45" s="233" t="s">
        <v>332</v>
      </c>
      <c r="Z45" s="233" t="s">
        <v>301</v>
      </c>
      <c r="AA45" s="233" t="s">
        <v>302</v>
      </c>
      <c r="AB45" s="233" t="s">
        <v>303</v>
      </c>
      <c r="AC45" s="233" t="s">
        <v>304</v>
      </c>
      <c r="AD45" s="233" t="s">
        <v>305</v>
      </c>
      <c r="AE45" s="233" t="s">
        <v>306</v>
      </c>
      <c r="AF45" s="233" t="s">
        <v>307</v>
      </c>
      <c r="AG45" s="233" t="s">
        <v>308</v>
      </c>
      <c r="AH45" s="233" t="s">
        <v>309</v>
      </c>
      <c r="AI45" s="233" t="s">
        <v>310</v>
      </c>
      <c r="AJ45" s="233" t="s">
        <v>311</v>
      </c>
      <c r="AK45" s="233" t="s">
        <v>312</v>
      </c>
      <c r="AL45" s="233" t="s">
        <v>313</v>
      </c>
      <c r="AM45" s="233" t="s">
        <v>314</v>
      </c>
      <c r="AN45" s="233" t="s">
        <v>315</v>
      </c>
      <c r="AO45" s="233" t="s">
        <v>316</v>
      </c>
      <c r="AP45" s="233" t="s">
        <v>317</v>
      </c>
      <c r="AQ45" s="233" t="s">
        <v>318</v>
      </c>
      <c r="AR45" s="233" t="s">
        <v>319</v>
      </c>
      <c r="AS45" s="233" t="s">
        <v>320</v>
      </c>
      <c r="AT45" s="233" t="s">
        <v>321</v>
      </c>
      <c r="AU45" s="233" t="s">
        <v>322</v>
      </c>
      <c r="AV45" s="233" t="s">
        <v>323</v>
      </c>
      <c r="AW45" s="233" t="s">
        <v>324</v>
      </c>
      <c r="AX45" s="233" t="s">
        <v>325</v>
      </c>
      <c r="AY45" s="233" t="s">
        <v>326</v>
      </c>
      <c r="AZ45" s="233" t="s">
        <v>327</v>
      </c>
      <c r="BA45" s="233" t="s">
        <v>328</v>
      </c>
      <c r="BB45" s="233" t="s">
        <v>227</v>
      </c>
      <c r="BC45" s="233" t="s">
        <v>228</v>
      </c>
      <c r="BD45" s="233" t="s">
        <v>229</v>
      </c>
      <c r="BE45" s="233" t="s">
        <v>230</v>
      </c>
      <c r="BF45" s="233" t="s">
        <v>224</v>
      </c>
      <c r="BG45" s="233" t="s">
        <v>225</v>
      </c>
      <c r="BH45" s="233" t="s">
        <v>226</v>
      </c>
      <c r="BI45" s="233" t="s">
        <v>343</v>
      </c>
      <c r="BJ45" s="233" t="str">
        <f t="shared" ref="BJ45:CE45" si="74">BJ25</f>
        <v>2010q1</v>
      </c>
      <c r="BK45" s="233" t="str">
        <f t="shared" si="74"/>
        <v>2010q2</v>
      </c>
      <c r="BL45" s="233" t="str">
        <f t="shared" si="74"/>
        <v>2010q3</v>
      </c>
      <c r="BM45" s="233" t="str">
        <f t="shared" si="74"/>
        <v>2010q4</v>
      </c>
      <c r="BN45" s="233" t="str">
        <f t="shared" si="74"/>
        <v>2011q1</v>
      </c>
      <c r="BO45" s="233" t="str">
        <f t="shared" si="74"/>
        <v>2011q2</v>
      </c>
      <c r="BP45" s="233" t="str">
        <f t="shared" si="74"/>
        <v>2011q3</v>
      </c>
      <c r="BQ45" s="233" t="str">
        <f t="shared" si="74"/>
        <v>2011q4</v>
      </c>
      <c r="BR45" s="233" t="str">
        <f t="shared" si="74"/>
        <v>2012q1</v>
      </c>
      <c r="BS45" s="233" t="str">
        <f t="shared" si="74"/>
        <v>2012q2</v>
      </c>
      <c r="BT45" s="233" t="str">
        <f t="shared" si="74"/>
        <v>2012q3</v>
      </c>
      <c r="BU45" s="233" t="str">
        <f t="shared" si="74"/>
        <v>2012q4</v>
      </c>
      <c r="BV45" s="233" t="str">
        <f t="shared" si="74"/>
        <v>2013q1</v>
      </c>
      <c r="BW45" s="233" t="str">
        <f t="shared" si="74"/>
        <v>2013q2</v>
      </c>
      <c r="BX45" s="233" t="str">
        <f t="shared" si="74"/>
        <v>2013q3</v>
      </c>
      <c r="BY45" s="233" t="str">
        <f t="shared" si="74"/>
        <v>2013q4</v>
      </c>
      <c r="BZ45" s="233" t="str">
        <f t="shared" si="74"/>
        <v>2014q1</v>
      </c>
      <c r="CA45" s="233" t="str">
        <f t="shared" si="74"/>
        <v>2014q2</v>
      </c>
      <c r="CB45" s="233" t="str">
        <f t="shared" si="74"/>
        <v>2014q3</v>
      </c>
      <c r="CC45" s="233" t="str">
        <f t="shared" si="74"/>
        <v>2014q4</v>
      </c>
      <c r="CD45" s="233" t="str">
        <f t="shared" si="74"/>
        <v>2015q1</v>
      </c>
      <c r="CE45" s="233" t="str">
        <f t="shared" si="74"/>
        <v>2015q2</v>
      </c>
      <c r="CF45" s="233" t="str">
        <f t="shared" ref="CF45:CG45" si="75">CF25</f>
        <v>2015q3</v>
      </c>
      <c r="CG45" s="233" t="str">
        <f t="shared" si="75"/>
        <v>2015q4</v>
      </c>
      <c r="CH45" s="233" t="str">
        <f t="shared" ref="CH45:CK45" si="76">CH25</f>
        <v>2016q1</v>
      </c>
      <c r="CI45" s="233" t="str">
        <f t="shared" si="76"/>
        <v>2016q2</v>
      </c>
      <c r="CJ45" s="233" t="str">
        <f t="shared" si="76"/>
        <v>2016q3</v>
      </c>
      <c r="CK45" s="233" t="str">
        <f t="shared" si="76"/>
        <v>2016q4</v>
      </c>
    </row>
    <row r="46" spans="1:89" ht="13.5" thickTop="1">
      <c r="A46" s="2" t="s">
        <v>0</v>
      </c>
      <c r="B46" s="235"/>
      <c r="C46" s="142">
        <f t="shared" ref="C46:Z56" si="77">(C6-B6)/B6*100</f>
        <v>-3.7114173050313775</v>
      </c>
      <c r="D46" s="142">
        <f t="shared" si="77"/>
        <v>-1.5974438475154742</v>
      </c>
      <c r="E46" s="142">
        <f t="shared" si="77"/>
        <v>-0.53404573654991017</v>
      </c>
      <c r="F46" s="142">
        <f t="shared" si="77"/>
        <v>3.3298500997607645</v>
      </c>
      <c r="G46" s="142">
        <f t="shared" si="77"/>
        <v>1.3870442778069629</v>
      </c>
      <c r="H46" s="142">
        <f t="shared" si="77"/>
        <v>1.1801156141438804</v>
      </c>
      <c r="I46" s="142">
        <f t="shared" si="77"/>
        <v>0.42366833429246031</v>
      </c>
      <c r="J46" s="142">
        <f t="shared" si="77"/>
        <v>-0.78384228088081032</v>
      </c>
      <c r="K46" s="142">
        <f t="shared" si="77"/>
        <v>1.0809042716898329</v>
      </c>
      <c r="L46" s="142">
        <f t="shared" si="77"/>
        <v>0.58809864326641692</v>
      </c>
      <c r="M46" s="142">
        <f t="shared" si="77"/>
        <v>-4.3516073845332424E-2</v>
      </c>
      <c r="N46" s="142">
        <f t="shared" si="77"/>
        <v>-0.29817854525994869</v>
      </c>
      <c r="O46" s="142">
        <f t="shared" si="77"/>
        <v>-1.1916269052128727</v>
      </c>
      <c r="P46" s="142">
        <f t="shared" si="77"/>
        <v>-0.7884229324716252</v>
      </c>
      <c r="Q46" s="142">
        <f t="shared" si="77"/>
        <v>0.14727668889610335</v>
      </c>
      <c r="R46" s="142">
        <f t="shared" si="77"/>
        <v>0.39012556067531073</v>
      </c>
      <c r="S46" s="142">
        <f t="shared" si="77"/>
        <v>-0.36170769658748148</v>
      </c>
      <c r="T46" s="142">
        <f t="shared" si="77"/>
        <v>0.34936294113410399</v>
      </c>
      <c r="U46" s="142">
        <f t="shared" si="77"/>
        <v>0.73726978611109761</v>
      </c>
      <c r="V46" s="142">
        <f t="shared" si="77"/>
        <v>-0.27741019728590155</v>
      </c>
      <c r="W46" s="142">
        <f t="shared" si="77"/>
        <v>-0.1253578671166907</v>
      </c>
      <c r="X46" s="142">
        <f t="shared" si="77"/>
        <v>-0.65517335143619215</v>
      </c>
      <c r="Y46" s="142">
        <f t="shared" si="77"/>
        <v>4.4991899702717629E-2</v>
      </c>
      <c r="Z46" s="142">
        <f t="shared" si="77"/>
        <v>-0.13128977095915634</v>
      </c>
      <c r="AA46" s="142">
        <f t="shared" ref="AA46:BH53" si="78">(AA6-Z6)/Z6*100</f>
        <v>0.27874787339568102</v>
      </c>
      <c r="AB46" s="142">
        <f t="shared" si="78"/>
        <v>-0.5968829373060156</v>
      </c>
      <c r="AC46" s="142">
        <f t="shared" si="78"/>
        <v>-0.6333503405270674</v>
      </c>
      <c r="AD46" s="142">
        <f t="shared" si="78"/>
        <v>1.000953017665045</v>
      </c>
      <c r="AE46" s="142">
        <f t="shared" si="78"/>
        <v>1.2261532512226225</v>
      </c>
      <c r="AF46" s="142">
        <f t="shared" si="78"/>
        <v>1.1516416919281169</v>
      </c>
      <c r="AG46" s="142">
        <f t="shared" si="78"/>
        <v>0.83870670533283975</v>
      </c>
      <c r="AH46" s="142">
        <f t="shared" si="78"/>
        <v>0.48887279842527565</v>
      </c>
      <c r="AI46" s="142">
        <f t="shared" si="78"/>
        <v>0.72985518818025796</v>
      </c>
      <c r="AJ46" s="142">
        <f t="shared" si="78"/>
        <v>0.47863501551659149</v>
      </c>
      <c r="AK46" s="142">
        <f t="shared" si="78"/>
        <v>0.25987465164807777</v>
      </c>
      <c r="AL46" s="142">
        <f t="shared" si="78"/>
        <v>0.51433804475857325</v>
      </c>
      <c r="AM46" s="142">
        <f t="shared" si="78"/>
        <v>-0.82964964769152494</v>
      </c>
      <c r="AN46" s="142">
        <f t="shared" si="78"/>
        <v>2.5828947292190687</v>
      </c>
      <c r="AO46" s="142">
        <f t="shared" si="78"/>
        <v>-1.5993895234122508</v>
      </c>
      <c r="AP46" s="142">
        <f t="shared" si="78"/>
        <v>2.4108142934208106</v>
      </c>
      <c r="AQ46" s="142">
        <f t="shared" si="78"/>
        <v>-0.67862038278729175</v>
      </c>
      <c r="AR46" s="142">
        <f t="shared" si="78"/>
        <v>-0.55701038650356516</v>
      </c>
      <c r="AS46" s="142">
        <f t="shared" si="78"/>
        <v>-0.38733831206085612</v>
      </c>
      <c r="AT46" s="142">
        <f t="shared" si="78"/>
        <v>-1.1323565908436444</v>
      </c>
      <c r="AU46" s="142">
        <f t="shared" si="78"/>
        <v>-0.30777348395973658</v>
      </c>
      <c r="AV46" s="142">
        <f t="shared" si="78"/>
        <v>0.55277996659712803</v>
      </c>
      <c r="AW46" s="142">
        <f t="shared" si="78"/>
        <v>1.2378449067600923</v>
      </c>
      <c r="AX46" s="142">
        <f t="shared" si="78"/>
        <v>0.46918581573429297</v>
      </c>
      <c r="AY46" s="142">
        <f t="shared" si="78"/>
        <v>-1.8433653923187052</v>
      </c>
      <c r="AZ46" s="142">
        <f t="shared" si="78"/>
        <v>-9.7897510274143992E-2</v>
      </c>
      <c r="BA46" s="142">
        <f t="shared" si="78"/>
        <v>-0.5022328043009916</v>
      </c>
      <c r="BB46" s="142">
        <f t="shared" si="78"/>
        <v>-1.9053619792413521</v>
      </c>
      <c r="BC46" s="142">
        <f t="shared" si="78"/>
        <v>2.8962885423444824</v>
      </c>
      <c r="BD46" s="142">
        <f t="shared" si="78"/>
        <v>-0.29713135058884232</v>
      </c>
      <c r="BE46" s="142">
        <f t="shared" si="78"/>
        <v>0.47345330374665656</v>
      </c>
      <c r="BF46" s="142">
        <f t="shared" si="78"/>
        <v>-5.3340532024646583</v>
      </c>
      <c r="BG46" s="142">
        <f t="shared" si="78"/>
        <v>1.1845664005261445</v>
      </c>
      <c r="BH46" s="142">
        <f t="shared" si="78"/>
        <v>-1.8378625993877618</v>
      </c>
      <c r="BI46" s="142">
        <f t="shared" ref="BI46:BL61" si="79">(BI6-BH6)/BH6*100</f>
        <v>0.4469679863611315</v>
      </c>
      <c r="BJ46" s="142">
        <f t="shared" si="79"/>
        <v>3.6412850277527076</v>
      </c>
      <c r="BK46" s="142">
        <f>(BK6-BJ6)/BJ6*100</f>
        <v>-4.0763521255580377</v>
      </c>
      <c r="BL46" s="142">
        <f t="shared" si="79"/>
        <v>6.0534095178681566</v>
      </c>
      <c r="BM46" s="142">
        <f t="shared" ref="BM46:BM61" si="80">(BM6-BL6)/BL6*100</f>
        <v>3.0701871657754012</v>
      </c>
      <c r="BN46" s="142">
        <f t="shared" ref="BN46:BN61" si="81">(BN6-BM6)/BM6*100</f>
        <v>-1.4543461765449792</v>
      </c>
      <c r="BO46" s="142">
        <f t="shared" ref="BO46:BO61" si="82">(BO6-BN6)/BN6*100</f>
        <v>-0.96149732972250834</v>
      </c>
      <c r="BP46" s="142">
        <f t="shared" ref="BP46:BP61" si="83">(BP6-BO6)/BO6*100</f>
        <v>-3.9125653284780668</v>
      </c>
      <c r="BQ46" s="142">
        <f t="shared" ref="BQ46:BQ61" si="84">(BQ6-BP6)/BP6*100</f>
        <v>-0.36375832892466536</v>
      </c>
      <c r="BR46" s="142">
        <f t="shared" ref="BR46:BR61" si="85">(BR6-BQ6)/BQ6*100</f>
        <v>-1.9750061599647408</v>
      </c>
      <c r="BS46" s="142">
        <f t="shared" ref="BS46:BS61" si="86">(BS6-BR6)/BR6*100</f>
        <v>4.8920201090419884</v>
      </c>
      <c r="BT46" s="142">
        <f t="shared" ref="BT46:BT61" si="87">(BT6-BS6)/BS6*100</f>
        <v>-1.3845104935229751</v>
      </c>
      <c r="BU46" s="142">
        <f t="shared" ref="BU46:BU61" si="88">(BU6-BT6)/BT6*100</f>
        <v>-0.94395159082197033</v>
      </c>
      <c r="BV46" s="142">
        <f t="shared" ref="BV46:BV61" si="89">(BV6-BU6)/BU6*100</f>
        <v>2.5368152637361878</v>
      </c>
      <c r="BW46" s="142">
        <f t="shared" ref="BW46:BW61" si="90">(BW6-BV6)/BV6*100</f>
        <v>-0.76762366895808065</v>
      </c>
      <c r="BX46" s="142">
        <f t="shared" ref="BX46:BX61" si="91">(BX6-BW6)/BW6*100</f>
        <v>2.7682506910439346</v>
      </c>
      <c r="BY46" s="142">
        <f t="shared" ref="BY46:BY61" si="92">(BY6-BX6)/BX6*100</f>
        <v>3.6839879194009924</v>
      </c>
      <c r="BZ46" s="142">
        <f t="shared" ref="BZ46:BZ61" si="93">(BZ6-BY6)/BY6*100</f>
        <v>-4.4910017432429417</v>
      </c>
      <c r="CA46" s="142">
        <f t="shared" ref="CA46:CA61" si="94">(CA6-BZ6)/BZ6*100</f>
        <v>-0.21522167832867856</v>
      </c>
      <c r="CB46" s="142">
        <f t="shared" ref="CB46:CB61" si="95">(CB6-CA6)/CA6*100</f>
        <v>1.3412652234104452</v>
      </c>
      <c r="CC46" s="142">
        <f t="shared" ref="CC46:CC61" si="96">(CC6-CB6)/CB6*100</f>
        <v>3.1010667960152709</v>
      </c>
      <c r="CD46" s="142">
        <f t="shared" ref="CD46:CD61" si="97">(CD6-CC6)/CC6*100</f>
        <v>1.609511769694836</v>
      </c>
      <c r="CE46" s="142">
        <f t="shared" ref="CE46:CE61" si="98">(CE6-CD6)/CD6*100</f>
        <v>-2.4873694422396087</v>
      </c>
      <c r="CF46" s="142">
        <f t="shared" ref="CF46:CF61" si="99">(CF6-CE6)/CE6*100</f>
        <v>-2.4739410892576239</v>
      </c>
      <c r="CG46" s="142">
        <f t="shared" ref="CG46:CG61" si="100">(CG6-CF6)/CF6*100</f>
        <v>0.190442754564002</v>
      </c>
      <c r="CH46" s="142">
        <f t="shared" ref="CH46:CH61" si="101">(CH6-CG6)/CG6*100</f>
        <v>-5.1242467016856033</v>
      </c>
      <c r="CI46" s="142">
        <f t="shared" ref="CI46:CI61" si="102">(CI6-CH6)/CH6*100</f>
        <v>2.1926676469153525</v>
      </c>
      <c r="CJ46" s="142">
        <f t="shared" ref="CJ46:CJ61" si="103">(CJ6-CI6)/CI6*100</f>
        <v>0.78521624985083283</v>
      </c>
      <c r="CK46" s="142">
        <f t="shared" ref="CK46:CK60" si="104">(CK6-CJ6)/CJ6*100</f>
        <v>-2.3396640031393989</v>
      </c>
    </row>
    <row r="47" spans="1:89">
      <c r="A47" s="3" t="s">
        <v>1</v>
      </c>
      <c r="B47" s="236"/>
      <c r="C47" s="144">
        <f t="shared" si="77"/>
        <v>-15.445704661738723</v>
      </c>
      <c r="D47" s="144">
        <f t="shared" si="77"/>
        <v>-9.5586178745020209</v>
      </c>
      <c r="E47" s="144">
        <f t="shared" si="77"/>
        <v>5.9342716726270159E-2</v>
      </c>
      <c r="F47" s="144">
        <f t="shared" si="77"/>
        <v>18.072114950978889</v>
      </c>
      <c r="G47" s="144">
        <f t="shared" si="77"/>
        <v>16.041006287211712</v>
      </c>
      <c r="H47" s="144">
        <f t="shared" si="77"/>
        <v>5.9198653855533419</v>
      </c>
      <c r="I47" s="144">
        <f t="shared" si="77"/>
        <v>1.1540631079696444</v>
      </c>
      <c r="J47" s="144">
        <f t="shared" si="77"/>
        <v>-5.9087070936483874</v>
      </c>
      <c r="K47" s="144">
        <f t="shared" si="77"/>
        <v>0.32073565808179477</v>
      </c>
      <c r="L47" s="144">
        <f t="shared" si="77"/>
        <v>-0.26551454633301486</v>
      </c>
      <c r="M47" s="144">
        <f t="shared" si="77"/>
        <v>-0.84006769621325605</v>
      </c>
      <c r="N47" s="144">
        <f t="shared" si="77"/>
        <v>-3.3309547181585137</v>
      </c>
      <c r="O47" s="144">
        <f t="shared" si="77"/>
        <v>-2.3456929214368998</v>
      </c>
      <c r="P47" s="144">
        <f t="shared" si="77"/>
        <v>-0.28746597964103882</v>
      </c>
      <c r="Q47" s="144">
        <f t="shared" si="77"/>
        <v>2.2080578765266918</v>
      </c>
      <c r="R47" s="144">
        <f t="shared" si="77"/>
        <v>2.6451845338948989</v>
      </c>
      <c r="S47" s="144">
        <f t="shared" si="77"/>
        <v>1.3210102049234447</v>
      </c>
      <c r="T47" s="144">
        <f t="shared" si="77"/>
        <v>1.7484585772916874</v>
      </c>
      <c r="U47" s="144">
        <f t="shared" si="77"/>
        <v>2.5835167440623952</v>
      </c>
      <c r="V47" s="144">
        <f t="shared" si="77"/>
        <v>1.2750240676682254</v>
      </c>
      <c r="W47" s="144">
        <f t="shared" si="77"/>
        <v>0.71420161656440295</v>
      </c>
      <c r="X47" s="144">
        <f t="shared" si="77"/>
        <v>0.13203879050752007</v>
      </c>
      <c r="Y47" s="144">
        <f t="shared" si="77"/>
        <v>-1.4347962740728013</v>
      </c>
      <c r="Z47" s="144">
        <f t="shared" si="77"/>
        <v>-1.8920246928253659</v>
      </c>
      <c r="AA47" s="144">
        <f t="shared" si="78"/>
        <v>-0.60868984533959314</v>
      </c>
      <c r="AB47" s="144">
        <f t="shared" si="78"/>
        <v>-0.26750161577160125</v>
      </c>
      <c r="AC47" s="144">
        <f t="shared" si="78"/>
        <v>-5.0734487528013024E-2</v>
      </c>
      <c r="AD47" s="144">
        <f t="shared" si="78"/>
        <v>2.8155530331182144</v>
      </c>
      <c r="AE47" s="144">
        <f t="shared" si="78"/>
        <v>3.3155190658300242</v>
      </c>
      <c r="AF47" s="144">
        <f t="shared" si="78"/>
        <v>2.1085575412356654</v>
      </c>
      <c r="AG47" s="144">
        <f t="shared" si="78"/>
        <v>1.3088614382050203</v>
      </c>
      <c r="AH47" s="144">
        <f t="shared" si="78"/>
        <v>0.1105735330279396</v>
      </c>
      <c r="AI47" s="144">
        <f t="shared" si="78"/>
        <v>-0.86485021011251162</v>
      </c>
      <c r="AJ47" s="144">
        <f t="shared" si="78"/>
        <v>-2.8414374008641938</v>
      </c>
      <c r="AK47" s="144">
        <f t="shared" si="78"/>
        <v>-0.63332113603737439</v>
      </c>
      <c r="AL47" s="144">
        <f t="shared" si="78"/>
        <v>0.54671123449095749</v>
      </c>
      <c r="AM47" s="144">
        <f t="shared" si="78"/>
        <v>0.94379490069023153</v>
      </c>
      <c r="AN47" s="144">
        <f t="shared" si="78"/>
        <v>2.188110521909032</v>
      </c>
      <c r="AO47" s="144">
        <f t="shared" si="78"/>
        <v>2.641066258808098</v>
      </c>
      <c r="AP47" s="144">
        <f t="shared" si="78"/>
        <v>-0.55132741019720333</v>
      </c>
      <c r="AQ47" s="144">
        <f t="shared" si="78"/>
        <v>-0.17520796080032283</v>
      </c>
      <c r="AR47" s="144">
        <f t="shared" si="78"/>
        <v>0.23878167480098433</v>
      </c>
      <c r="AS47" s="144">
        <f t="shared" si="78"/>
        <v>0.35255226832662895</v>
      </c>
      <c r="AT47" s="144">
        <f t="shared" si="78"/>
        <v>2.3440628709539704</v>
      </c>
      <c r="AU47" s="144">
        <f t="shared" si="78"/>
        <v>-8.1833048070519787</v>
      </c>
      <c r="AV47" s="144">
        <f t="shared" si="78"/>
        <v>-3.4830924072910574</v>
      </c>
      <c r="AW47" s="144">
        <f t="shared" si="78"/>
        <v>-0.92195367818515839</v>
      </c>
      <c r="AX47" s="144">
        <f t="shared" si="78"/>
        <v>3.186646795698783</v>
      </c>
      <c r="AY47" s="144">
        <f t="shared" si="78"/>
        <v>3.574559104252121</v>
      </c>
      <c r="AZ47" s="144">
        <f t="shared" si="78"/>
        <v>1.5321925184628975</v>
      </c>
      <c r="BA47" s="144">
        <f t="shared" si="78"/>
        <v>4.4271292447284436</v>
      </c>
      <c r="BB47" s="144">
        <f t="shared" si="78"/>
        <v>6.0386986611136972</v>
      </c>
      <c r="BC47" s="144">
        <f t="shared" si="78"/>
        <v>4.0491832484078216</v>
      </c>
      <c r="BD47" s="144">
        <f t="shared" si="78"/>
        <v>6.856218051949603</v>
      </c>
      <c r="BE47" s="144">
        <f t="shared" si="78"/>
        <v>2.5069926781632281</v>
      </c>
      <c r="BF47" s="144">
        <f t="shared" si="78"/>
        <v>-1.9076335098653152</v>
      </c>
      <c r="BG47" s="144">
        <f t="shared" si="78"/>
        <v>-4.6302182962994305</v>
      </c>
      <c r="BH47" s="144">
        <f t="shared" si="78"/>
        <v>-3.6633114285559807</v>
      </c>
      <c r="BI47" s="144">
        <f t="shared" si="79"/>
        <v>-2.690225190760521</v>
      </c>
      <c r="BJ47" s="144">
        <f t="shared" si="79"/>
        <v>0.84136104386006749</v>
      </c>
      <c r="BK47" s="144">
        <f t="shared" si="79"/>
        <v>2.5078170880751713</v>
      </c>
      <c r="BL47" s="144">
        <f t="shared" si="79"/>
        <v>3.3073719090163047</v>
      </c>
      <c r="BM47" s="144">
        <f>(BM7-BL7)/BL7*100</f>
        <v>2.0908586759393879</v>
      </c>
      <c r="BN47" s="144">
        <f t="shared" si="81"/>
        <v>-0.13947206154388231</v>
      </c>
      <c r="BO47" s="144">
        <f t="shared" si="82"/>
        <v>-1.7583322307002456</v>
      </c>
      <c r="BP47" s="144">
        <f t="shared" si="83"/>
        <v>-0.56866647711117435</v>
      </c>
      <c r="BQ47" s="144">
        <f t="shared" si="84"/>
        <v>-0.11438375750643409</v>
      </c>
      <c r="BR47" s="144">
        <f t="shared" si="85"/>
        <v>0.48819443398074347</v>
      </c>
      <c r="BS47" s="144">
        <f t="shared" si="86"/>
        <v>1.5159466794619965</v>
      </c>
      <c r="BT47" s="144">
        <f t="shared" si="87"/>
        <v>1.0457593571829489</v>
      </c>
      <c r="BU47" s="144">
        <f t="shared" si="88"/>
        <v>1.692734980266043</v>
      </c>
      <c r="BV47" s="144">
        <f t="shared" si="89"/>
        <v>-3.3061177552897884E-2</v>
      </c>
      <c r="BW47" s="144">
        <f t="shared" si="90"/>
        <v>0.57372924006039261</v>
      </c>
      <c r="BX47" s="144">
        <f t="shared" si="91"/>
        <v>2.3647489420107517</v>
      </c>
      <c r="BY47" s="144">
        <f t="shared" si="92"/>
        <v>2.638341853124389</v>
      </c>
      <c r="BZ47" s="144">
        <f t="shared" si="93"/>
        <v>0.95935335501517272</v>
      </c>
      <c r="CA47" s="144">
        <f t="shared" si="94"/>
        <v>1.1510675005391415</v>
      </c>
      <c r="CB47" s="144">
        <f t="shared" si="95"/>
        <v>2.2639447805346053</v>
      </c>
      <c r="CC47" s="144">
        <f t="shared" si="96"/>
        <v>1.8711316698156233</v>
      </c>
      <c r="CD47" s="144">
        <f t="shared" si="97"/>
        <v>-2.9022396746012458</v>
      </c>
      <c r="CE47" s="144">
        <f t="shared" si="98"/>
        <v>-5.4642217304247023</v>
      </c>
      <c r="CF47" s="144">
        <f t="shared" si="99"/>
        <v>-3.0419151663786859</v>
      </c>
      <c r="CG47" s="144">
        <f t="shared" si="100"/>
        <v>-1.6743076414538451</v>
      </c>
      <c r="CH47" s="144">
        <f t="shared" si="101"/>
        <v>-2.2480121608980355</v>
      </c>
      <c r="CI47" s="144">
        <f t="shared" si="102"/>
        <v>-2.0111247345913452</v>
      </c>
      <c r="CJ47" s="144">
        <f t="shared" si="103"/>
        <v>-6.1037950345627395E-2</v>
      </c>
      <c r="CK47" s="144">
        <f t="shared" si="104"/>
        <v>-3.5118256912952533E-2</v>
      </c>
    </row>
    <row r="48" spans="1:89">
      <c r="A48" s="158" t="s">
        <v>2</v>
      </c>
      <c r="B48" s="237"/>
      <c r="C48" s="145">
        <f t="shared" si="77"/>
        <v>-1.327465088987807</v>
      </c>
      <c r="D48" s="145">
        <f t="shared" si="77"/>
        <v>-0.21146266641515837</v>
      </c>
      <c r="E48" s="145">
        <f t="shared" si="77"/>
        <v>-0.62767375688959115</v>
      </c>
      <c r="F48" s="145">
        <f t="shared" si="77"/>
        <v>0.98765456819023134</v>
      </c>
      <c r="G48" s="145">
        <f t="shared" si="77"/>
        <v>-1.3349866593680129</v>
      </c>
      <c r="H48" s="145">
        <f t="shared" si="77"/>
        <v>0.14463560899830896</v>
      </c>
      <c r="I48" s="145">
        <f t="shared" si="77"/>
        <v>0.2548989409227419</v>
      </c>
      <c r="J48" s="145">
        <f t="shared" si="77"/>
        <v>0.41096036204389319</v>
      </c>
      <c r="K48" s="145">
        <f t="shared" si="77"/>
        <v>1.2469745870576794</v>
      </c>
      <c r="L48" s="145">
        <f t="shared" si="77"/>
        <v>0.77287731746571253</v>
      </c>
      <c r="M48" s="145">
        <f t="shared" si="77"/>
        <v>0.1271339481985056</v>
      </c>
      <c r="N48" s="145">
        <f t="shared" si="77"/>
        <v>0.34527502975667068</v>
      </c>
      <c r="O48" s="145">
        <f t="shared" si="77"/>
        <v>-0.95574316079722588</v>
      </c>
      <c r="P48" s="145">
        <f t="shared" si="77"/>
        <v>-0.88937840695246306</v>
      </c>
      <c r="Q48" s="145">
        <f t="shared" si="77"/>
        <v>-0.27054492293702309</v>
      </c>
      <c r="R48" s="145">
        <f t="shared" si="77"/>
        <v>-7.8448898721082724E-2</v>
      </c>
      <c r="S48" s="145">
        <f t="shared" si="77"/>
        <v>-0.72088710988763871</v>
      </c>
      <c r="T48" s="145">
        <f t="shared" si="77"/>
        <v>4.4581058686501106E-2</v>
      </c>
      <c r="U48" s="145">
        <f t="shared" si="77"/>
        <v>0.32822976083259442</v>
      </c>
      <c r="V48" s="145">
        <f t="shared" si="77"/>
        <v>-0.62908695565441475</v>
      </c>
      <c r="W48" s="145">
        <f t="shared" si="77"/>
        <v>-0.31918965175103686</v>
      </c>
      <c r="X48" s="145">
        <f t="shared" si="77"/>
        <v>-0.83880370104347302</v>
      </c>
      <c r="Y48" s="145">
        <f t="shared" si="77"/>
        <v>0.39355670218250011</v>
      </c>
      <c r="Z48" s="145">
        <f t="shared" si="77"/>
        <v>0.27589895015413329</v>
      </c>
      <c r="AA48" s="145">
        <f t="shared" si="78"/>
        <v>0.47954033061039186</v>
      </c>
      <c r="AB48" s="145">
        <f t="shared" si="78"/>
        <v>-0.67060190658418761</v>
      </c>
      <c r="AC48" s="145">
        <f t="shared" si="78"/>
        <v>-0.76427500788721991</v>
      </c>
      <c r="AD48" s="145">
        <f t="shared" si="78"/>
        <v>0.59024644609617039</v>
      </c>
      <c r="AE48" s="145">
        <f t="shared" si="78"/>
        <v>0.74279607582869112</v>
      </c>
      <c r="AF48" s="145">
        <f t="shared" si="78"/>
        <v>0.92461391590174868</v>
      </c>
      <c r="AG48" s="145">
        <f t="shared" si="78"/>
        <v>0.72585422629272389</v>
      </c>
      <c r="AH48" s="145">
        <f t="shared" si="78"/>
        <v>0.58020254754763279</v>
      </c>
      <c r="AI48" s="145">
        <f t="shared" si="78"/>
        <v>1.1130544595962117</v>
      </c>
      <c r="AJ48" s="145">
        <f t="shared" si="78"/>
        <v>1.2608249158445699</v>
      </c>
      <c r="AK48" s="145">
        <f t="shared" si="78"/>
        <v>0.46178144610494604</v>
      </c>
      <c r="AL48" s="145">
        <f t="shared" si="78"/>
        <v>0.50709986008018404</v>
      </c>
      <c r="AM48" s="145">
        <f t="shared" si="78"/>
        <v>-1.2263228927865755</v>
      </c>
      <c r="AN48" s="145">
        <f t="shared" si="78"/>
        <v>2.673137718421557</v>
      </c>
      <c r="AO48" s="145">
        <f t="shared" si="78"/>
        <v>-2.5641283889213171</v>
      </c>
      <c r="AP48" s="145">
        <f t="shared" si="78"/>
        <v>3.1207276495903482</v>
      </c>
      <c r="AQ48" s="145">
        <f t="shared" si="78"/>
        <v>-0.79497308288322066</v>
      </c>
      <c r="AR48" s="145">
        <f t="shared" si="78"/>
        <v>-0.74208927192860097</v>
      </c>
      <c r="AS48" s="145">
        <f t="shared" si="78"/>
        <v>-0.56111656283129208</v>
      </c>
      <c r="AT48" s="145">
        <f t="shared" si="78"/>
        <v>-1.9563662049354953</v>
      </c>
      <c r="AU48" s="145">
        <f t="shared" si="78"/>
        <v>1.6408288749840783</v>
      </c>
      <c r="AV48" s="145">
        <f t="shared" si="78"/>
        <v>1.4548375124692499</v>
      </c>
      <c r="AW48" s="145">
        <f t="shared" si="78"/>
        <v>1.6970859670683232</v>
      </c>
      <c r="AX48" s="145">
        <f t="shared" si="78"/>
        <v>-9.3751063235214968E-2</v>
      </c>
      <c r="AY48" s="145">
        <f t="shared" si="78"/>
        <v>-3.0025702142229895</v>
      </c>
      <c r="AZ48" s="145">
        <f t="shared" si="78"/>
        <v>-0.47031638886378774</v>
      </c>
      <c r="BA48" s="145">
        <f t="shared" si="78"/>
        <v>-1.651079171799398</v>
      </c>
      <c r="BB48" s="145">
        <f t="shared" si="78"/>
        <v>-3.8712443552780638</v>
      </c>
      <c r="BC48" s="145">
        <f t="shared" si="78"/>
        <v>2.5815748108383949</v>
      </c>
      <c r="BD48" s="145">
        <f t="shared" si="78"/>
        <v>-2.2777679475148251</v>
      </c>
      <c r="BE48" s="145">
        <f t="shared" si="78"/>
        <v>-0.14222573490674245</v>
      </c>
      <c r="BF48" s="145">
        <f t="shared" si="78"/>
        <v>-6.3989657644892723</v>
      </c>
      <c r="BG48" s="145">
        <f t="shared" si="78"/>
        <v>3.078486251680816</v>
      </c>
      <c r="BH48" s="145">
        <f t="shared" si="78"/>
        <v>-1.2877642053097664</v>
      </c>
      <c r="BI48" s="145">
        <f t="shared" si="79"/>
        <v>1.3696088827610216</v>
      </c>
      <c r="BJ48" s="145">
        <f t="shared" si="79"/>
        <v>4.4317568193474477</v>
      </c>
      <c r="BK48" s="145">
        <f t="shared" si="79"/>
        <v>-5.8712809595513793</v>
      </c>
      <c r="BL48" s="145">
        <f t="shared" si="79"/>
        <v>6.8686534368550003</v>
      </c>
      <c r="BM48" s="145">
        <f t="shared" si="80"/>
        <v>3.3512416068409894</v>
      </c>
      <c r="BN48" s="145">
        <f t="shared" si="81"/>
        <v>-1.8270959579143635</v>
      </c>
      <c r="BO48" s="145">
        <f t="shared" si="82"/>
        <v>-0.73172179309993979</v>
      </c>
      <c r="BP48" s="145">
        <f t="shared" si="83"/>
        <v>-4.8668409094791505</v>
      </c>
      <c r="BQ48" s="145">
        <f t="shared" si="84"/>
        <v>-0.43813970192135038</v>
      </c>
      <c r="BR48" s="145">
        <f t="shared" si="85"/>
        <v>-2.7120982577643113</v>
      </c>
      <c r="BS48" s="145">
        <f t="shared" si="86"/>
        <v>5.9355143695340855</v>
      </c>
      <c r="BT48" s="145">
        <f t="shared" si="87"/>
        <v>-2.1043329133417332</v>
      </c>
      <c r="BU48" s="145">
        <f t="shared" si="88"/>
        <v>-1.7500424550646658</v>
      </c>
      <c r="BV48" s="145">
        <f t="shared" si="89"/>
        <v>3.3500113713895838</v>
      </c>
      <c r="BW48" s="145">
        <f t="shared" si="90"/>
        <v>-1.1781792575314129</v>
      </c>
      <c r="BX48" s="145">
        <f t="shared" si="91"/>
        <v>2.8939422280415785</v>
      </c>
      <c r="BY48" s="145">
        <f t="shared" si="92"/>
        <v>4.0080333800792944</v>
      </c>
      <c r="BZ48" s="145">
        <f t="shared" si="93"/>
        <v>-6.1578220195092719</v>
      </c>
      <c r="CA48" s="145">
        <f t="shared" si="94"/>
        <v>-0.66474795897099326</v>
      </c>
      <c r="CB48" s="145">
        <f t="shared" si="95"/>
        <v>1.0321428571428573</v>
      </c>
      <c r="CC48" s="145">
        <f t="shared" si="96"/>
        <v>3.5181519318463006</v>
      </c>
      <c r="CD48" s="145">
        <f t="shared" si="97"/>
        <v>3.1151557577878894</v>
      </c>
      <c r="CE48" s="145">
        <f t="shared" si="98"/>
        <v>-1.5519182686735218</v>
      </c>
      <c r="CF48" s="145">
        <f t="shared" si="99"/>
        <v>-2.3025527388015457</v>
      </c>
      <c r="CG48" s="145">
        <f t="shared" si="100"/>
        <v>0.74887990806853544</v>
      </c>
      <c r="CH48" s="145">
        <f t="shared" si="101"/>
        <v>-5.9648763066723056</v>
      </c>
      <c r="CI48" s="145">
        <f t="shared" si="102"/>
        <v>3.4698624411695222</v>
      </c>
      <c r="CJ48" s="145">
        <f t="shared" si="103"/>
        <v>1.0287054030084035</v>
      </c>
      <c r="CK48" s="145">
        <f t="shared" si="104"/>
        <v>-2.9955889702527108</v>
      </c>
    </row>
    <row r="49" spans="1:90">
      <c r="A49" s="2" t="s">
        <v>3</v>
      </c>
      <c r="B49" s="238"/>
      <c r="C49" s="147">
        <f t="shared" si="77"/>
        <v>0.94395903010093007</v>
      </c>
      <c r="D49" s="147">
        <f t="shared" si="77"/>
        <v>0.59523169361707673</v>
      </c>
      <c r="E49" s="147">
        <f t="shared" si="77"/>
        <v>-0.6715632045655342</v>
      </c>
      <c r="F49" s="147">
        <f t="shared" si="77"/>
        <v>1.3086948200240969</v>
      </c>
      <c r="G49" s="147">
        <f t="shared" si="77"/>
        <v>0.59002258139615515</v>
      </c>
      <c r="H49" s="147">
        <f t="shared" si="77"/>
        <v>1.4559434402047631</v>
      </c>
      <c r="I49" s="147">
        <f t="shared" si="77"/>
        <v>1.360877200142188</v>
      </c>
      <c r="J49" s="147">
        <f t="shared" si="77"/>
        <v>0.21898302504791733</v>
      </c>
      <c r="K49" s="147">
        <f t="shared" si="77"/>
        <v>1.5275689028639901</v>
      </c>
      <c r="L49" s="147">
        <f t="shared" si="77"/>
        <v>-0.33926958587771389</v>
      </c>
      <c r="M49" s="147">
        <f t="shared" si="77"/>
        <v>-0.49789189600052991</v>
      </c>
      <c r="N49" s="147">
        <f t="shared" si="77"/>
        <v>-0.60558243902521824</v>
      </c>
      <c r="O49" s="147">
        <f t="shared" si="77"/>
        <v>-0.53417464769233369</v>
      </c>
      <c r="P49" s="147">
        <f t="shared" si="77"/>
        <v>-1.2653329096527042</v>
      </c>
      <c r="Q49" s="147">
        <f t="shared" si="77"/>
        <v>-0.31208987302787272</v>
      </c>
      <c r="R49" s="147">
        <f t="shared" si="77"/>
        <v>-0.3917269158392192</v>
      </c>
      <c r="S49" s="147">
        <f t="shared" si="77"/>
        <v>0.68078665621504064</v>
      </c>
      <c r="T49" s="147">
        <f t="shared" si="77"/>
        <v>1.2838678684299905</v>
      </c>
      <c r="U49" s="147">
        <f t="shared" si="77"/>
        <v>1.8147861757763724</v>
      </c>
      <c r="V49" s="147">
        <f t="shared" si="77"/>
        <v>2.1724191625218801</v>
      </c>
      <c r="W49" s="147">
        <f t="shared" si="77"/>
        <v>1.5684772316871871</v>
      </c>
      <c r="X49" s="147">
        <f t="shared" si="77"/>
        <v>1.9385173394824557</v>
      </c>
      <c r="Y49" s="147">
        <f t="shared" si="77"/>
        <v>1.5194512638645226</v>
      </c>
      <c r="Z49" s="147">
        <f t="shared" si="77"/>
        <v>0.19013660263420318</v>
      </c>
      <c r="AA49" s="147">
        <f t="shared" si="78"/>
        <v>-0.10082818192117014</v>
      </c>
      <c r="AB49" s="147">
        <f t="shared" si="78"/>
        <v>-0.78859852630024951</v>
      </c>
      <c r="AC49" s="147">
        <f t="shared" si="78"/>
        <v>0.65001938502130996</v>
      </c>
      <c r="AD49" s="147">
        <f t="shared" si="78"/>
        <v>0.99207818822805183</v>
      </c>
      <c r="AE49" s="147">
        <f t="shared" si="78"/>
        <v>1.8019178113560501</v>
      </c>
      <c r="AF49" s="147">
        <f t="shared" si="78"/>
        <v>1.2919152690798603</v>
      </c>
      <c r="AG49" s="147">
        <f t="shared" si="78"/>
        <v>0.58979522745342716</v>
      </c>
      <c r="AH49" s="147">
        <f t="shared" si="78"/>
        <v>-0.50079143535749437</v>
      </c>
      <c r="AI49" s="147">
        <f t="shared" si="78"/>
        <v>-0.76215559326803473</v>
      </c>
      <c r="AJ49" s="147">
        <f t="shared" si="78"/>
        <v>-0.50148225220662279</v>
      </c>
      <c r="AK49" s="147">
        <f t="shared" si="78"/>
        <v>-4.6574007205039047E-3</v>
      </c>
      <c r="AL49" s="147">
        <f t="shared" si="78"/>
        <v>2.7107225018748933</v>
      </c>
      <c r="AM49" s="147">
        <f t="shared" si="78"/>
        <v>2.4053728459724431</v>
      </c>
      <c r="AN49" s="147">
        <f t="shared" si="78"/>
        <v>2.5786662694469817</v>
      </c>
      <c r="AO49" s="147">
        <f t="shared" si="78"/>
        <v>0.9258883104822766</v>
      </c>
      <c r="AP49" s="147">
        <f t="shared" si="78"/>
        <v>0.35133117128053776</v>
      </c>
      <c r="AQ49" s="147">
        <f t="shared" si="78"/>
        <v>3.3202065946173684</v>
      </c>
      <c r="AR49" s="147">
        <f t="shared" si="78"/>
        <v>2.1931387903240362</v>
      </c>
      <c r="AS49" s="147">
        <f t="shared" si="78"/>
        <v>0.61674525384164502</v>
      </c>
      <c r="AT49" s="147">
        <f t="shared" si="78"/>
        <v>1.3242242316141348</v>
      </c>
      <c r="AU49" s="147">
        <f t="shared" si="78"/>
        <v>1.7903412555148941</v>
      </c>
      <c r="AV49" s="147">
        <f t="shared" si="78"/>
        <v>1.8278606173302723</v>
      </c>
      <c r="AW49" s="147">
        <f t="shared" si="78"/>
        <v>1.7688933137550416</v>
      </c>
      <c r="AX49" s="147">
        <f t="shared" si="78"/>
        <v>2.0245394174711042</v>
      </c>
      <c r="AY49" s="147">
        <f t="shared" si="78"/>
        <v>1.0949784580264375</v>
      </c>
      <c r="AZ49" s="147">
        <f t="shared" si="78"/>
        <v>0.48077197290389234</v>
      </c>
      <c r="BA49" s="147">
        <f t="shared" si="78"/>
        <v>2.4171441629563719</v>
      </c>
      <c r="BB49" s="147">
        <f t="shared" si="78"/>
        <v>-0.68981303682877182</v>
      </c>
      <c r="BC49" s="147">
        <f t="shared" si="78"/>
        <v>3.0400367450594801</v>
      </c>
      <c r="BD49" s="147">
        <f t="shared" si="78"/>
        <v>-0.42911345629970665</v>
      </c>
      <c r="BE49" s="147">
        <f t="shared" si="78"/>
        <v>-3.9277646350694488</v>
      </c>
      <c r="BF49" s="147">
        <f t="shared" si="78"/>
        <v>-4.1599455118648789</v>
      </c>
      <c r="BG49" s="147">
        <f t="shared" si="78"/>
        <v>-1.6799851385356606</v>
      </c>
      <c r="BH49" s="147">
        <f t="shared" si="78"/>
        <v>1.8693617323071301</v>
      </c>
      <c r="BI49" s="147">
        <f t="shared" si="79"/>
        <v>1.9854029053460163</v>
      </c>
      <c r="BJ49" s="147">
        <f t="shared" si="79"/>
        <v>1.2883591597752047</v>
      </c>
      <c r="BK49" s="147">
        <f t="shared" si="79"/>
        <v>1.3750104108761212</v>
      </c>
      <c r="BL49" s="147">
        <f t="shared" si="79"/>
        <v>-0.29156301467750378</v>
      </c>
      <c r="BM49" s="147">
        <f t="shared" si="80"/>
        <v>0.95312919173724753</v>
      </c>
      <c r="BN49" s="147">
        <f t="shared" si="81"/>
        <v>1.7062300458968098</v>
      </c>
      <c r="BO49" s="147">
        <f t="shared" si="82"/>
        <v>-0.64797517090531764</v>
      </c>
      <c r="BP49" s="147">
        <f t="shared" si="83"/>
        <v>-3.5690737877828731E-3</v>
      </c>
      <c r="BQ49" s="147">
        <f t="shared" si="84"/>
        <v>0.90920703621048515</v>
      </c>
      <c r="BR49" s="147">
        <f t="shared" si="85"/>
        <v>1.0132694928253894</v>
      </c>
      <c r="BS49" s="147">
        <f t="shared" si="86"/>
        <v>-0.1247661785980852</v>
      </c>
      <c r="BT49" s="147">
        <f t="shared" si="87"/>
        <v>0.34358173813240628</v>
      </c>
      <c r="BU49" s="147">
        <f t="shared" si="88"/>
        <v>0.99687385068039713</v>
      </c>
      <c r="BV49" s="147">
        <f t="shared" si="89"/>
        <v>-1.3921536139368305</v>
      </c>
      <c r="BW49" s="147">
        <f t="shared" si="90"/>
        <v>2.5483081752296544</v>
      </c>
      <c r="BX49" s="147">
        <f t="shared" si="91"/>
        <v>-0.98293768545994054</v>
      </c>
      <c r="BY49" s="147">
        <f t="shared" si="92"/>
        <v>2.2432476173677118</v>
      </c>
      <c r="BZ49" s="147">
        <f t="shared" si="93"/>
        <v>-0.89176936361388903</v>
      </c>
      <c r="CA49" s="147">
        <f t="shared" si="94"/>
        <v>-0.63868465775008565</v>
      </c>
      <c r="CB49" s="147">
        <f t="shared" si="95"/>
        <v>-0.22305302701921687</v>
      </c>
      <c r="CC49" s="147">
        <f t="shared" si="96"/>
        <v>1.503136058793183</v>
      </c>
      <c r="CD49" s="147">
        <f t="shared" si="97"/>
        <v>-0.14730298226122562</v>
      </c>
      <c r="CE49" s="147">
        <f t="shared" si="98"/>
        <v>-1.2610662537527482</v>
      </c>
      <c r="CF49" s="147">
        <f t="shared" si="99"/>
        <v>0.63415463533395311</v>
      </c>
      <c r="CG49" s="147">
        <f t="shared" si="100"/>
        <v>-0.33431110344232595</v>
      </c>
      <c r="CH49" s="147">
        <f t="shared" si="101"/>
        <v>-1.9657065362447431E-2</v>
      </c>
      <c r="CI49" s="147">
        <f t="shared" si="102"/>
        <v>1.1809184360000649</v>
      </c>
      <c r="CJ49" s="147">
        <f t="shared" si="103"/>
        <v>-0.62109365250844106</v>
      </c>
      <c r="CK49" s="147">
        <f t="shared" si="104"/>
        <v>-0.45348382490645106</v>
      </c>
    </row>
    <row r="50" spans="1:90">
      <c r="A50" s="3" t="s">
        <v>4</v>
      </c>
      <c r="B50" s="236"/>
      <c r="C50" s="144">
        <f t="shared" si="77"/>
        <v>1.2712781253711483</v>
      </c>
      <c r="D50" s="144">
        <f t="shared" si="77"/>
        <v>0.82153563744701164</v>
      </c>
      <c r="E50" s="144">
        <f t="shared" si="77"/>
        <v>-0.72287405435910079</v>
      </c>
      <c r="F50" s="144">
        <f t="shared" si="77"/>
        <v>0.90530945927201834</v>
      </c>
      <c r="G50" s="144">
        <f t="shared" si="77"/>
        <v>-0.23320111209705532</v>
      </c>
      <c r="H50" s="144">
        <f t="shared" si="77"/>
        <v>0.60781035731726862</v>
      </c>
      <c r="I50" s="144">
        <f t="shared" si="77"/>
        <v>0.73033318647425738</v>
      </c>
      <c r="J50" s="144">
        <f t="shared" si="77"/>
        <v>0.62644190301515057</v>
      </c>
      <c r="K50" s="144">
        <f t="shared" si="77"/>
        <v>1.8663686200841272</v>
      </c>
      <c r="L50" s="144">
        <f t="shared" si="77"/>
        <v>-0.15677813129218965</v>
      </c>
      <c r="M50" s="144">
        <f t="shared" si="77"/>
        <v>-0.24174692681642124</v>
      </c>
      <c r="N50" s="144">
        <f t="shared" si="77"/>
        <v>0.43300462308872334</v>
      </c>
      <c r="O50" s="144">
        <f t="shared" si="77"/>
        <v>-7.7754534987836479E-2</v>
      </c>
      <c r="P50" s="144">
        <f t="shared" si="77"/>
        <v>-1.2789713384100778</v>
      </c>
      <c r="Q50" s="144">
        <f t="shared" si="77"/>
        <v>-0.53175136533463552</v>
      </c>
      <c r="R50" s="144">
        <f t="shared" si="77"/>
        <v>-0.19847027224514616</v>
      </c>
      <c r="S50" s="144">
        <f t="shared" si="77"/>
        <v>0.73100149871562248</v>
      </c>
      <c r="T50" s="144">
        <f t="shared" si="77"/>
        <v>1.601853623379665</v>
      </c>
      <c r="U50" s="144">
        <f t="shared" si="77"/>
        <v>2.0542042244306926</v>
      </c>
      <c r="V50" s="144">
        <f t="shared" si="77"/>
        <v>2.5656685092976574</v>
      </c>
      <c r="W50" s="144">
        <f t="shared" si="77"/>
        <v>1.6361148062143105</v>
      </c>
      <c r="X50" s="144">
        <f t="shared" si="77"/>
        <v>2.0908744808839681</v>
      </c>
      <c r="Y50" s="144">
        <f t="shared" si="77"/>
        <v>1.9916496683150116</v>
      </c>
      <c r="Z50" s="144">
        <f t="shared" si="77"/>
        <v>0.58247133018904163</v>
      </c>
      <c r="AA50" s="144">
        <f t="shared" si="78"/>
        <v>7.0108638798100417E-4</v>
      </c>
      <c r="AB50" s="144">
        <f t="shared" si="78"/>
        <v>-1.068708399322664</v>
      </c>
      <c r="AC50" s="144">
        <f t="shared" si="78"/>
        <v>0.83612359314636409</v>
      </c>
      <c r="AD50" s="144">
        <f t="shared" si="78"/>
        <v>0.80764867832738896</v>
      </c>
      <c r="AE50" s="144">
        <f t="shared" si="78"/>
        <v>1.7474116678790124</v>
      </c>
      <c r="AF50" s="144">
        <f t="shared" si="78"/>
        <v>1.122954485916873</v>
      </c>
      <c r="AG50" s="144">
        <f t="shared" si="78"/>
        <v>2.4936726616577764E-2</v>
      </c>
      <c r="AH50" s="144">
        <f t="shared" si="78"/>
        <v>-0.9322115192251007</v>
      </c>
      <c r="AI50" s="144">
        <f t="shared" si="78"/>
        <v>-1.2620056794303462</v>
      </c>
      <c r="AJ50" s="144">
        <f t="shared" si="78"/>
        <v>-0.98484919284202543</v>
      </c>
      <c r="AK50" s="144">
        <f t="shared" si="78"/>
        <v>-0.56137261853179266</v>
      </c>
      <c r="AL50" s="144">
        <f t="shared" si="78"/>
        <v>2.9658862065208416</v>
      </c>
      <c r="AM50" s="144">
        <f t="shared" si="78"/>
        <v>2.42930745803443</v>
      </c>
      <c r="AN50" s="144">
        <f t="shared" si="78"/>
        <v>2.3886277824480442</v>
      </c>
      <c r="AO50" s="144">
        <f t="shared" si="78"/>
        <v>0.37886785925779654</v>
      </c>
      <c r="AP50" s="144">
        <f t="shared" si="78"/>
        <v>-1.7549366807427417E-2</v>
      </c>
      <c r="AQ50" s="144">
        <f t="shared" si="78"/>
        <v>3.8753330066940141</v>
      </c>
      <c r="AR50" s="144">
        <f t="shared" si="78"/>
        <v>2.2918846985183223</v>
      </c>
      <c r="AS50" s="144">
        <f t="shared" si="78"/>
        <v>-8.2436686104525564E-2</v>
      </c>
      <c r="AT50" s="144">
        <f t="shared" si="78"/>
        <v>1.3822926512944758</v>
      </c>
      <c r="AU50" s="144">
        <f t="shared" si="78"/>
        <v>1.909582705437969</v>
      </c>
      <c r="AV50" s="144">
        <f t="shared" si="78"/>
        <v>1.968730016886278</v>
      </c>
      <c r="AW50" s="144">
        <f t="shared" si="78"/>
        <v>1.853091340146015</v>
      </c>
      <c r="AX50" s="144">
        <f t="shared" si="78"/>
        <v>1.5033994038113285</v>
      </c>
      <c r="AY50" s="144">
        <f t="shared" si="78"/>
        <v>0.45974548899626255</v>
      </c>
      <c r="AZ50" s="144">
        <f t="shared" si="78"/>
        <v>1.2315073055972698E-2</v>
      </c>
      <c r="BA50" s="144">
        <f t="shared" si="78"/>
        <v>2.2803017850849403</v>
      </c>
      <c r="BB50" s="144">
        <f t="shared" si="78"/>
        <v>-0.2051238234322964</v>
      </c>
      <c r="BC50" s="144">
        <f t="shared" si="78"/>
        <v>3.9121446339941954</v>
      </c>
      <c r="BD50" s="144">
        <f t="shared" si="78"/>
        <v>-1.8443306202351171</v>
      </c>
      <c r="BE50" s="144">
        <f t="shared" si="78"/>
        <v>-5.0420425896393084</v>
      </c>
      <c r="BF50" s="144">
        <f t="shared" si="78"/>
        <v>-6.6991338671452656</v>
      </c>
      <c r="BG50" s="144">
        <f t="shared" si="78"/>
        <v>-2.7135446230074378</v>
      </c>
      <c r="BH50" s="144">
        <f t="shared" si="78"/>
        <v>2.0062097209336978</v>
      </c>
      <c r="BI50" s="144">
        <f t="shared" si="79"/>
        <v>2.5978374070216868</v>
      </c>
      <c r="BJ50" s="144">
        <f t="shared" si="79"/>
        <v>1.8642455011053209</v>
      </c>
      <c r="BK50" s="144">
        <f t="shared" si="79"/>
        <v>2.1574269635845607</v>
      </c>
      <c r="BL50" s="144">
        <f t="shared" si="79"/>
        <v>-0.45539691129334381</v>
      </c>
      <c r="BM50" s="144">
        <f t="shared" si="80"/>
        <v>1.2012690128908514</v>
      </c>
      <c r="BN50" s="144">
        <f t="shared" si="81"/>
        <v>2.6156088073980821</v>
      </c>
      <c r="BO50" s="144">
        <f t="shared" si="82"/>
        <v>-1.24668463496086</v>
      </c>
      <c r="BP50" s="144">
        <f t="shared" si="83"/>
        <v>-0.20387969466976927</v>
      </c>
      <c r="BQ50" s="144">
        <f t="shared" si="84"/>
        <v>1.01603316680922</v>
      </c>
      <c r="BR50" s="144">
        <f t="shared" si="85"/>
        <v>1.5168103029845434</v>
      </c>
      <c r="BS50" s="144">
        <f t="shared" si="86"/>
        <v>-0.12165676323946992</v>
      </c>
      <c r="BT50" s="144">
        <f t="shared" si="87"/>
        <v>0.12978343718667806</v>
      </c>
      <c r="BU50" s="144">
        <f t="shared" si="88"/>
        <v>1.0209854475045086</v>
      </c>
      <c r="BV50" s="144">
        <f t="shared" si="89"/>
        <v>-1.8693652834415251</v>
      </c>
      <c r="BW50" s="144">
        <f t="shared" si="90"/>
        <v>2.9761569850468743</v>
      </c>
      <c r="BX50" s="144">
        <f t="shared" si="91"/>
        <v>-1.729453792335452</v>
      </c>
      <c r="BY50" s="144">
        <f t="shared" si="92"/>
        <v>3.1062182613438392</v>
      </c>
      <c r="BZ50" s="144">
        <f t="shared" si="93"/>
        <v>-1.3976981506114128</v>
      </c>
      <c r="CA50" s="144">
        <f t="shared" si="94"/>
        <v>-1.0883294312508627</v>
      </c>
      <c r="CB50" s="144">
        <f t="shared" si="95"/>
        <v>-0.35860601784078106</v>
      </c>
      <c r="CC50" s="144">
        <f t="shared" si="96"/>
        <v>1.9432304025451721</v>
      </c>
      <c r="CD50" s="144">
        <f t="shared" si="97"/>
        <v>-0.49145144065775692</v>
      </c>
      <c r="CE50" s="144">
        <f t="shared" si="98"/>
        <v>-1.5787965616045845</v>
      </c>
      <c r="CF50" s="144">
        <f t="shared" si="99"/>
        <v>1.2092452076148836</v>
      </c>
      <c r="CG50" s="144">
        <f t="shared" si="100"/>
        <v>-0.58576180414635681</v>
      </c>
      <c r="CH50" s="144">
        <f t="shared" si="101"/>
        <v>0.15387933755602784</v>
      </c>
      <c r="CI50" s="144">
        <f t="shared" si="102"/>
        <v>1.8492303409296842</v>
      </c>
      <c r="CJ50" s="144">
        <f t="shared" si="103"/>
        <v>-0.84632562649241616</v>
      </c>
      <c r="CK50" s="144">
        <f t="shared" si="104"/>
        <v>-0.7838506990679095</v>
      </c>
    </row>
    <row r="51" spans="1:90">
      <c r="A51" s="3" t="s">
        <v>5</v>
      </c>
      <c r="B51" s="236"/>
      <c r="C51" s="144">
        <f t="shared" si="77"/>
        <v>3.9822993602146861E-2</v>
      </c>
      <c r="D51" s="144">
        <f t="shared" si="77"/>
        <v>-0.61141512921750607</v>
      </c>
      <c r="E51" s="144">
        <f t="shared" si="77"/>
        <v>-1.2858818378806041</v>
      </c>
      <c r="F51" s="144">
        <f t="shared" si="77"/>
        <v>4.2479804005655817</v>
      </c>
      <c r="G51" s="144">
        <f t="shared" si="77"/>
        <v>4.1937797700166692</v>
      </c>
      <c r="H51" s="144">
        <f t="shared" si="77"/>
        <v>6.0245968303847039</v>
      </c>
      <c r="I51" s="144">
        <f t="shared" si="77"/>
        <v>4.923852349290601</v>
      </c>
      <c r="J51" s="144">
        <f t="shared" si="77"/>
        <v>-2.1205020607870853</v>
      </c>
      <c r="K51" s="144">
        <f t="shared" si="77"/>
        <v>0.26274519286997849</v>
      </c>
      <c r="L51" s="144">
        <f t="shared" si="77"/>
        <v>-2.0233327757731145</v>
      </c>
      <c r="M51" s="144">
        <f t="shared" si="77"/>
        <v>-2.4529480274536852</v>
      </c>
      <c r="N51" s="144">
        <f t="shared" si="77"/>
        <v>-1.8932223483534696</v>
      </c>
      <c r="O51" s="144">
        <f t="shared" si="77"/>
        <v>-1.3412553702397145</v>
      </c>
      <c r="P51" s="144">
        <f t="shared" si="77"/>
        <v>-1.4606944110555373</v>
      </c>
      <c r="Q51" s="144">
        <f t="shared" si="77"/>
        <v>-7.6343541349503802E-2</v>
      </c>
      <c r="R51" s="144">
        <f t="shared" si="77"/>
        <v>-0.76863808510142184</v>
      </c>
      <c r="S51" s="144">
        <f t="shared" si="77"/>
        <v>1.0096790008771852</v>
      </c>
      <c r="T51" s="144">
        <f t="shared" si="77"/>
        <v>0.49005975371235255</v>
      </c>
      <c r="U51" s="144">
        <f t="shared" si="77"/>
        <v>1.6285513799006373</v>
      </c>
      <c r="V51" s="144">
        <f t="shared" si="77"/>
        <v>1.0174547300084504</v>
      </c>
      <c r="W51" s="144">
        <f t="shared" si="77"/>
        <v>0.72708185162013561</v>
      </c>
      <c r="X51" s="144">
        <f t="shared" si="77"/>
        <v>0.38502200648263651</v>
      </c>
      <c r="Y51" s="144">
        <f t="shared" si="77"/>
        <v>-1.57793849534213</v>
      </c>
      <c r="Z51" s="144">
        <f t="shared" si="77"/>
        <v>-1.6438525204269632</v>
      </c>
      <c r="AA51" s="144">
        <f t="shared" si="78"/>
        <v>-1.4005807076029686</v>
      </c>
      <c r="AB51" s="144">
        <f t="shared" si="78"/>
        <v>-0.17872282256998701</v>
      </c>
      <c r="AC51" s="144">
        <f t="shared" si="78"/>
        <v>-0.58636885441735864</v>
      </c>
      <c r="AD51" s="144">
        <f t="shared" si="78"/>
        <v>1.5574008320596613</v>
      </c>
      <c r="AE51" s="144">
        <f t="shared" si="78"/>
        <v>2.3268087310700172</v>
      </c>
      <c r="AF51" s="144">
        <f t="shared" si="78"/>
        <v>1.248102939232371</v>
      </c>
      <c r="AG51" s="144">
        <f t="shared" si="78"/>
        <v>1.6850108407679687</v>
      </c>
      <c r="AH51" s="144">
        <f t="shared" si="78"/>
        <v>-4.872581814347262E-2</v>
      </c>
      <c r="AI51" s="144">
        <f t="shared" si="78"/>
        <v>3.0832476875646921E-2</v>
      </c>
      <c r="AJ51" s="144">
        <f t="shared" si="78"/>
        <v>0.44522072673720348</v>
      </c>
      <c r="AK51" s="144">
        <f t="shared" si="78"/>
        <v>1.1217566231375169</v>
      </c>
      <c r="AL51" s="144">
        <f t="shared" si="78"/>
        <v>1.8881920561062779</v>
      </c>
      <c r="AM51" s="144">
        <f t="shared" si="78"/>
        <v>1.9392415116817834</v>
      </c>
      <c r="AN51" s="144">
        <f t="shared" si="78"/>
        <v>3.3924165692767043</v>
      </c>
      <c r="AO51" s="144">
        <f t="shared" si="78"/>
        <v>1.9466859242048464</v>
      </c>
      <c r="AP51" s="144">
        <f t="shared" si="78"/>
        <v>3.5264406048837509E-2</v>
      </c>
      <c r="AQ51" s="144">
        <f t="shared" si="78"/>
        <v>0.93594762387835206</v>
      </c>
      <c r="AR51" s="144">
        <f t="shared" si="78"/>
        <v>0.77780777167223336</v>
      </c>
      <c r="AS51" s="144">
        <f t="shared" si="78"/>
        <v>2.1095992820703948</v>
      </c>
      <c r="AT51" s="144">
        <f t="shared" si="78"/>
        <v>0.71305636150342599</v>
      </c>
      <c r="AU51" s="144">
        <f t="shared" si="78"/>
        <v>0.27760077122341092</v>
      </c>
      <c r="AV51" s="144">
        <f t="shared" si="78"/>
        <v>0.20608618908711485</v>
      </c>
      <c r="AW51" s="144">
        <f t="shared" si="78"/>
        <v>0.65774724537726192</v>
      </c>
      <c r="AX51" s="144">
        <f t="shared" si="78"/>
        <v>1.5235916042582105</v>
      </c>
      <c r="AY51" s="144">
        <f t="shared" si="78"/>
        <v>0.88609941516882784</v>
      </c>
      <c r="AZ51" s="144">
        <f t="shared" si="78"/>
        <v>0.98462435748550114</v>
      </c>
      <c r="BA51" s="144">
        <f t="shared" si="78"/>
        <v>0.11236000971209263</v>
      </c>
      <c r="BB51" s="144">
        <f t="shared" si="78"/>
        <v>-4.460244610609803</v>
      </c>
      <c r="BC51" s="144">
        <f t="shared" si="78"/>
        <v>-0.60755469131532969</v>
      </c>
      <c r="BD51" s="144">
        <f t="shared" si="78"/>
        <v>3.1260382510415146</v>
      </c>
      <c r="BE51" s="144">
        <f t="shared" si="78"/>
        <v>-3.6315560708718913</v>
      </c>
      <c r="BF51" s="144">
        <f t="shared" si="78"/>
        <v>-1.1739111681356891</v>
      </c>
      <c r="BG51" s="144">
        <f t="shared" si="78"/>
        <v>0.43556486113580606</v>
      </c>
      <c r="BH51" s="144">
        <f t="shared" si="78"/>
        <v>0.82388983346079847</v>
      </c>
      <c r="BI51" s="144">
        <f t="shared" si="79"/>
        <v>0.27911103950312754</v>
      </c>
      <c r="BJ51" s="144">
        <f t="shared" si="79"/>
        <v>1.4959564142660973</v>
      </c>
      <c r="BK51" s="144">
        <f t="shared" si="79"/>
        <v>-5.1607195517546445E-2</v>
      </c>
      <c r="BL51" s="144">
        <f t="shared" si="79"/>
        <v>-0.28029800103267688</v>
      </c>
      <c r="BM51" s="144">
        <f t="shared" si="80"/>
        <v>1.4246615873955175</v>
      </c>
      <c r="BN51" s="144">
        <f t="shared" si="81"/>
        <v>0.60678549549286731</v>
      </c>
      <c r="BO51" s="144">
        <f t="shared" si="82"/>
        <v>0.24936932757270858</v>
      </c>
      <c r="BP51" s="144">
        <f t="shared" si="83"/>
        <v>-0.45989645098776499</v>
      </c>
      <c r="BQ51" s="144">
        <f t="shared" si="84"/>
        <v>0.19614110536409599</v>
      </c>
      <c r="BR51" s="144">
        <f t="shared" si="85"/>
        <v>0.19140698635500195</v>
      </c>
      <c r="BS51" s="144">
        <f t="shared" si="86"/>
        <v>-1.0015196468630148</v>
      </c>
      <c r="BT51" s="144">
        <f t="shared" si="87"/>
        <v>0.44150110375275936</v>
      </c>
      <c r="BU51" s="144">
        <f t="shared" si="88"/>
        <v>3.6387453605996656E-2</v>
      </c>
      <c r="BV51" s="144">
        <f t="shared" si="89"/>
        <v>-1.1232358504292157</v>
      </c>
      <c r="BW51" s="144">
        <f t="shared" si="90"/>
        <v>0.77842196650872597</v>
      </c>
      <c r="BX51" s="144">
        <f t="shared" si="91"/>
        <v>0.53294785871771289</v>
      </c>
      <c r="BY51" s="144">
        <f t="shared" si="92"/>
        <v>-1.4407715099053042</v>
      </c>
      <c r="BZ51" s="144">
        <f t="shared" si="93"/>
        <v>-0.5923961096374889</v>
      </c>
      <c r="CA51" s="144">
        <f t="shared" si="94"/>
        <v>0.31130481188294939</v>
      </c>
      <c r="CB51" s="144">
        <f t="shared" si="95"/>
        <v>-0.48619731630903829</v>
      </c>
      <c r="CC51" s="144">
        <f t="shared" si="96"/>
        <v>0.38165104916912929</v>
      </c>
      <c r="CD51" s="144">
        <f t="shared" si="97"/>
        <v>0.74116811645659508</v>
      </c>
      <c r="CE51" s="144">
        <f t="shared" si="98"/>
        <v>-1.9266634359810269</v>
      </c>
      <c r="CF51" s="144">
        <f t="shared" si="99"/>
        <v>-1.9495395672680993</v>
      </c>
      <c r="CG51" s="144">
        <f t="shared" si="100"/>
        <v>0.13438602385351925</v>
      </c>
      <c r="CH51" s="144">
        <f t="shared" si="101"/>
        <v>-1.3908587637827698</v>
      </c>
      <c r="CI51" s="144">
        <f t="shared" si="102"/>
        <v>-0.80421905689849837</v>
      </c>
      <c r="CJ51" s="144">
        <f t="shared" si="103"/>
        <v>-0.62520463368621271</v>
      </c>
      <c r="CK51" s="144">
        <f t="shared" si="104"/>
        <v>0.5993285010511783</v>
      </c>
    </row>
    <row r="52" spans="1:90">
      <c r="A52" s="158" t="s">
        <v>6</v>
      </c>
      <c r="B52" s="237"/>
      <c r="C52" s="145">
        <f t="shared" si="77"/>
        <v>9.9831635160349111E-2</v>
      </c>
      <c r="D52" s="145">
        <f t="shared" si="77"/>
        <v>0.72586095130215422</v>
      </c>
      <c r="E52" s="145">
        <f t="shared" si="77"/>
        <v>0.40458761877483146</v>
      </c>
      <c r="F52" s="145">
        <f t="shared" si="77"/>
        <v>0.17009034111111082</v>
      </c>
      <c r="G52" s="145">
        <f t="shared" si="77"/>
        <v>1.0433209727387041</v>
      </c>
      <c r="H52" s="145">
        <f t="shared" si="77"/>
        <v>0.59106911698050202</v>
      </c>
      <c r="I52" s="145">
        <f t="shared" si="77"/>
        <v>0.2490470717432588</v>
      </c>
      <c r="J52" s="145">
        <f t="shared" si="77"/>
        <v>1.127216249641054</v>
      </c>
      <c r="K52" s="145">
        <f t="shared" si="77"/>
        <v>1.2523118162476632</v>
      </c>
      <c r="L52" s="145">
        <f t="shared" si="77"/>
        <v>0.88349454824096763</v>
      </c>
      <c r="M52" s="145">
        <f t="shared" si="77"/>
        <v>0.59118915542930406</v>
      </c>
      <c r="N52" s="145">
        <f t="shared" si="77"/>
        <v>-5.109304172760889</v>
      </c>
      <c r="O52" s="145">
        <f t="shared" si="77"/>
        <v>-2.322198990642014</v>
      </c>
      <c r="P52" s="145">
        <f t="shared" si="77"/>
        <v>-0.91169420556631486</v>
      </c>
      <c r="Q52" s="145">
        <f t="shared" si="77"/>
        <v>0.77919560879831684</v>
      </c>
      <c r="R52" s="145">
        <f t="shared" si="77"/>
        <v>-1.1107192755810047</v>
      </c>
      <c r="S52" s="145">
        <f t="shared" si="77"/>
        <v>-8.3000298873817491E-2</v>
      </c>
      <c r="T52" s="145">
        <f t="shared" si="77"/>
        <v>0.31394637687752358</v>
      </c>
      <c r="U52" s="145">
        <f t="shared" si="77"/>
        <v>0.50530807472942196</v>
      </c>
      <c r="V52" s="145">
        <f t="shared" si="77"/>
        <v>1.1569234927196019</v>
      </c>
      <c r="W52" s="145">
        <f t="shared" si="77"/>
        <v>2.2718597855247551</v>
      </c>
      <c r="X52" s="145">
        <f t="shared" si="77"/>
        <v>3.0265553353152406</v>
      </c>
      <c r="Y52" s="145">
        <f t="shared" si="77"/>
        <v>2.4845685475546708</v>
      </c>
      <c r="Z52" s="145">
        <f t="shared" si="77"/>
        <v>-6.8318078132010934E-2</v>
      </c>
      <c r="AA52" s="145">
        <f t="shared" si="78"/>
        <v>0.84862586258022521</v>
      </c>
      <c r="AB52" s="145">
        <f t="shared" si="78"/>
        <v>0.30882646225552096</v>
      </c>
      <c r="AC52" s="145">
        <f t="shared" si="78"/>
        <v>0.94494518301633246</v>
      </c>
      <c r="AD52" s="145">
        <f t="shared" si="78"/>
        <v>1.5105673800354544</v>
      </c>
      <c r="AE52" s="145">
        <f t="shared" si="78"/>
        <v>1.5243688161942093</v>
      </c>
      <c r="AF52" s="145">
        <f t="shared" si="78"/>
        <v>2.4341380673752044</v>
      </c>
      <c r="AG52" s="145">
        <f t="shared" si="78"/>
        <v>2.8792427442716462</v>
      </c>
      <c r="AH52" s="145">
        <f t="shared" si="78"/>
        <v>1.6362418757615527</v>
      </c>
      <c r="AI52" s="145">
        <f t="shared" si="78"/>
        <v>1.3338991235605957</v>
      </c>
      <c r="AJ52" s="145">
        <f t="shared" si="78"/>
        <v>1.2564164303634195</v>
      </c>
      <c r="AK52" s="145">
        <f t="shared" si="78"/>
        <v>1.9166434234724528</v>
      </c>
      <c r="AL52" s="145">
        <f t="shared" si="78"/>
        <v>2.2060529903611048</v>
      </c>
      <c r="AM52" s="145">
        <f t="shared" si="78"/>
        <v>2.7934028955741659</v>
      </c>
      <c r="AN52" s="145">
        <f t="shared" si="78"/>
        <v>2.7425849318969764</v>
      </c>
      <c r="AO52" s="145">
        <f t="shared" si="78"/>
        <v>2.8510845582968023</v>
      </c>
      <c r="AP52" s="145">
        <f t="shared" si="78"/>
        <v>2.7219309791894526</v>
      </c>
      <c r="AQ52" s="145">
        <f t="shared" si="78"/>
        <v>2.9401201853223879</v>
      </c>
      <c r="AR52" s="145">
        <f t="shared" si="78"/>
        <v>3.16280152981038</v>
      </c>
      <c r="AS52" s="145">
        <f t="shared" si="78"/>
        <v>2.7985595341371643</v>
      </c>
      <c r="AT52" s="145">
        <f t="shared" si="78"/>
        <v>1.6520699629282682</v>
      </c>
      <c r="AU52" s="145">
        <f t="shared" si="78"/>
        <v>2.7159852720842261</v>
      </c>
      <c r="AV52" s="145">
        <f t="shared" si="78"/>
        <v>2.7193271388848457</v>
      </c>
      <c r="AW52" s="145">
        <f t="shared" si="78"/>
        <v>2.4189435775824597</v>
      </c>
      <c r="AX52" s="145">
        <f t="shared" si="78"/>
        <v>5.1408638649691945</v>
      </c>
      <c r="AY52" s="145">
        <f t="shared" si="78"/>
        <v>4.3921424066276868</v>
      </c>
      <c r="AZ52" s="145">
        <f t="shared" si="78"/>
        <v>2.2355340144698133</v>
      </c>
      <c r="BA52" s="145">
        <f t="shared" si="78"/>
        <v>5.0736844732277664</v>
      </c>
      <c r="BB52" s="145">
        <f t="shared" si="78"/>
        <v>0.29862834748531131</v>
      </c>
      <c r="BC52" s="145">
        <f t="shared" si="78"/>
        <v>2.0649693344949571</v>
      </c>
      <c r="BD52" s="145">
        <f t="shared" si="78"/>
        <v>3.2284514490989813</v>
      </c>
      <c r="BE52" s="145">
        <f t="shared" si="78"/>
        <v>0.64926716668502804</v>
      </c>
      <c r="BF52" s="145">
        <f t="shared" si="78"/>
        <v>3.9547955731693527</v>
      </c>
      <c r="BG52" s="145">
        <f t="shared" si="78"/>
        <v>0.60034520869873043</v>
      </c>
      <c r="BH52" s="145">
        <f t="shared" si="78"/>
        <v>2.123635146106158</v>
      </c>
      <c r="BI52" s="145">
        <f t="shared" si="79"/>
        <v>1.013057040234151</v>
      </c>
      <c r="BJ52" s="145">
        <f t="shared" si="79"/>
        <v>-0.91914641345774273</v>
      </c>
      <c r="BK52" s="145">
        <f t="shared" si="79"/>
        <v>-0.49722140976893825</v>
      </c>
      <c r="BL52" s="145">
        <f t="shared" si="79"/>
        <v>0.32018980431678845</v>
      </c>
      <c r="BM52" s="145">
        <f t="shared" si="80"/>
        <v>-0.31184269733468678</v>
      </c>
      <c r="BN52" s="145">
        <f t="shared" si="81"/>
        <v>-0.96784690803354922</v>
      </c>
      <c r="BO52" s="145">
        <f t="shared" si="82"/>
        <v>1.0599845242259462</v>
      </c>
      <c r="BP52" s="145">
        <f t="shared" si="83"/>
        <v>1.1002611678081833</v>
      </c>
      <c r="BQ52" s="145">
        <f t="shared" si="84"/>
        <v>1.0115157173980702</v>
      </c>
      <c r="BR52" s="145">
        <f t="shared" si="85"/>
        <v>-0.3224978174908848</v>
      </c>
      <c r="BS52" s="145">
        <f t="shared" si="86"/>
        <v>0.48737261852015945</v>
      </c>
      <c r="BT52" s="145">
        <f t="shared" si="87"/>
        <v>1.0992166030925721</v>
      </c>
      <c r="BU52" s="145">
        <f t="shared" si="88"/>
        <v>1.574100369183334</v>
      </c>
      <c r="BV52" s="145">
        <f t="shared" si="89"/>
        <v>0.23565123617046768</v>
      </c>
      <c r="BW52" s="145">
        <f t="shared" si="90"/>
        <v>2.1557220274147273</v>
      </c>
      <c r="BX52" s="145">
        <f t="shared" si="91"/>
        <v>0.80255100050707961</v>
      </c>
      <c r="BY52" s="145">
        <f t="shared" si="92"/>
        <v>1.5439533331398554</v>
      </c>
      <c r="BZ52" s="145">
        <f t="shared" si="93"/>
        <v>0.79167738432078649</v>
      </c>
      <c r="CA52" s="145">
        <f t="shared" si="94"/>
        <v>0.38753095521654474</v>
      </c>
      <c r="CB52" s="145">
        <f t="shared" si="95"/>
        <v>0.42934618861102736</v>
      </c>
      <c r="CC52" s="145">
        <f t="shared" si="96"/>
        <v>0.64970374259356489</v>
      </c>
      <c r="CD52" s="145">
        <f t="shared" si="97"/>
        <v>0.53000735862589299</v>
      </c>
      <c r="CE52" s="145">
        <f t="shared" si="98"/>
        <v>0.28908696699590458</v>
      </c>
      <c r="CF52" s="145">
        <f t="shared" si="99"/>
        <v>0.22080969714887563</v>
      </c>
      <c r="CG52" s="145">
        <f t="shared" si="100"/>
        <v>0.26918148547618387</v>
      </c>
      <c r="CH52" s="145">
        <f t="shared" si="101"/>
        <v>0.20042475337642157</v>
      </c>
      <c r="CI52" s="145">
        <f t="shared" si="102"/>
        <v>2.3856056226889445E-2</v>
      </c>
      <c r="CJ52" s="145">
        <f t="shared" si="103"/>
        <v>0.18254703567464431</v>
      </c>
      <c r="CK52" s="145">
        <f t="shared" si="104"/>
        <v>9.5227630663297064E-2</v>
      </c>
    </row>
    <row r="53" spans="1:90">
      <c r="A53" s="2" t="s">
        <v>7</v>
      </c>
      <c r="B53" s="238"/>
      <c r="C53" s="147">
        <f t="shared" si="77"/>
        <v>1.05467049768396</v>
      </c>
      <c r="D53" s="147">
        <f t="shared" si="77"/>
        <v>1.0426903294734071</v>
      </c>
      <c r="E53" s="147">
        <f t="shared" si="77"/>
        <v>0.78036322957851689</v>
      </c>
      <c r="F53" s="147">
        <f t="shared" si="77"/>
        <v>1.0704528913083275</v>
      </c>
      <c r="G53" s="147">
        <f t="shared" si="77"/>
        <v>0.98439394858967733</v>
      </c>
      <c r="H53" s="147">
        <f t="shared" si="77"/>
        <v>1.1206292231166144</v>
      </c>
      <c r="I53" s="147">
        <f t="shared" si="77"/>
        <v>1.0965372912467084</v>
      </c>
      <c r="J53" s="147">
        <f t="shared" si="77"/>
        <v>0.51095000331990892</v>
      </c>
      <c r="K53" s="147">
        <f t="shared" si="77"/>
        <v>0.21517248645546161</v>
      </c>
      <c r="L53" s="147">
        <f t="shared" si="77"/>
        <v>0.19039499998007756</v>
      </c>
      <c r="M53" s="147">
        <f t="shared" si="77"/>
        <v>-5.1168793380374701E-2</v>
      </c>
      <c r="N53" s="147">
        <f t="shared" si="77"/>
        <v>0.9748710208713377</v>
      </c>
      <c r="O53" s="147">
        <f t="shared" si="77"/>
        <v>0.78143987258952941</v>
      </c>
      <c r="P53" s="147">
        <f t="shared" si="77"/>
        <v>0.30129869764731859</v>
      </c>
      <c r="Q53" s="147">
        <f t="shared" si="77"/>
        <v>0.19526374457786153</v>
      </c>
      <c r="R53" s="147">
        <f t="shared" si="77"/>
        <v>1.6125504426002004</v>
      </c>
      <c r="S53" s="147">
        <f t="shared" si="77"/>
        <v>1.086284812745705</v>
      </c>
      <c r="T53" s="147">
        <f t="shared" si="77"/>
        <v>1.110414858525455</v>
      </c>
      <c r="U53" s="147">
        <f t="shared" si="77"/>
        <v>0.87684705398597473</v>
      </c>
      <c r="V53" s="147">
        <f t="shared" si="77"/>
        <v>1.0701964938573614</v>
      </c>
      <c r="W53" s="147">
        <f t="shared" si="77"/>
        <v>0.88880760389155566</v>
      </c>
      <c r="X53" s="147">
        <f t="shared" si="77"/>
        <v>0.8640354544602491</v>
      </c>
      <c r="Y53" s="147">
        <f t="shared" si="77"/>
        <v>0.70830192270199521</v>
      </c>
      <c r="Z53" s="147">
        <f t="shared" si="77"/>
        <v>1.0105299262499123</v>
      </c>
      <c r="AA53" s="147">
        <f t="shared" si="78"/>
        <v>0.72570113401363201</v>
      </c>
      <c r="AB53" s="147">
        <f t="shared" si="78"/>
        <v>0.68313300972347901</v>
      </c>
      <c r="AC53" s="147">
        <f t="shared" si="78"/>
        <v>0.91656281640489756</v>
      </c>
      <c r="AD53" s="147">
        <f t="shared" si="78"/>
        <v>1.3851907390410745</v>
      </c>
      <c r="AE53" s="147">
        <f t="shared" si="78"/>
        <v>1.0650325009638171</v>
      </c>
      <c r="AF53" s="147">
        <f t="shared" si="78"/>
        <v>0.45752559350587418</v>
      </c>
      <c r="AG53" s="147">
        <f t="shared" si="78"/>
        <v>0.85388555431984237</v>
      </c>
      <c r="AH53" s="147">
        <f t="shared" si="78"/>
        <v>1.4813987706253493</v>
      </c>
      <c r="AI53" s="147">
        <f t="shared" si="78"/>
        <v>0.94861167458631601</v>
      </c>
      <c r="AJ53" s="147">
        <f t="shared" si="78"/>
        <v>0.99710802233936857</v>
      </c>
      <c r="AK53" s="147">
        <f t="shared" si="78"/>
        <v>0.79356884606895417</v>
      </c>
      <c r="AL53" s="147">
        <f t="shared" si="78"/>
        <v>1.2611813807706425</v>
      </c>
      <c r="AM53" s="147">
        <f t="shared" si="78"/>
        <v>1.2736427260463148</v>
      </c>
      <c r="AN53" s="147">
        <f t="shared" si="78"/>
        <v>1.1358167195043152</v>
      </c>
      <c r="AO53" s="147">
        <f t="shared" si="78"/>
        <v>1.5200892198534315</v>
      </c>
      <c r="AP53" s="147">
        <f t="shared" si="78"/>
        <v>1.2575670842864188</v>
      </c>
      <c r="AQ53" s="147">
        <f t="shared" si="78"/>
        <v>1.5324260511436827</v>
      </c>
      <c r="AR53" s="147">
        <f t="shared" ref="AR53:BH61" si="105">(AR13-AQ13)/AQ13*100</f>
        <v>1.3136654726547297</v>
      </c>
      <c r="AS53" s="147">
        <f t="shared" si="105"/>
        <v>0.92188080403860473</v>
      </c>
      <c r="AT53" s="147">
        <f t="shared" si="105"/>
        <v>2.0337380188321217</v>
      </c>
      <c r="AU53" s="147">
        <f t="shared" si="105"/>
        <v>1.6167389037820663</v>
      </c>
      <c r="AV53" s="147">
        <f t="shared" si="105"/>
        <v>1.5155694300998759</v>
      </c>
      <c r="AW53" s="147">
        <f t="shared" si="105"/>
        <v>1.1784605016573639</v>
      </c>
      <c r="AX53" s="147">
        <f t="shared" si="105"/>
        <v>1.8401554327547371</v>
      </c>
      <c r="AY53" s="147">
        <f t="shared" si="105"/>
        <v>1.2102954054056358</v>
      </c>
      <c r="AZ53" s="147">
        <f t="shared" si="105"/>
        <v>1.6716355308744708</v>
      </c>
      <c r="BA53" s="147">
        <f t="shared" si="105"/>
        <v>1.5086325111796659</v>
      </c>
      <c r="BB53" s="147">
        <f t="shared" si="105"/>
        <v>1.2311336915371289</v>
      </c>
      <c r="BC53" s="147">
        <f t="shared" si="105"/>
        <v>0.39107987667019911</v>
      </c>
      <c r="BD53" s="147">
        <f t="shared" si="105"/>
        <v>0.57359164092514037</v>
      </c>
      <c r="BE53" s="147">
        <f t="shared" si="105"/>
        <v>0.49233344484616964</v>
      </c>
      <c r="BF53" s="147">
        <f t="shared" si="105"/>
        <v>2.2003291372415515E-3</v>
      </c>
      <c r="BG53" s="147">
        <f t="shared" si="105"/>
        <v>-0.13420541153882115</v>
      </c>
      <c r="BH53" s="147">
        <f t="shared" si="105"/>
        <v>7.1192425869033821E-2</v>
      </c>
      <c r="BI53" s="147">
        <f t="shared" si="79"/>
        <v>0.16776858657102678</v>
      </c>
      <c r="BJ53" s="147">
        <f t="shared" si="79"/>
        <v>0.72390476462220998</v>
      </c>
      <c r="BK53" s="147">
        <f t="shared" si="79"/>
        <v>1.1383806395708003</v>
      </c>
      <c r="BL53" s="147">
        <f t="shared" si="79"/>
        <v>0.67129006093803301</v>
      </c>
      <c r="BM53" s="147">
        <f t="shared" si="80"/>
        <v>0.82427402056730781</v>
      </c>
      <c r="BN53" s="147">
        <f t="shared" si="81"/>
        <v>1.1146296638185111</v>
      </c>
      <c r="BO53" s="147">
        <f t="shared" si="82"/>
        <v>1.1987968046145077</v>
      </c>
      <c r="BP53" s="147">
        <f t="shared" si="83"/>
        <v>1.039320001685621</v>
      </c>
      <c r="BQ53" s="147">
        <f t="shared" si="84"/>
        <v>0.92911315810615436</v>
      </c>
      <c r="BR53" s="147">
        <f t="shared" si="85"/>
        <v>0.66421482039231949</v>
      </c>
      <c r="BS53" s="147">
        <f t="shared" si="86"/>
        <v>0.61173226918845436</v>
      </c>
      <c r="BT53" s="147">
        <f t="shared" si="87"/>
        <v>0.49079918056887434</v>
      </c>
      <c r="BU53" s="147">
        <f t="shared" si="88"/>
        <v>0.52299677094282115</v>
      </c>
      <c r="BV53" s="147">
        <f t="shared" si="89"/>
        <v>0.68683130165167272</v>
      </c>
      <c r="BW53" s="147">
        <f t="shared" si="90"/>
        <v>0.88612957888007626</v>
      </c>
      <c r="BX53" s="147">
        <f t="shared" si="91"/>
        <v>0.60210478925435074</v>
      </c>
      <c r="BY53" s="147">
        <f t="shared" si="92"/>
        <v>0.72632448955316453</v>
      </c>
      <c r="BZ53" s="147">
        <f t="shared" si="93"/>
        <v>0.46488233232177933</v>
      </c>
      <c r="CA53" s="147">
        <f t="shared" si="94"/>
        <v>0.46383035146640195</v>
      </c>
      <c r="CB53" s="147">
        <f t="shared" si="95"/>
        <v>0.63756279588829767</v>
      </c>
      <c r="CC53" s="147">
        <f t="shared" si="96"/>
        <v>0.44949667001877935</v>
      </c>
      <c r="CD53" s="147">
        <f t="shared" si="97"/>
        <v>0.40907397003710144</v>
      </c>
      <c r="CE53" s="147">
        <f t="shared" si="98"/>
        <v>0.22104679431654653</v>
      </c>
      <c r="CF53" s="147">
        <f t="shared" si="99"/>
        <v>0.37766824097611151</v>
      </c>
      <c r="CG53" s="147">
        <f t="shared" si="100"/>
        <v>0.30607638022002903</v>
      </c>
      <c r="CH53" s="147">
        <f t="shared" si="101"/>
        <v>0.33699657024617985</v>
      </c>
      <c r="CI53" s="147">
        <f t="shared" si="102"/>
        <v>0.46481208676802371</v>
      </c>
      <c r="CJ53" s="147">
        <f t="shared" si="103"/>
        <v>0.19977165279599293</v>
      </c>
      <c r="CK53" s="147">
        <f t="shared" si="104"/>
        <v>0.3971911638095989</v>
      </c>
    </row>
    <row r="54" spans="1:90">
      <c r="A54" s="3" t="s">
        <v>8</v>
      </c>
      <c r="B54" s="236"/>
      <c r="C54" s="144">
        <f t="shared" si="77"/>
        <v>1.9268927169487982</v>
      </c>
      <c r="D54" s="144">
        <f t="shared" si="77"/>
        <v>2.0921715052989995</v>
      </c>
      <c r="E54" s="144">
        <f t="shared" si="77"/>
        <v>1.5377237361743779</v>
      </c>
      <c r="F54" s="144">
        <f t="shared" si="77"/>
        <v>-0.15883168908143835</v>
      </c>
      <c r="G54" s="144">
        <f t="shared" si="77"/>
        <v>0.62541605824354485</v>
      </c>
      <c r="H54" s="144">
        <f t="shared" si="77"/>
        <v>0.83360850268889841</v>
      </c>
      <c r="I54" s="144">
        <f t="shared" si="77"/>
        <v>1.0845182212206694</v>
      </c>
      <c r="J54" s="144">
        <f t="shared" si="77"/>
        <v>0.28543734885719646</v>
      </c>
      <c r="K54" s="144">
        <f t="shared" si="77"/>
        <v>-0.65270370623319085</v>
      </c>
      <c r="L54" s="144">
        <f t="shared" si="77"/>
        <v>-0.59897938553706187</v>
      </c>
      <c r="M54" s="144">
        <f t="shared" si="77"/>
        <v>-1.8887437293562299</v>
      </c>
      <c r="N54" s="144">
        <f t="shared" si="77"/>
        <v>2.3848090332512961</v>
      </c>
      <c r="O54" s="144">
        <f t="shared" si="77"/>
        <v>0.8551748419750933</v>
      </c>
      <c r="P54" s="144">
        <f t="shared" si="77"/>
        <v>0.37876878541956233</v>
      </c>
      <c r="Q54" s="144">
        <f t="shared" si="77"/>
        <v>2.7977646577755474E-2</v>
      </c>
      <c r="R54" s="144">
        <f t="shared" si="77"/>
        <v>3.3396540348260029</v>
      </c>
      <c r="S54" s="144">
        <f t="shared" si="77"/>
        <v>2.3216446525944381</v>
      </c>
      <c r="T54" s="144">
        <f t="shared" si="77"/>
        <v>2.5888848193816933</v>
      </c>
      <c r="U54" s="144">
        <f t="shared" si="77"/>
        <v>2.358269148127329</v>
      </c>
      <c r="V54" s="144">
        <f t="shared" si="77"/>
        <v>2.0284507007091932</v>
      </c>
      <c r="W54" s="144">
        <f t="shared" si="77"/>
        <v>1.8972865616128569</v>
      </c>
      <c r="X54" s="144">
        <f t="shared" si="77"/>
        <v>1.295356995075954</v>
      </c>
      <c r="Y54" s="144">
        <f t="shared" si="77"/>
        <v>0.61513946662740626</v>
      </c>
      <c r="Z54" s="144">
        <f t="shared" si="77"/>
        <v>0.18715629745701901</v>
      </c>
      <c r="AA54" s="144">
        <f t="shared" ref="AA54:AQ61" si="106">(AA14-Z14)/Z14*100</f>
        <v>0.10466834852639394</v>
      </c>
      <c r="AB54" s="144">
        <f t="shared" si="106"/>
        <v>-1.2565411290428253E-2</v>
      </c>
      <c r="AC54" s="144">
        <f t="shared" si="106"/>
        <v>0.24046015911241436</v>
      </c>
      <c r="AD54" s="144">
        <f t="shared" si="106"/>
        <v>0.7523296287459813</v>
      </c>
      <c r="AE54" s="144">
        <f t="shared" si="106"/>
        <v>0.82730611335988158</v>
      </c>
      <c r="AF54" s="144">
        <f t="shared" si="106"/>
        <v>0.59702301692377024</v>
      </c>
      <c r="AG54" s="144">
        <f t="shared" si="106"/>
        <v>1.6242275817229122</v>
      </c>
      <c r="AH54" s="144">
        <f t="shared" si="106"/>
        <v>0.13331107893599325</v>
      </c>
      <c r="AI54" s="144">
        <f t="shared" si="106"/>
        <v>0.41870283761561322</v>
      </c>
      <c r="AJ54" s="144">
        <f t="shared" si="106"/>
        <v>0.66492450638790235</v>
      </c>
      <c r="AK54" s="144">
        <f t="shared" si="106"/>
        <v>0.58196082955954909</v>
      </c>
      <c r="AL54" s="144">
        <f t="shared" si="106"/>
        <v>1.3496694651909309</v>
      </c>
      <c r="AM54" s="144">
        <f t="shared" si="106"/>
        <v>1.8805140713157829</v>
      </c>
      <c r="AN54" s="144">
        <f t="shared" si="106"/>
        <v>2.0824307059934375</v>
      </c>
      <c r="AO54" s="144">
        <f t="shared" si="106"/>
        <v>2.3969006252074574</v>
      </c>
      <c r="AP54" s="144">
        <f t="shared" si="106"/>
        <v>1.2320122858478886</v>
      </c>
      <c r="AQ54" s="144">
        <f t="shared" si="106"/>
        <v>1.5154660740583665</v>
      </c>
      <c r="AR54" s="144">
        <f t="shared" si="105"/>
        <v>1.4292403230889814</v>
      </c>
      <c r="AS54" s="144">
        <f t="shared" si="105"/>
        <v>1.9627490620226211</v>
      </c>
      <c r="AT54" s="144">
        <f t="shared" si="105"/>
        <v>1.0735106852484348</v>
      </c>
      <c r="AU54" s="144">
        <f t="shared" si="105"/>
        <v>1.4840452346091955</v>
      </c>
      <c r="AV54" s="144">
        <f t="shared" si="105"/>
        <v>1.4637945540540784</v>
      </c>
      <c r="AW54" s="144">
        <f t="shared" si="105"/>
        <v>1.4104866427720255</v>
      </c>
      <c r="AX54" s="144">
        <f t="shared" si="105"/>
        <v>1.4458767307208253</v>
      </c>
      <c r="AY54" s="144">
        <f t="shared" si="105"/>
        <v>1.2997897560457787</v>
      </c>
      <c r="AZ54" s="144">
        <f t="shared" si="105"/>
        <v>1.2553179675950272</v>
      </c>
      <c r="BA54" s="144">
        <f t="shared" si="105"/>
        <v>1.1182873155183719</v>
      </c>
      <c r="BB54" s="144">
        <f t="shared" si="105"/>
        <v>0.95810087763871365</v>
      </c>
      <c r="BC54" s="144">
        <f t="shared" si="105"/>
        <v>-0.5551596286310323</v>
      </c>
      <c r="BD54" s="144">
        <f t="shared" si="105"/>
        <v>-1.1188083197505998</v>
      </c>
      <c r="BE54" s="144">
        <f t="shared" si="105"/>
        <v>-3.9210317494256797E-2</v>
      </c>
      <c r="BF54" s="144">
        <f t="shared" si="105"/>
        <v>-0.22428406645095877</v>
      </c>
      <c r="BG54" s="144">
        <f t="shared" si="105"/>
        <v>-0.55697672672409881</v>
      </c>
      <c r="BH54" s="144">
        <f t="shared" si="105"/>
        <v>0.34285755541129209</v>
      </c>
      <c r="BI54" s="144">
        <f t="shared" si="79"/>
        <v>0.32948834220929785</v>
      </c>
      <c r="BJ54" s="144">
        <f t="shared" si="79"/>
        <v>1.4912431698316286</v>
      </c>
      <c r="BK54" s="144">
        <f t="shared" si="79"/>
        <v>1.9210626066168734</v>
      </c>
      <c r="BL54" s="144">
        <f t="shared" si="79"/>
        <v>1.4499206607717443</v>
      </c>
      <c r="BM54" s="144">
        <f t="shared" si="80"/>
        <v>1.6531700800208751</v>
      </c>
      <c r="BN54" s="144">
        <f t="shared" si="81"/>
        <v>0.32814937922419857</v>
      </c>
      <c r="BO54" s="144">
        <f t="shared" si="82"/>
        <v>0.83077902238988355</v>
      </c>
      <c r="BP54" s="144">
        <f t="shared" si="83"/>
        <v>0.88189915460903079</v>
      </c>
      <c r="BQ54" s="144">
        <f t="shared" si="84"/>
        <v>0.79476482550020622</v>
      </c>
      <c r="BR54" s="144">
        <f t="shared" si="85"/>
        <v>1.3067454874552258</v>
      </c>
      <c r="BS54" s="144">
        <f t="shared" si="86"/>
        <v>1.0532571571864784</v>
      </c>
      <c r="BT54" s="144">
        <f t="shared" si="87"/>
        <v>0.77261646719206134</v>
      </c>
      <c r="BU54" s="144">
        <f t="shared" si="88"/>
        <v>0.67191745950263682</v>
      </c>
      <c r="BV54" s="144">
        <f t="shared" si="89"/>
        <v>0.25468871092103046</v>
      </c>
      <c r="BW54" s="144">
        <f t="shared" si="90"/>
        <v>0.58058943379372741</v>
      </c>
      <c r="BX54" s="144">
        <f t="shared" si="91"/>
        <v>6.5851989766896268E-2</v>
      </c>
      <c r="BY54" s="144">
        <f t="shared" si="92"/>
        <v>0.46537690177355051</v>
      </c>
      <c r="BZ54" s="144">
        <f t="shared" si="93"/>
        <v>0.61135271334894359</v>
      </c>
      <c r="CA54" s="144">
        <f t="shared" si="94"/>
        <v>-6.2349731465828714E-2</v>
      </c>
      <c r="CB54" s="144">
        <f t="shared" si="95"/>
        <v>0.99608928033179323</v>
      </c>
      <c r="CC54" s="144">
        <f t="shared" si="96"/>
        <v>-1.9497276848402512E-2</v>
      </c>
      <c r="CD54" s="144">
        <f t="shared" si="97"/>
        <v>0.80105353740949292</v>
      </c>
      <c r="CE54" s="144">
        <f t="shared" si="98"/>
        <v>-0.1964081362973652</v>
      </c>
      <c r="CF54" s="144">
        <f t="shared" si="99"/>
        <v>0.28671438413202577</v>
      </c>
      <c r="CG54" s="144">
        <f t="shared" si="100"/>
        <v>0.634857163074668</v>
      </c>
      <c r="CH54" s="144">
        <f t="shared" si="101"/>
        <v>0.46438514448887475</v>
      </c>
      <c r="CI54" s="144">
        <f t="shared" si="102"/>
        <v>0.3980968387588022</v>
      </c>
      <c r="CJ54" s="144">
        <f t="shared" si="103"/>
        <v>-0.50651412915221616</v>
      </c>
      <c r="CK54" s="144">
        <f t="shared" si="104"/>
        <v>0.52693874710326771</v>
      </c>
    </row>
    <row r="55" spans="1:90">
      <c r="A55" s="3" t="s">
        <v>9</v>
      </c>
      <c r="B55" s="236"/>
      <c r="C55" s="144">
        <f t="shared" si="77"/>
        <v>2.7037174159885038</v>
      </c>
      <c r="D55" s="144">
        <f t="shared" si="77"/>
        <v>2.5018396796366265</v>
      </c>
      <c r="E55" s="144">
        <f t="shared" si="77"/>
        <v>2.126696568895488</v>
      </c>
      <c r="F55" s="144">
        <f t="shared" si="77"/>
        <v>0.53391193610767007</v>
      </c>
      <c r="G55" s="144">
        <f t="shared" si="77"/>
        <v>1.3338391619093666</v>
      </c>
      <c r="H55" s="144">
        <f t="shared" si="77"/>
        <v>1.5860199880349091</v>
      </c>
      <c r="I55" s="144">
        <f t="shared" si="77"/>
        <v>0.62030212801301698</v>
      </c>
      <c r="J55" s="144">
        <f t="shared" si="77"/>
        <v>2.5134537596066888</v>
      </c>
      <c r="K55" s="144">
        <f t="shared" si="77"/>
        <v>2.0862697174941651</v>
      </c>
      <c r="L55" s="144">
        <f t="shared" si="77"/>
        <v>2.2557641982762231</v>
      </c>
      <c r="M55" s="144">
        <f t="shared" si="77"/>
        <v>2.3305128786315237</v>
      </c>
      <c r="N55" s="144">
        <f t="shared" si="77"/>
        <v>1.4236076674648874</v>
      </c>
      <c r="O55" s="144">
        <f t="shared" si="77"/>
        <v>0.83281943099641187</v>
      </c>
      <c r="P55" s="144">
        <f t="shared" si="77"/>
        <v>-0.47142303203923669</v>
      </c>
      <c r="Q55" s="144">
        <f t="shared" si="77"/>
        <v>0.90245824482019488</v>
      </c>
      <c r="R55" s="144">
        <f t="shared" si="77"/>
        <v>1.1870534868896363</v>
      </c>
      <c r="S55" s="144">
        <f t="shared" si="77"/>
        <v>2.2576953329558362</v>
      </c>
      <c r="T55" s="144">
        <f t="shared" si="77"/>
        <v>2.1559587940765264</v>
      </c>
      <c r="U55" s="144">
        <f t="shared" si="77"/>
        <v>1.9266070421536208</v>
      </c>
      <c r="V55" s="144">
        <f t="shared" si="77"/>
        <v>2.3631497745285333</v>
      </c>
      <c r="W55" s="144">
        <f t="shared" si="77"/>
        <v>2.2274569929457591</v>
      </c>
      <c r="X55" s="144">
        <f t="shared" si="77"/>
        <v>1.4724797751302234</v>
      </c>
      <c r="Y55" s="144">
        <f t="shared" si="77"/>
        <v>0.8503567827882984</v>
      </c>
      <c r="Z55" s="144">
        <f t="shared" si="77"/>
        <v>1.0155517255290178</v>
      </c>
      <c r="AA55" s="144">
        <f t="shared" si="106"/>
        <v>1.5052319694548342</v>
      </c>
      <c r="AB55" s="144">
        <f t="shared" si="106"/>
        <v>2.1192082301559565</v>
      </c>
      <c r="AC55" s="144">
        <f t="shared" si="106"/>
        <v>2.5300180275762121</v>
      </c>
      <c r="AD55" s="144">
        <f t="shared" si="106"/>
        <v>2.4300626304801627</v>
      </c>
      <c r="AE55" s="144">
        <f t="shared" si="106"/>
        <v>2.2827327572150522</v>
      </c>
      <c r="AF55" s="144">
        <f t="shared" si="106"/>
        <v>1.7109801886504443</v>
      </c>
      <c r="AG55" s="144">
        <f t="shared" si="106"/>
        <v>1.5529778191282877</v>
      </c>
      <c r="AH55" s="144">
        <f t="shared" si="106"/>
        <v>1.7986585996568292</v>
      </c>
      <c r="AI55" s="144">
        <f t="shared" si="106"/>
        <v>1.1556078836166654</v>
      </c>
      <c r="AJ55" s="144">
        <f t="shared" si="106"/>
        <v>1.0586987890335349</v>
      </c>
      <c r="AK55" s="144">
        <f t="shared" si="106"/>
        <v>1.7173510038259758</v>
      </c>
      <c r="AL55" s="144">
        <f t="shared" si="106"/>
        <v>0.93918195777948199</v>
      </c>
      <c r="AM55" s="144">
        <f t="shared" si="106"/>
        <v>0.97039637964549175</v>
      </c>
      <c r="AN55" s="144">
        <f t="shared" si="106"/>
        <v>1.4039386376088063</v>
      </c>
      <c r="AO55" s="144">
        <f t="shared" si="106"/>
        <v>1.3094603822573747</v>
      </c>
      <c r="AP55" s="144">
        <f t="shared" si="106"/>
        <v>1.1624425685105773</v>
      </c>
      <c r="AQ55" s="144">
        <f t="shared" si="106"/>
        <v>1.4730568381365894</v>
      </c>
      <c r="AR55" s="144">
        <f t="shared" si="105"/>
        <v>1.3526718196196952</v>
      </c>
      <c r="AS55" s="144">
        <f t="shared" si="105"/>
        <v>1.2821703946189593</v>
      </c>
      <c r="AT55" s="144">
        <f t="shared" si="105"/>
        <v>1.408366020258321</v>
      </c>
      <c r="AU55" s="144">
        <f t="shared" si="105"/>
        <v>1.2405206971404699</v>
      </c>
      <c r="AV55" s="144">
        <f t="shared" si="105"/>
        <v>0.98858401587571709</v>
      </c>
      <c r="AW55" s="144">
        <f t="shared" si="105"/>
        <v>0.74967702340181974</v>
      </c>
      <c r="AX55" s="144">
        <f t="shared" si="105"/>
        <v>2.53050137316932</v>
      </c>
      <c r="AY55" s="144">
        <f t="shared" si="105"/>
        <v>2.6915222132012007</v>
      </c>
      <c r="AZ55" s="144">
        <f t="shared" si="105"/>
        <v>2.0826354834495806</v>
      </c>
      <c r="BA55" s="144">
        <f t="shared" si="105"/>
        <v>1.3706287925150031</v>
      </c>
      <c r="BB55" s="144">
        <f t="shared" si="105"/>
        <v>0.20082142830918859</v>
      </c>
      <c r="BC55" s="144">
        <f t="shared" si="105"/>
        <v>0.33199951330156136</v>
      </c>
      <c r="BD55" s="144">
        <f t="shared" si="105"/>
        <v>0.55749216197133711</v>
      </c>
      <c r="BE55" s="144">
        <f t="shared" si="105"/>
        <v>9.1688173546024584E-2</v>
      </c>
      <c r="BF55" s="144">
        <f t="shared" si="105"/>
        <v>-0.59425417911723832</v>
      </c>
      <c r="BG55" s="144">
        <f t="shared" si="105"/>
        <v>-0.26861868545785489</v>
      </c>
      <c r="BH55" s="144">
        <f t="shared" si="105"/>
        <v>0.19146840446656563</v>
      </c>
      <c r="BI55" s="144">
        <f t="shared" si="79"/>
        <v>0.34235884911017916</v>
      </c>
      <c r="BJ55" s="144">
        <f t="shared" si="79"/>
        <v>0.2976723667537603</v>
      </c>
      <c r="BK55" s="144">
        <f t="shared" si="79"/>
        <v>0.77267763943500645</v>
      </c>
      <c r="BL55" s="144">
        <f t="shared" si="79"/>
        <v>0.63243363031065436</v>
      </c>
      <c r="BM55" s="144">
        <f t="shared" si="80"/>
        <v>0.74916453039529096</v>
      </c>
      <c r="BN55" s="144">
        <f t="shared" si="81"/>
        <v>0.97881223308354059</v>
      </c>
      <c r="BO55" s="144">
        <f t="shared" si="82"/>
        <v>1.1771587149108813</v>
      </c>
      <c r="BP55" s="144">
        <f t="shared" si="83"/>
        <v>0.56666703237626881</v>
      </c>
      <c r="BQ55" s="144">
        <f t="shared" si="84"/>
        <v>0.80180392245717891</v>
      </c>
      <c r="BR55" s="144">
        <f t="shared" si="85"/>
        <v>0.5776819460863436</v>
      </c>
      <c r="BS55" s="144">
        <f t="shared" si="86"/>
        <v>0.55909227485041757</v>
      </c>
      <c r="BT55" s="144">
        <f t="shared" si="87"/>
        <v>0.27122165394174785</v>
      </c>
      <c r="BU55" s="144">
        <f t="shared" si="88"/>
        <v>0.36452264198260614</v>
      </c>
      <c r="BV55" s="144">
        <f t="shared" si="89"/>
        <v>0.93611285374146613</v>
      </c>
      <c r="BW55" s="144">
        <f t="shared" si="90"/>
        <v>0.77257559231606465</v>
      </c>
      <c r="BX55" s="144">
        <f t="shared" si="91"/>
        <v>1.129272717330813</v>
      </c>
      <c r="BY55" s="144">
        <f t="shared" si="92"/>
        <v>0.76886591978652863</v>
      </c>
      <c r="BZ55" s="144">
        <f t="shared" si="93"/>
        <v>0.43718895511010281</v>
      </c>
      <c r="CA55" s="144">
        <f t="shared" si="94"/>
        <v>1.0880380628695787</v>
      </c>
      <c r="CB55" s="144">
        <f t="shared" si="95"/>
        <v>0.68023351380926489</v>
      </c>
      <c r="CC55" s="144">
        <f t="shared" si="96"/>
        <v>0.77483146691903848</v>
      </c>
      <c r="CD55" s="144">
        <f t="shared" si="97"/>
        <v>3.979377708054397E-2</v>
      </c>
      <c r="CE55" s="144">
        <f t="shared" si="98"/>
        <v>9.4180704441063634E-3</v>
      </c>
      <c r="CF55" s="144">
        <f t="shared" si="99"/>
        <v>-1.3245306912138374E-2</v>
      </c>
      <c r="CG55" s="144">
        <f t="shared" si="100"/>
        <v>-0.41249664994831126</v>
      </c>
      <c r="CH55" s="144">
        <f t="shared" si="101"/>
        <v>-7.108459951574593E-2</v>
      </c>
      <c r="CI55" s="144">
        <f t="shared" si="102"/>
        <v>0.5417660372480434</v>
      </c>
      <c r="CJ55" s="144">
        <f t="shared" si="103"/>
        <v>0.41911578164347785</v>
      </c>
      <c r="CK55" s="144">
        <f t="shared" si="104"/>
        <v>0.64134904691209604</v>
      </c>
    </row>
    <row r="56" spans="1:90">
      <c r="A56" s="3" t="s">
        <v>10</v>
      </c>
      <c r="B56" s="236"/>
      <c r="C56" s="144">
        <f t="shared" si="77"/>
        <v>0.61437201752301607</v>
      </c>
      <c r="D56" s="144">
        <f t="shared" si="77"/>
        <v>0.82115287864866793</v>
      </c>
      <c r="E56" s="144">
        <f t="shared" si="77"/>
        <v>0.55267931269594606</v>
      </c>
      <c r="F56" s="144">
        <f t="shared" si="77"/>
        <v>2.0756552962304187</v>
      </c>
      <c r="G56" s="144">
        <f t="shared" ref="G56:G61" si="107">(G16-F16)/F16*100</f>
        <v>2.3674601594934153</v>
      </c>
      <c r="H56" s="144">
        <f t="shared" ref="H56:H61" si="108">(H16-G16)/G16*100</f>
        <v>2.3868434030943373</v>
      </c>
      <c r="I56" s="144">
        <f t="shared" ref="I56:I61" si="109">(I16-H16)/H16*100</f>
        <v>2.3059183301985655</v>
      </c>
      <c r="J56" s="144">
        <f t="shared" ref="J56:J61" si="110">(J16-I16)/I16*100</f>
        <v>0.49916274027127339</v>
      </c>
      <c r="K56" s="144">
        <f t="shared" ref="K56:K61" si="111">(K16-J16)/J16*100</f>
        <v>0.53994563229610071</v>
      </c>
      <c r="L56" s="144">
        <f t="shared" ref="L56:L61" si="112">(L16-K16)/K16*100</f>
        <v>0.30943984443123174</v>
      </c>
      <c r="M56" s="144">
        <f t="shared" ref="M56:M61" si="113">(M16-L16)/L16*100</f>
        <v>0.40534253550639432</v>
      </c>
      <c r="N56" s="144">
        <f t="shared" ref="N56:N61" si="114">(N16-M16)/M16*100</f>
        <v>0.25681975150090136</v>
      </c>
      <c r="O56" s="144">
        <f t="shared" ref="O56:O61" si="115">(O16-N16)/N16*100</f>
        <v>1.4086259221455839</v>
      </c>
      <c r="P56" s="144">
        <f t="shared" ref="P56:P61" si="116">(P16-O16)/O16*100</f>
        <v>0.73320269260378179</v>
      </c>
      <c r="Q56" s="144">
        <f t="shared" ref="Q56:Q61" si="117">(Q16-P16)/P16*100</f>
        <v>3.9254436378926977E-2</v>
      </c>
      <c r="R56" s="144">
        <f t="shared" ref="R56:R61" si="118">(R16-Q16)/Q16*100</f>
        <v>2.7402322884393753</v>
      </c>
      <c r="S56" s="144">
        <f t="shared" ref="S56:S61" si="119">(S16-R16)/R16*100</f>
        <v>1.1035839219768993</v>
      </c>
      <c r="T56" s="144">
        <f t="shared" ref="T56:T61" si="120">(T16-S16)/S16*100</f>
        <v>1.1083254003895024</v>
      </c>
      <c r="U56" s="144">
        <f t="shared" ref="U56:U61" si="121">(U16-T16)/T16*100</f>
        <v>0.64288008016902565</v>
      </c>
      <c r="V56" s="144">
        <f t="shared" ref="V56:V61" si="122">(V16-U16)/U16*100</f>
        <v>0.51718834978060169</v>
      </c>
      <c r="W56" s="144">
        <f t="shared" ref="W56:W61" si="123">(W16-V16)/V16*100</f>
        <v>0.37452937704448325</v>
      </c>
      <c r="X56" s="144">
        <f t="shared" ref="X56:X61" si="124">(X16-W16)/W16*100</f>
        <v>1.2093434548637778</v>
      </c>
      <c r="Y56" s="144">
        <f t="shared" ref="Y56:Y61" si="125">(Y16-X16)/X16*100</f>
        <v>1.7145325650943843</v>
      </c>
      <c r="Z56" s="144">
        <f t="shared" ref="Z56:Z61" si="126">(Z16-Y16)/Y16*100</f>
        <v>2.7675147007515895</v>
      </c>
      <c r="AA56" s="144">
        <f t="shared" si="106"/>
        <v>2.2504929691905771</v>
      </c>
      <c r="AB56" s="144">
        <f t="shared" si="106"/>
        <v>1.968173920734136</v>
      </c>
      <c r="AC56" s="144">
        <f t="shared" si="106"/>
        <v>1.9804736817812751</v>
      </c>
      <c r="AD56" s="144">
        <f t="shared" si="106"/>
        <v>2.2717887072300327</v>
      </c>
      <c r="AE56" s="144">
        <f t="shared" si="106"/>
        <v>1.3084213312118798</v>
      </c>
      <c r="AF56" s="144">
        <f t="shared" si="106"/>
        <v>-0.36237005761336</v>
      </c>
      <c r="AG56" s="144">
        <f t="shared" si="106"/>
        <v>0.28150969175576607</v>
      </c>
      <c r="AH56" s="144">
        <f t="shared" si="106"/>
        <v>2.3767032955897283</v>
      </c>
      <c r="AI56" s="144">
        <f t="shared" si="106"/>
        <v>1.3565319489931924</v>
      </c>
      <c r="AJ56" s="144">
        <f t="shared" si="106"/>
        <v>1.5086448384232742</v>
      </c>
      <c r="AK56" s="144">
        <f t="shared" si="106"/>
        <v>0.86947938078525011</v>
      </c>
      <c r="AL56" s="144">
        <f t="shared" si="106"/>
        <v>2.8257555318708927</v>
      </c>
      <c r="AM56" s="144">
        <f t="shared" si="106"/>
        <v>1.9304880725554929</v>
      </c>
      <c r="AN56" s="144">
        <f t="shared" si="106"/>
        <v>1.0046492276570098</v>
      </c>
      <c r="AO56" s="144">
        <f t="shared" si="106"/>
        <v>1.4467657454862413</v>
      </c>
      <c r="AP56" s="144">
        <f t="shared" si="106"/>
        <v>1.0072824201964738</v>
      </c>
      <c r="AQ56" s="144">
        <f t="shared" si="106"/>
        <v>1.9102085830263675</v>
      </c>
      <c r="AR56" s="144">
        <f t="shared" si="105"/>
        <v>1.8333998581617421</v>
      </c>
      <c r="AS56" s="144">
        <f t="shared" si="105"/>
        <v>0.66310024536626933</v>
      </c>
      <c r="AT56" s="144">
        <f t="shared" si="105"/>
        <v>3.5751391708690772</v>
      </c>
      <c r="AU56" s="144">
        <f t="shared" si="105"/>
        <v>2.8815195587163873</v>
      </c>
      <c r="AV56" s="144">
        <f t="shared" si="105"/>
        <v>2.550497001372837</v>
      </c>
      <c r="AW56" s="144">
        <f t="shared" si="105"/>
        <v>1.6405239669140463</v>
      </c>
      <c r="AX56" s="144">
        <f t="shared" si="105"/>
        <v>1.9032936590469971</v>
      </c>
      <c r="AY56" s="144">
        <f t="shared" si="105"/>
        <v>0.58515634468549271</v>
      </c>
      <c r="AZ56" s="144">
        <f t="shared" si="105"/>
        <v>2.0914629069702739</v>
      </c>
      <c r="BA56" s="144">
        <f t="shared" si="105"/>
        <v>1.9115287664900587</v>
      </c>
      <c r="BB56" s="144">
        <f t="shared" si="105"/>
        <v>1.9311590452704412</v>
      </c>
      <c r="BC56" s="144">
        <f t="shared" si="105"/>
        <v>0.56255740965430567</v>
      </c>
      <c r="BD56" s="144">
        <f t="shared" si="105"/>
        <v>0.73476555996510784</v>
      </c>
      <c r="BE56" s="144">
        <f t="shared" si="105"/>
        <v>0.57168617513286646</v>
      </c>
      <c r="BF56" s="144">
        <f t="shared" si="105"/>
        <v>-2.2470279444623147E-2</v>
      </c>
      <c r="BG56" s="144">
        <f t="shared" si="105"/>
        <v>-0.15221100426690434</v>
      </c>
      <c r="BH56" s="144">
        <f t="shared" si="105"/>
        <v>0.21721775471884708</v>
      </c>
      <c r="BI56" s="144">
        <f t="shared" si="79"/>
        <v>0.58476272753029035</v>
      </c>
      <c r="BJ56" s="144">
        <f t="shared" si="79"/>
        <v>0.33050886590321166</v>
      </c>
      <c r="BK56" s="144">
        <f t="shared" si="79"/>
        <v>0.51815876062254229</v>
      </c>
      <c r="BL56" s="144">
        <f t="shared" si="79"/>
        <v>-8.966662711160138E-3</v>
      </c>
      <c r="BM56" s="144">
        <f t="shared" si="80"/>
        <v>4.655450846072063E-2</v>
      </c>
      <c r="BN56" s="144">
        <f t="shared" si="81"/>
        <v>1.9291869262538133</v>
      </c>
      <c r="BO56" s="144">
        <f t="shared" si="82"/>
        <v>1.4434679753111783</v>
      </c>
      <c r="BP56" s="144">
        <f t="shared" si="83"/>
        <v>1.6174537529807391</v>
      </c>
      <c r="BQ56" s="144">
        <f t="shared" si="84"/>
        <v>0.83798973939009158</v>
      </c>
      <c r="BR56" s="144">
        <f t="shared" si="85"/>
        <v>0.69495142359746165</v>
      </c>
      <c r="BS56" s="144">
        <f t="shared" si="86"/>
        <v>0.40057958020117995</v>
      </c>
      <c r="BT56" s="144">
        <f t="shared" si="87"/>
        <v>0.18871942122246033</v>
      </c>
      <c r="BU56" s="144">
        <f t="shared" si="88"/>
        <v>0.27845877068715874</v>
      </c>
      <c r="BV56" s="144">
        <f t="shared" si="89"/>
        <v>0.99736420256051095</v>
      </c>
      <c r="BW56" s="144">
        <f t="shared" si="90"/>
        <v>1.0878772970139206</v>
      </c>
      <c r="BX56" s="144">
        <f t="shared" si="91"/>
        <v>0.51097328095214811</v>
      </c>
      <c r="BY56" s="144">
        <f t="shared" si="92"/>
        <v>0.44838387531111867</v>
      </c>
      <c r="BZ56" s="144">
        <f t="shared" si="93"/>
        <v>0.43928219858403528</v>
      </c>
      <c r="CA56" s="144">
        <f t="shared" si="94"/>
        <v>0.40002985118567341</v>
      </c>
      <c r="CB56" s="144">
        <f t="shared" si="95"/>
        <v>0.67559031894826371</v>
      </c>
      <c r="CC56" s="144">
        <f t="shared" si="96"/>
        <v>0.91324541137785575</v>
      </c>
      <c r="CD56" s="144">
        <f t="shared" si="97"/>
        <v>0.72984102175392573</v>
      </c>
      <c r="CE56" s="144">
        <f t="shared" si="98"/>
        <v>0.59026417287051602</v>
      </c>
      <c r="CF56" s="144">
        <f t="shared" si="99"/>
        <v>0.64872325513300999</v>
      </c>
      <c r="CG56" s="144">
        <f t="shared" si="100"/>
        <v>0.4346803757368074</v>
      </c>
      <c r="CH56" s="144">
        <f t="shared" si="101"/>
        <v>0.41041942043554441</v>
      </c>
      <c r="CI56" s="144">
        <f t="shared" si="102"/>
        <v>0.58504044914452247</v>
      </c>
      <c r="CJ56" s="144">
        <f t="shared" si="103"/>
        <v>0.32507859715932563</v>
      </c>
      <c r="CK56" s="144">
        <f t="shared" si="104"/>
        <v>0.38570970990846282</v>
      </c>
    </row>
    <row r="57" spans="1:90">
      <c r="A57" s="3" t="s">
        <v>11</v>
      </c>
      <c r="B57" s="236"/>
      <c r="C57" s="144">
        <f t="shared" ref="C57:F61" si="127">(C17-B17)/B17*100</f>
        <v>1.6715443128373291</v>
      </c>
      <c r="D57" s="144">
        <f t="shared" si="127"/>
        <v>0.83615762599401522</v>
      </c>
      <c r="E57" s="144">
        <f t="shared" si="127"/>
        <v>0.45148390420540663</v>
      </c>
      <c r="F57" s="144">
        <f t="shared" si="127"/>
        <v>2.8102599564783617</v>
      </c>
      <c r="G57" s="144">
        <f t="shared" si="107"/>
        <v>-1.547582980657396</v>
      </c>
      <c r="H57" s="144">
        <f t="shared" si="108"/>
        <v>-0.53135240783674398</v>
      </c>
      <c r="I57" s="144">
        <f t="shared" si="109"/>
        <v>0.49206451952388663</v>
      </c>
      <c r="J57" s="144">
        <f t="shared" si="110"/>
        <v>-0.17096247668225723</v>
      </c>
      <c r="K57" s="144">
        <f t="shared" si="111"/>
        <v>0.2697765541747647</v>
      </c>
      <c r="L57" s="144">
        <f t="shared" si="112"/>
        <v>0.40404601151708142</v>
      </c>
      <c r="M57" s="144">
        <f t="shared" si="113"/>
        <v>0.10205014165168562</v>
      </c>
      <c r="N57" s="144">
        <f t="shared" si="114"/>
        <v>2.9246943992777106</v>
      </c>
      <c r="O57" s="144">
        <f t="shared" si="115"/>
        <v>2.0889309692768085</v>
      </c>
      <c r="P57" s="144">
        <f t="shared" si="116"/>
        <v>1.8370240286042034</v>
      </c>
      <c r="Q57" s="144">
        <f t="shared" si="117"/>
        <v>1.2825508686355052</v>
      </c>
      <c r="R57" s="144">
        <f t="shared" si="118"/>
        <v>0.3812783831376868</v>
      </c>
      <c r="S57" s="144">
        <f t="shared" si="119"/>
        <v>0.62871586773082744</v>
      </c>
      <c r="T57" s="144">
        <f t="shared" si="120"/>
        <v>0.78252373020192256</v>
      </c>
      <c r="U57" s="144">
        <f t="shared" si="121"/>
        <v>0.75712698917857546</v>
      </c>
      <c r="V57" s="144">
        <f t="shared" si="122"/>
        <v>1.659272346751357</v>
      </c>
      <c r="W57" s="144">
        <f t="shared" si="123"/>
        <v>1.2577517687134248</v>
      </c>
      <c r="X57" s="144">
        <f t="shared" si="124"/>
        <v>1.4586842332260395</v>
      </c>
      <c r="Y57" s="144">
        <f t="shared" si="125"/>
        <v>1.1227850366923267</v>
      </c>
      <c r="Z57" s="144">
        <f t="shared" si="126"/>
        <v>9.9961209135090184E-2</v>
      </c>
      <c r="AA57" s="144">
        <f t="shared" si="106"/>
        <v>4.0305591681672213E-2</v>
      </c>
      <c r="AB57" s="144">
        <f t="shared" si="106"/>
        <v>0.25600943527970382</v>
      </c>
      <c r="AC57" s="144">
        <f t="shared" si="106"/>
        <v>0.40680125368765241</v>
      </c>
      <c r="AD57" s="144">
        <f t="shared" si="106"/>
        <v>0.47779204113587009</v>
      </c>
      <c r="AE57" s="144">
        <f t="shared" si="106"/>
        <v>0.85204347816502257</v>
      </c>
      <c r="AF57" s="144">
        <f t="shared" si="106"/>
        <v>1.0435940822433416</v>
      </c>
      <c r="AG57" s="144">
        <f t="shared" si="106"/>
        <v>1.4189552052839727</v>
      </c>
      <c r="AH57" s="144">
        <f t="shared" si="106"/>
        <v>1.8567207018353089</v>
      </c>
      <c r="AI57" s="144">
        <f t="shared" si="106"/>
        <v>1.5351703516427282</v>
      </c>
      <c r="AJ57" s="144">
        <f t="shared" si="106"/>
        <v>1.1001508367850223</v>
      </c>
      <c r="AK57" s="144">
        <f t="shared" si="106"/>
        <v>0.37062034504399055</v>
      </c>
      <c r="AL57" s="144">
        <f t="shared" si="106"/>
        <v>0.21942760068895875</v>
      </c>
      <c r="AM57" s="144">
        <f t="shared" si="106"/>
        <v>-0.22836425275448058</v>
      </c>
      <c r="AN57" s="144">
        <f t="shared" si="106"/>
        <v>0.59699379409612174</v>
      </c>
      <c r="AO57" s="144">
        <f t="shared" si="106"/>
        <v>0.74826421467442628</v>
      </c>
      <c r="AP57" s="144">
        <f t="shared" si="106"/>
        <v>0.98769528066866319</v>
      </c>
      <c r="AQ57" s="144">
        <f t="shared" si="106"/>
        <v>1.4224710073549995</v>
      </c>
      <c r="AR57" s="144">
        <f t="shared" si="105"/>
        <v>1.2411170382948413</v>
      </c>
      <c r="AS57" s="144">
        <f t="shared" si="105"/>
        <v>1.0451697440984291</v>
      </c>
      <c r="AT57" s="144">
        <f t="shared" si="105"/>
        <v>2.045685878725668</v>
      </c>
      <c r="AU57" s="144">
        <f t="shared" si="105"/>
        <v>0.98130090568147721</v>
      </c>
      <c r="AV57" s="144">
        <f t="shared" si="105"/>
        <v>0.86794610100713565</v>
      </c>
      <c r="AW57" s="144">
        <f t="shared" si="105"/>
        <v>0.62336030229559514</v>
      </c>
      <c r="AX57" s="144">
        <f t="shared" si="105"/>
        <v>1.9078654446744236</v>
      </c>
      <c r="AY57" s="144">
        <f t="shared" si="105"/>
        <v>1.5129340079831954</v>
      </c>
      <c r="AZ57" s="144">
        <f t="shared" si="105"/>
        <v>1.5781891620191895</v>
      </c>
      <c r="BA57" s="144">
        <f t="shared" si="105"/>
        <v>1.6551795015207582</v>
      </c>
      <c r="BB57" s="144">
        <f t="shared" si="105"/>
        <v>0.45479197858794235</v>
      </c>
      <c r="BC57" s="144">
        <f t="shared" si="105"/>
        <v>0.3816299442010368</v>
      </c>
      <c r="BD57" s="144">
        <f t="shared" si="105"/>
        <v>0.88949532358843841</v>
      </c>
      <c r="BE57" s="144">
        <f t="shared" si="105"/>
        <v>0.53552593237486967</v>
      </c>
      <c r="BF57" s="144">
        <f t="shared" si="105"/>
        <v>-2.8709426622895759E-2</v>
      </c>
      <c r="BG57" s="144">
        <f t="shared" si="105"/>
        <v>-0.92693486455994301</v>
      </c>
      <c r="BH57" s="144">
        <f t="shared" si="105"/>
        <v>-1.1797786054282202</v>
      </c>
      <c r="BI57" s="144">
        <f t="shared" si="79"/>
        <v>-1.7215186823501645</v>
      </c>
      <c r="BJ57" s="144">
        <f t="shared" si="79"/>
        <v>174.44692139142117</v>
      </c>
      <c r="BK57" s="144">
        <f t="shared" si="79"/>
        <v>1.4028257709505918</v>
      </c>
      <c r="BL57" s="144">
        <f t="shared" si="79"/>
        <v>0.83134095891905846</v>
      </c>
      <c r="BM57" s="144">
        <f t="shared" si="80"/>
        <v>1.1427699997048377</v>
      </c>
      <c r="BN57" s="144">
        <f t="shared" si="81"/>
        <v>1.1222221681801103</v>
      </c>
      <c r="BO57" s="144">
        <f t="shared" si="82"/>
        <v>1.4602591623326246</v>
      </c>
      <c r="BP57" s="144">
        <f t="shared" si="83"/>
        <v>0.9666769853463798</v>
      </c>
      <c r="BQ57" s="144">
        <f t="shared" si="84"/>
        <v>1.3362540610549787</v>
      </c>
      <c r="BR57" s="144">
        <f t="shared" si="85"/>
        <v>0.16524621639910317</v>
      </c>
      <c r="BS57" s="144">
        <f t="shared" si="86"/>
        <v>0.53368371046982199</v>
      </c>
      <c r="BT57" s="144">
        <f t="shared" si="87"/>
        <v>0.70746344952387052</v>
      </c>
      <c r="BU57" s="144">
        <f t="shared" si="88"/>
        <v>0.7547602551107937</v>
      </c>
      <c r="BV57" s="144">
        <f t="shared" si="89"/>
        <v>0.5825979251297223</v>
      </c>
      <c r="BW57" s="144">
        <f t="shared" si="90"/>
        <v>0.95688171521892751</v>
      </c>
      <c r="BX57" s="144">
        <f t="shared" si="91"/>
        <v>0.9375415156288549</v>
      </c>
      <c r="BY57" s="144">
        <f t="shared" si="92"/>
        <v>1.3646041287625326</v>
      </c>
      <c r="BZ57" s="144">
        <f t="shared" si="93"/>
        <v>0.38931436807884051</v>
      </c>
      <c r="CA57" s="144">
        <f t="shared" si="94"/>
        <v>0.68280997466444293</v>
      </c>
      <c r="CB57" s="144">
        <f t="shared" si="95"/>
        <v>0.32351210126119273</v>
      </c>
      <c r="CC57" s="144">
        <f t="shared" si="96"/>
        <v>0.15880257820150503</v>
      </c>
      <c r="CD57" s="144">
        <f t="shared" si="97"/>
        <v>-8.0661293687689373E-2</v>
      </c>
      <c r="CE57" s="144">
        <f t="shared" si="98"/>
        <v>0.23676019160157194</v>
      </c>
      <c r="CF57" s="144">
        <f t="shared" si="99"/>
        <v>0.35827030529135206</v>
      </c>
      <c r="CG57" s="144">
        <f t="shared" si="100"/>
        <v>0.31958204226819881</v>
      </c>
      <c r="CH57" s="144">
        <f t="shared" si="101"/>
        <v>0.35947653227670956</v>
      </c>
      <c r="CI57" s="144">
        <f t="shared" si="102"/>
        <v>0.33266770067974966</v>
      </c>
      <c r="CJ57" s="144">
        <f t="shared" si="103"/>
        <v>0.50028854254379085</v>
      </c>
      <c r="CK57" s="144">
        <f t="shared" si="104"/>
        <v>0.2143557724661905</v>
      </c>
    </row>
    <row r="58" spans="1:90">
      <c r="A58" s="158" t="s">
        <v>12</v>
      </c>
      <c r="B58" s="237"/>
      <c r="C58" s="145">
        <f t="shared" si="127"/>
        <v>9.0420384256367489E-2</v>
      </c>
      <c r="D58" s="145">
        <f t="shared" si="127"/>
        <v>7.1775982602345148E-2</v>
      </c>
      <c r="E58" s="145">
        <f t="shared" si="127"/>
        <v>7.0487848727021948E-2</v>
      </c>
      <c r="F58" s="145">
        <f t="shared" si="127"/>
        <v>0.79212080231393067</v>
      </c>
      <c r="G58" s="145">
        <f t="shared" si="107"/>
        <v>0.78834766758397246</v>
      </c>
      <c r="H58" s="145">
        <f t="shared" si="108"/>
        <v>0.62282558060050541</v>
      </c>
      <c r="I58" s="145">
        <f t="shared" si="109"/>
        <v>0.44367610898473936</v>
      </c>
      <c r="J58" s="145">
        <f t="shared" si="110"/>
        <v>0.17692721800378963</v>
      </c>
      <c r="K58" s="145">
        <f t="shared" si="111"/>
        <v>-0.1429738434262294</v>
      </c>
      <c r="L58" s="145">
        <f t="shared" si="112"/>
        <v>-0.18649309072012271</v>
      </c>
      <c r="M58" s="145">
        <f t="shared" si="113"/>
        <v>-0.10728318808046107</v>
      </c>
      <c r="N58" s="145">
        <f t="shared" si="114"/>
        <v>-0.14440119484380393</v>
      </c>
      <c r="O58" s="145">
        <f t="shared" si="115"/>
        <v>-0.2512876438467973</v>
      </c>
      <c r="P58" s="145">
        <f t="shared" si="116"/>
        <v>-0.32410853480426144</v>
      </c>
      <c r="Q58" s="145">
        <f t="shared" si="117"/>
        <v>-0.18475136283136057</v>
      </c>
      <c r="R58" s="145">
        <f t="shared" si="118"/>
        <v>-6.6633606072643362E-2</v>
      </c>
      <c r="S58" s="145">
        <f t="shared" si="119"/>
        <v>-0.17780804268415337</v>
      </c>
      <c r="T58" s="145">
        <f t="shared" si="120"/>
        <v>-0.34660116702500082</v>
      </c>
      <c r="U58" s="145">
        <f t="shared" si="121"/>
        <v>-0.47814105778307242</v>
      </c>
      <c r="V58" s="145">
        <f t="shared" si="122"/>
        <v>5.2384213047137182E-2</v>
      </c>
      <c r="W58" s="145">
        <f t="shared" si="123"/>
        <v>-0.18025696826535606</v>
      </c>
      <c r="X58" s="145">
        <f t="shared" si="124"/>
        <v>-0.32819561676461445</v>
      </c>
      <c r="Y58" s="145">
        <f t="shared" si="125"/>
        <v>-0.4217442489816709</v>
      </c>
      <c r="Z58" s="145">
        <f t="shared" si="126"/>
        <v>0.2876383460195901</v>
      </c>
      <c r="AA58" s="145">
        <f t="shared" si="106"/>
        <v>-0.4313492435884263</v>
      </c>
      <c r="AB58" s="145">
        <f t="shared" si="106"/>
        <v>-0.61618252828202869</v>
      </c>
      <c r="AC58" s="145">
        <f t="shared" si="106"/>
        <v>-0.26701965795519067</v>
      </c>
      <c r="AD58" s="145">
        <f t="shared" si="106"/>
        <v>0.7588671634986045</v>
      </c>
      <c r="AE58" s="145">
        <f t="shared" si="106"/>
        <v>0.44148950162860451</v>
      </c>
      <c r="AF58" s="145">
        <f t="shared" si="106"/>
        <v>0.37870442568283519</v>
      </c>
      <c r="AG58" s="145">
        <f t="shared" si="106"/>
        <v>0.2267834161333985</v>
      </c>
      <c r="AH58" s="145">
        <f t="shared" si="106"/>
        <v>1.3612713124889566</v>
      </c>
      <c r="AI58" s="145">
        <f t="shared" si="106"/>
        <v>0.61260072183476666</v>
      </c>
      <c r="AJ58" s="145">
        <f t="shared" si="106"/>
        <v>0.62829742992762738</v>
      </c>
      <c r="AK58" s="145">
        <f t="shared" si="106"/>
        <v>0.5451210717720163</v>
      </c>
      <c r="AL58" s="145">
        <f t="shared" si="106"/>
        <v>-5.2043835756968984E-2</v>
      </c>
      <c r="AM58" s="145">
        <f t="shared" si="106"/>
        <v>0.70118851359384315</v>
      </c>
      <c r="AN58" s="145">
        <f t="shared" si="106"/>
        <v>0.4909786678622603</v>
      </c>
      <c r="AO58" s="145">
        <f t="shared" si="106"/>
        <v>1.2204504048791047</v>
      </c>
      <c r="AP58" s="145">
        <f t="shared" si="106"/>
        <v>1.7461074188030421</v>
      </c>
      <c r="AQ58" s="145">
        <f t="shared" si="106"/>
        <v>1.1660449118952407</v>
      </c>
      <c r="AR58" s="145">
        <f t="shared" si="105"/>
        <v>0.57642111982245925</v>
      </c>
      <c r="AS58" s="145">
        <f t="shared" si="105"/>
        <v>7.5622421534152079E-3</v>
      </c>
      <c r="AT58" s="145">
        <f t="shared" si="105"/>
        <v>1.3959874442679998</v>
      </c>
      <c r="AU58" s="145">
        <f t="shared" si="105"/>
        <v>0.60481276540985718</v>
      </c>
      <c r="AV58" s="145">
        <f t="shared" si="105"/>
        <v>0.78519267889950939</v>
      </c>
      <c r="AW58" s="145">
        <f t="shared" si="105"/>
        <v>0.81397663062132786</v>
      </c>
      <c r="AX58" s="145">
        <f t="shared" si="105"/>
        <v>1.7072228659714175</v>
      </c>
      <c r="AY58" s="145">
        <f t="shared" si="105"/>
        <v>0.95926094710843302</v>
      </c>
      <c r="AZ58" s="145">
        <f t="shared" si="105"/>
        <v>1.3079143586371387</v>
      </c>
      <c r="BA58" s="145">
        <f t="shared" si="105"/>
        <v>1.3746403876936957</v>
      </c>
      <c r="BB58" s="145">
        <f t="shared" si="105"/>
        <v>1.4900266967638314</v>
      </c>
      <c r="BC58" s="145">
        <f t="shared" si="105"/>
        <v>1.114746735957399</v>
      </c>
      <c r="BD58" s="145">
        <f t="shared" si="105"/>
        <v>1.8546131353669306</v>
      </c>
      <c r="BE58" s="145">
        <f t="shared" si="105"/>
        <v>1.0974355341717388</v>
      </c>
      <c r="BF58" s="145">
        <f t="shared" si="105"/>
        <v>0.60181646726254368</v>
      </c>
      <c r="BG58" s="145">
        <f t="shared" si="105"/>
        <v>0.65512603583669571</v>
      </c>
      <c r="BH58" s="145">
        <f t="shared" si="105"/>
        <v>4.1328600405679511E-2</v>
      </c>
      <c r="BI58" s="145">
        <f t="shared" si="79"/>
        <v>8.2369608909096906E-2</v>
      </c>
      <c r="BJ58" s="145">
        <f t="shared" si="79"/>
        <v>-62.943695427564272</v>
      </c>
      <c r="BK58" s="145">
        <f t="shared" si="79"/>
        <v>1.2656246903422312</v>
      </c>
      <c r="BL58" s="145">
        <f t="shared" si="79"/>
        <v>0.76783488513183207</v>
      </c>
      <c r="BM58" s="145">
        <f t="shared" si="80"/>
        <v>0.72970458884801415</v>
      </c>
      <c r="BN58" s="145">
        <f t="shared" si="81"/>
        <v>0.44857300331161609</v>
      </c>
      <c r="BO58" s="145">
        <f t="shared" si="82"/>
        <v>0.5749081642783902</v>
      </c>
      <c r="BP58" s="145">
        <f t="shared" si="83"/>
        <v>0.31312190036957882</v>
      </c>
      <c r="BQ58" s="145">
        <f t="shared" si="84"/>
        <v>0.66122414704774424</v>
      </c>
      <c r="BR58" s="145">
        <f t="shared" si="85"/>
        <v>0.45692931249442342</v>
      </c>
      <c r="BS58" s="145">
        <f t="shared" si="86"/>
        <v>0.54639207361696485</v>
      </c>
      <c r="BT58" s="145">
        <f t="shared" si="87"/>
        <v>0.59523579080220357</v>
      </c>
      <c r="BU58" s="145">
        <f t="shared" si="88"/>
        <v>0.61775551608659851</v>
      </c>
      <c r="BV58" s="145">
        <f t="shared" si="89"/>
        <v>0.59145947310509739</v>
      </c>
      <c r="BW58" s="145">
        <f t="shared" si="90"/>
        <v>0.92341914141222459</v>
      </c>
      <c r="BX58" s="145">
        <f t="shared" si="91"/>
        <v>0.54216266010093128</v>
      </c>
      <c r="BY58" s="145">
        <f t="shared" si="92"/>
        <v>0.52949607936819487</v>
      </c>
      <c r="BZ58" s="145">
        <f t="shared" si="93"/>
        <v>0.44202897200151836</v>
      </c>
      <c r="CA58" s="145">
        <f t="shared" si="94"/>
        <v>0.43464061585736941</v>
      </c>
      <c r="CB58" s="145">
        <f t="shared" si="95"/>
        <v>0.41563896253459964</v>
      </c>
      <c r="CC58" s="145">
        <f t="shared" si="96"/>
        <v>0.28224228678809971</v>
      </c>
      <c r="CD58" s="145">
        <f t="shared" si="97"/>
        <v>0.22298112182866892</v>
      </c>
      <c r="CE58" s="145">
        <f t="shared" si="98"/>
        <v>0.23316381512384146</v>
      </c>
      <c r="CF58" s="145">
        <f t="shared" si="99"/>
        <v>0.29051804383706131</v>
      </c>
      <c r="CG58" s="145">
        <f t="shared" si="100"/>
        <v>9.2087012210489927E-2</v>
      </c>
      <c r="CH58" s="145">
        <f t="shared" si="101"/>
        <v>0.31755042234932529</v>
      </c>
      <c r="CI58" s="145">
        <f t="shared" si="102"/>
        <v>0.44640374147275957</v>
      </c>
      <c r="CJ58" s="145">
        <f t="shared" si="103"/>
        <v>0.3522737395064125</v>
      </c>
      <c r="CK58" s="145">
        <f t="shared" si="104"/>
        <v>0.24530016283372666</v>
      </c>
    </row>
    <row r="59" spans="1:90">
      <c r="A59" s="2" t="s">
        <v>13</v>
      </c>
      <c r="B59" s="238"/>
      <c r="C59" s="147">
        <f t="shared" si="127"/>
        <v>0.16463550591619716</v>
      </c>
      <c r="D59" s="147">
        <f t="shared" si="127"/>
        <v>0.48385618613869114</v>
      </c>
      <c r="E59" s="147">
        <f t="shared" si="127"/>
        <v>0.23830083559302223</v>
      </c>
      <c r="F59" s="147">
        <f t="shared" si="127"/>
        <v>1.5055528951468435</v>
      </c>
      <c r="G59" s="147">
        <f t="shared" si="107"/>
        <v>0.96875605833240175</v>
      </c>
      <c r="H59" s="147">
        <f t="shared" si="108"/>
        <v>1.203132388672512</v>
      </c>
      <c r="I59" s="147">
        <f t="shared" si="109"/>
        <v>1.0368586325044062</v>
      </c>
      <c r="J59" s="147">
        <f t="shared" si="110"/>
        <v>0.22449319166129392</v>
      </c>
      <c r="K59" s="147">
        <f t="shared" si="111"/>
        <v>0.64705174381378594</v>
      </c>
      <c r="L59" s="147">
        <f t="shared" si="112"/>
        <v>0.14290282251779074</v>
      </c>
      <c r="M59" s="147">
        <f t="shared" si="113"/>
        <v>-0.14693561724278925</v>
      </c>
      <c r="N59" s="147">
        <f t="shared" si="114"/>
        <v>0.41318083215414303</v>
      </c>
      <c r="O59" s="147">
        <f t="shared" si="115"/>
        <v>0.16174801376559064</v>
      </c>
      <c r="P59" s="147">
        <f t="shared" si="116"/>
        <v>-0.21617360632964736</v>
      </c>
      <c r="Q59" s="147">
        <f t="shared" si="117"/>
        <v>8.0341124011864745E-2</v>
      </c>
      <c r="R59" s="147">
        <f t="shared" si="118"/>
        <v>0.9866979484683468</v>
      </c>
      <c r="S59" s="147">
        <f t="shared" si="119"/>
        <v>0.76058337763598149</v>
      </c>
      <c r="T59" s="147">
        <f t="shared" si="120"/>
        <v>1.0206176862893166</v>
      </c>
      <c r="U59" s="147">
        <f t="shared" si="121"/>
        <v>1.0484090792446463</v>
      </c>
      <c r="V59" s="147">
        <f t="shared" si="122"/>
        <v>1.080088278145594</v>
      </c>
      <c r="W59" s="147">
        <f t="shared" si="123"/>
        <v>0.86871505805494642</v>
      </c>
      <c r="X59" s="147">
        <f t="shared" si="124"/>
        <v>0.84982348231914995</v>
      </c>
      <c r="Y59" s="147">
        <f t="shared" si="125"/>
        <v>0.77825767431081105</v>
      </c>
      <c r="Z59" s="147">
        <f t="shared" si="126"/>
        <v>0.65456523702879421</v>
      </c>
      <c r="AA59" s="147">
        <f t="shared" si="106"/>
        <v>0.47831878353831137</v>
      </c>
      <c r="AB59" s="147">
        <f t="shared" si="106"/>
        <v>0.16982479118212629</v>
      </c>
      <c r="AC59" s="147">
        <f t="shared" si="106"/>
        <v>0.62210336553765511</v>
      </c>
      <c r="AD59" s="147">
        <f t="shared" si="106"/>
        <v>1.2435069903964673</v>
      </c>
      <c r="AE59" s="147">
        <f t="shared" si="106"/>
        <v>1.2454195446511691</v>
      </c>
      <c r="AF59" s="147">
        <f t="shared" si="106"/>
        <v>0.74010462343511263</v>
      </c>
      <c r="AG59" s="147">
        <f t="shared" si="106"/>
        <v>0.79504923014898066</v>
      </c>
      <c r="AH59" s="147">
        <f t="shared" si="106"/>
        <v>0.90721519217460622</v>
      </c>
      <c r="AI59" s="147">
        <f t="shared" si="106"/>
        <v>0.5551595062700887</v>
      </c>
      <c r="AJ59" s="147">
        <f t="shared" si="106"/>
        <v>0.60702092939513907</v>
      </c>
      <c r="AK59" s="147">
        <f t="shared" si="106"/>
        <v>0.54870409200038917</v>
      </c>
      <c r="AL59" s="147">
        <f t="shared" si="106"/>
        <v>1.4448838176913912</v>
      </c>
      <c r="AM59" s="147">
        <f t="shared" si="106"/>
        <v>1.1935106252406484</v>
      </c>
      <c r="AN59" s="147">
        <f t="shared" si="106"/>
        <v>1.6500850164178498</v>
      </c>
      <c r="AO59" s="147">
        <f t="shared" si="106"/>
        <v>0.93327116266769128</v>
      </c>
      <c r="AP59" s="147">
        <f t="shared" si="106"/>
        <v>1.2322172847145143</v>
      </c>
      <c r="AQ59" s="147">
        <f t="shared" si="106"/>
        <v>1.5846645255823952</v>
      </c>
      <c r="AR59" s="147">
        <f t="shared" si="105"/>
        <v>1.2344202880552455</v>
      </c>
      <c r="AS59" s="147">
        <f t="shared" si="105"/>
        <v>0.67288489122806594</v>
      </c>
      <c r="AT59" s="147">
        <f t="shared" si="105"/>
        <v>1.4424537605901684</v>
      </c>
      <c r="AU59" s="147">
        <f t="shared" si="105"/>
        <v>1.3941211146008523</v>
      </c>
      <c r="AV59" s="147">
        <f t="shared" si="105"/>
        <v>1.4550644262561312</v>
      </c>
      <c r="AW59" s="147">
        <f t="shared" si="105"/>
        <v>1.3140536992565452</v>
      </c>
      <c r="AX59" s="147">
        <f t="shared" si="105"/>
        <v>1.6999514484286067</v>
      </c>
      <c r="AY59" s="147">
        <f t="shared" si="105"/>
        <v>0.7884416407980821</v>
      </c>
      <c r="AZ59" s="147">
        <f t="shared" si="105"/>
        <v>1.18726268009883</v>
      </c>
      <c r="BA59" s="147">
        <f t="shared" si="105"/>
        <v>1.4547937217053379</v>
      </c>
      <c r="BB59" s="147">
        <f t="shared" si="105"/>
        <v>0.4256866460335294</v>
      </c>
      <c r="BC59" s="147">
        <f t="shared" si="105"/>
        <v>1.2652522335679341</v>
      </c>
      <c r="BD59" s="147">
        <f t="shared" si="105"/>
        <v>0.24648577842885719</v>
      </c>
      <c r="BE59" s="147">
        <f t="shared" si="105"/>
        <v>-0.47863099010667881</v>
      </c>
      <c r="BF59" s="147">
        <f t="shared" si="105"/>
        <v>-1.5298088651032871</v>
      </c>
      <c r="BG59" s="147">
        <f t="shared" si="105"/>
        <v>-0.29771251087760714</v>
      </c>
      <c r="BH59" s="147">
        <f t="shared" si="105"/>
        <v>0.2089240375192451</v>
      </c>
      <c r="BI59" s="147">
        <f t="shared" si="79"/>
        <v>0.57553726777007719</v>
      </c>
      <c r="BJ59" s="147">
        <f t="shared" si="79"/>
        <v>1.1820149515097798</v>
      </c>
      <c r="BK59" s="147">
        <f t="shared" si="79"/>
        <v>0.56551716244995809</v>
      </c>
      <c r="BL59" s="147">
        <f t="shared" si="79"/>
        <v>1.0806900638815722</v>
      </c>
      <c r="BM59" s="147">
        <f t="shared" si="80"/>
        <v>1.1194050408919589</v>
      </c>
      <c r="BN59" s="147">
        <f t="shared" si="81"/>
        <v>0.92489170120801001</v>
      </c>
      <c r="BO59" s="147">
        <f t="shared" si="82"/>
        <v>0.5548460133995653</v>
      </c>
      <c r="BP59" s="147">
        <f t="shared" si="83"/>
        <v>0.24348249372385614</v>
      </c>
      <c r="BQ59" s="147">
        <f t="shared" si="84"/>
        <v>0.77988751189538474</v>
      </c>
      <c r="BR59" s="147">
        <f t="shared" si="85"/>
        <v>0.44355523816405712</v>
      </c>
      <c r="BS59" s="147">
        <f t="shared" si="86"/>
        <v>0.92204680342577983</v>
      </c>
      <c r="BT59" s="147">
        <f t="shared" si="87"/>
        <v>0.24941401781011324</v>
      </c>
      <c r="BU59" s="147">
        <f t="shared" si="88"/>
        <v>0.45822900779095416</v>
      </c>
      <c r="BV59" s="147">
        <f t="shared" si="89"/>
        <v>0.4580815491157274</v>
      </c>
      <c r="BW59" s="147">
        <f t="shared" si="90"/>
        <v>1.0398707036151711</v>
      </c>
      <c r="BX59" s="147">
        <f t="shared" si="91"/>
        <v>0.51201817284883688</v>
      </c>
      <c r="BY59" s="147">
        <f t="shared" si="92"/>
        <v>1.3657153267072033</v>
      </c>
      <c r="BZ59" s="147">
        <f t="shared" si="93"/>
        <v>-0.38058764456925837</v>
      </c>
      <c r="CA59" s="147">
        <f t="shared" si="94"/>
        <v>0.1643608799282702</v>
      </c>
      <c r="CB59" s="147">
        <f t="shared" si="95"/>
        <v>0.5403003993014569</v>
      </c>
      <c r="CC59" s="147">
        <f t="shared" si="96"/>
        <v>0.95331019067695233</v>
      </c>
      <c r="CD59" s="147">
        <f t="shared" si="97"/>
        <v>0.43179819053971247</v>
      </c>
      <c r="CE59" s="147">
        <f t="shared" si="98"/>
        <v>-0.38491457611091795</v>
      </c>
      <c r="CF59" s="147">
        <f t="shared" si="99"/>
        <v>0.11090402131206821</v>
      </c>
      <c r="CG59" s="147">
        <f t="shared" si="100"/>
        <v>0.1654004044751039</v>
      </c>
      <c r="CH59" s="147">
        <f t="shared" si="101"/>
        <v>-0.32709174508619704</v>
      </c>
      <c r="CI59" s="147">
        <f t="shared" si="102"/>
        <v>0.7864207177952991</v>
      </c>
      <c r="CJ59" s="147">
        <f t="shared" si="103"/>
        <v>9.657958184346746E-2</v>
      </c>
      <c r="CK59" s="147">
        <f t="shared" si="104"/>
        <v>-6.0955124275542075E-2</v>
      </c>
    </row>
    <row r="60" spans="1:90">
      <c r="A60" s="3" t="s">
        <v>14</v>
      </c>
      <c r="B60" s="236"/>
      <c r="C60" s="144">
        <f t="shared" si="127"/>
        <v>1.2634899721426462E-2</v>
      </c>
      <c r="D60" s="144">
        <f t="shared" si="127"/>
        <v>0.87607209685586196</v>
      </c>
      <c r="E60" s="144">
        <f t="shared" si="127"/>
        <v>0.40451868728572327</v>
      </c>
      <c r="F60" s="144">
        <f t="shared" si="127"/>
        <v>0.97016848012706125</v>
      </c>
      <c r="G60" s="144">
        <f t="shared" si="107"/>
        <v>2.9804300295871058</v>
      </c>
      <c r="H60" s="144">
        <f t="shared" si="108"/>
        <v>1.0861441354125867</v>
      </c>
      <c r="I60" s="144">
        <f t="shared" si="109"/>
        <v>1.2209756701048364</v>
      </c>
      <c r="J60" s="144">
        <f t="shared" si="110"/>
        <v>0.34278233249964302</v>
      </c>
      <c r="K60" s="144">
        <f t="shared" si="111"/>
        <v>0.31528886090198971</v>
      </c>
      <c r="L60" s="144">
        <f t="shared" si="112"/>
        <v>0.19206558188959386</v>
      </c>
      <c r="M60" s="144">
        <f t="shared" si="113"/>
        <v>0.15643417781083846</v>
      </c>
      <c r="N60" s="144">
        <f t="shared" si="114"/>
        <v>-0.53168202172962942</v>
      </c>
      <c r="O60" s="144">
        <f t="shared" si="115"/>
        <v>-0.90118278183075173</v>
      </c>
      <c r="P60" s="144">
        <f t="shared" si="116"/>
        <v>-0.46216012183262001</v>
      </c>
      <c r="Q60" s="144">
        <f t="shared" si="117"/>
        <v>1.9939496805724238E-2</v>
      </c>
      <c r="R60" s="144">
        <f t="shared" si="118"/>
        <v>-0.54403286295155151</v>
      </c>
      <c r="S60" s="144">
        <f t="shared" si="119"/>
        <v>-8.5170223201577411E-2</v>
      </c>
      <c r="T60" s="144">
        <f t="shared" si="120"/>
        <v>0.69290497859867972</v>
      </c>
      <c r="U60" s="144">
        <f t="shared" si="121"/>
        <v>0.66282866269825891</v>
      </c>
      <c r="V60" s="144">
        <f t="shared" si="122"/>
        <v>1.6085178226770646E-2</v>
      </c>
      <c r="W60" s="144">
        <f t="shared" si="123"/>
        <v>0.24969612637494651</v>
      </c>
      <c r="X60" s="144">
        <f t="shared" si="124"/>
        <v>0.78468498789453411</v>
      </c>
      <c r="Y60" s="144">
        <f t="shared" si="125"/>
        <v>0.6091419235037554</v>
      </c>
      <c r="Z60" s="144">
        <f t="shared" si="126"/>
        <v>-2.7511028708173318E-2</v>
      </c>
      <c r="AA60" s="144">
        <f t="shared" si="106"/>
        <v>0.18582064459114017</v>
      </c>
      <c r="AB60" s="144">
        <f t="shared" si="106"/>
        <v>0.44172296896139224</v>
      </c>
      <c r="AC60" s="144">
        <f t="shared" si="106"/>
        <v>0.75220576043703447</v>
      </c>
      <c r="AD60" s="144">
        <f t="shared" si="106"/>
        <v>0.70351737863887676</v>
      </c>
      <c r="AE60" s="144">
        <f t="shared" si="106"/>
        <v>0.53552302749018643</v>
      </c>
      <c r="AF60" s="144">
        <f t="shared" si="106"/>
        <v>1.5470894082332776</v>
      </c>
      <c r="AG60" s="144">
        <f t="shared" si="106"/>
        <v>-0.10227175254194472</v>
      </c>
      <c r="AH60" s="144">
        <f t="shared" si="106"/>
        <v>1.0733015415912484</v>
      </c>
      <c r="AI60" s="144">
        <f t="shared" si="106"/>
        <v>0.38359243793579428</v>
      </c>
      <c r="AJ60" s="144">
        <f t="shared" si="106"/>
        <v>0.45764057963466626</v>
      </c>
      <c r="AK60" s="144">
        <f t="shared" si="106"/>
        <v>0.9700810668947788</v>
      </c>
      <c r="AL60" s="144">
        <f t="shared" si="106"/>
        <v>1.1687011436712877</v>
      </c>
      <c r="AM60" s="144">
        <f t="shared" si="106"/>
        <v>1.9430963935674221</v>
      </c>
      <c r="AN60" s="144">
        <f t="shared" si="106"/>
        <v>1.8793015470012109</v>
      </c>
      <c r="AO60" s="144">
        <f t="shared" si="106"/>
        <v>1.2161155157038346</v>
      </c>
      <c r="AP60" s="144">
        <f t="shared" si="106"/>
        <v>0.20529965179924103</v>
      </c>
      <c r="AQ60" s="144">
        <f t="shared" si="106"/>
        <v>2.0614793687653896</v>
      </c>
      <c r="AR60" s="144">
        <f t="shared" si="105"/>
        <v>1.3789866625377682</v>
      </c>
      <c r="AS60" s="144">
        <f t="shared" si="105"/>
        <v>0.53547750944987549</v>
      </c>
      <c r="AT60" s="144">
        <f t="shared" si="105"/>
        <v>2.4037754848866357</v>
      </c>
      <c r="AU60" s="144">
        <f t="shared" si="105"/>
        <v>1.6740370554162478</v>
      </c>
      <c r="AV60" s="144">
        <f t="shared" si="105"/>
        <v>0.66515495086923659</v>
      </c>
      <c r="AW60" s="144">
        <f t="shared" si="105"/>
        <v>2.0543625168944284</v>
      </c>
      <c r="AX60" s="144">
        <f t="shared" si="105"/>
        <v>0.88415954391998419</v>
      </c>
      <c r="AY60" s="144">
        <f t="shared" si="105"/>
        <v>1.1235393155411826</v>
      </c>
      <c r="AZ60" s="144">
        <f t="shared" si="105"/>
        <v>1.0228640192539111</v>
      </c>
      <c r="BA60" s="144">
        <f t="shared" si="105"/>
        <v>1.0492220581396297</v>
      </c>
      <c r="BB60" s="144">
        <f t="shared" si="105"/>
        <v>0.36414136112972639</v>
      </c>
      <c r="BC60" s="144">
        <f t="shared" si="105"/>
        <v>0.78637855579868698</v>
      </c>
      <c r="BD60" s="144">
        <f t="shared" si="105"/>
        <v>0.16442970430590309</v>
      </c>
      <c r="BE60" s="144">
        <f t="shared" si="105"/>
        <v>-1.4618985954776371</v>
      </c>
      <c r="BF60" s="144">
        <f t="shared" si="105"/>
        <v>-1.8119253071094112</v>
      </c>
      <c r="BG60" s="144">
        <f t="shared" si="105"/>
        <v>-0.79728199320498305</v>
      </c>
      <c r="BH60" s="144">
        <f t="shared" si="105"/>
        <v>0.46245366122986103</v>
      </c>
      <c r="BI60" s="144">
        <f t="shared" si="79"/>
        <v>1.5817985727449659</v>
      </c>
      <c r="BJ60" s="144">
        <f t="shared" si="79"/>
        <v>0.70495584364868547</v>
      </c>
      <c r="BK60" s="144">
        <f t="shared" si="79"/>
        <v>1.8443715564460099</v>
      </c>
      <c r="BL60" s="144">
        <f t="shared" si="79"/>
        <v>1.417126085749415</v>
      </c>
      <c r="BM60" s="144">
        <f t="shared" si="80"/>
        <v>0.58348943891937133</v>
      </c>
      <c r="BN60" s="144">
        <f t="shared" si="81"/>
        <v>1.2022006648651802</v>
      </c>
      <c r="BO60" s="144">
        <f t="shared" si="82"/>
        <v>0.77222450602604054</v>
      </c>
      <c r="BP60" s="144">
        <f t="shared" si="83"/>
        <v>0.8349313945641772</v>
      </c>
      <c r="BQ60" s="144">
        <f t="shared" si="84"/>
        <v>0.59057723063893497</v>
      </c>
      <c r="BR60" s="144">
        <f t="shared" si="85"/>
        <v>-2.4431589669572148E-2</v>
      </c>
      <c r="BS60" s="144">
        <f t="shared" si="86"/>
        <v>0.65906219923002884</v>
      </c>
      <c r="BT60" s="144">
        <f t="shared" si="87"/>
        <v>0.7873398148182732</v>
      </c>
      <c r="BU60" s="144">
        <f t="shared" si="88"/>
        <v>0.21086179102818284</v>
      </c>
      <c r="BV60" s="144">
        <f t="shared" si="89"/>
        <v>0.22336121650506263</v>
      </c>
      <c r="BW60" s="144">
        <f t="shared" si="90"/>
        <v>1.1168999845028744</v>
      </c>
      <c r="BX60" s="144">
        <f t="shared" si="91"/>
        <v>-0.17661332992756662</v>
      </c>
      <c r="BY60" s="144">
        <f t="shared" si="92"/>
        <v>0.38419219113835668</v>
      </c>
      <c r="BZ60" s="144">
        <f t="shared" si="93"/>
        <v>-0.63180050398380261</v>
      </c>
      <c r="CA60" s="144">
        <f t="shared" si="94"/>
        <v>0.24589833514733744</v>
      </c>
      <c r="CB60" s="144">
        <f t="shared" si="95"/>
        <v>0.70993024990129694</v>
      </c>
      <c r="CC60" s="144">
        <f t="shared" si="96"/>
        <v>1.5953392137645648</v>
      </c>
      <c r="CD60" s="144">
        <f t="shared" si="97"/>
        <v>0.98254640298694096</v>
      </c>
      <c r="CE60" s="144">
        <f t="shared" si="98"/>
        <v>-1.2627593893183788</v>
      </c>
      <c r="CF60" s="144">
        <f t="shared" si="99"/>
        <v>8.7076175528369631E-2</v>
      </c>
      <c r="CG60" s="144">
        <f t="shared" si="100"/>
        <v>-0.22734677364495953</v>
      </c>
      <c r="CH60" s="144">
        <f t="shared" si="101"/>
        <v>-0.82461944781357432</v>
      </c>
      <c r="CI60" s="144">
        <f t="shared" si="102"/>
        <v>0.68131820418560218</v>
      </c>
      <c r="CJ60" s="144">
        <f t="shared" si="103"/>
        <v>0.25551734175713992</v>
      </c>
      <c r="CK60" s="144">
        <f t="shared" si="104"/>
        <v>-0.22905688783740186</v>
      </c>
    </row>
    <row r="61" spans="1:90" ht="13.5" thickBot="1">
      <c r="A61" s="96" t="s">
        <v>426</v>
      </c>
      <c r="B61" s="239"/>
      <c r="C61" s="146">
        <f t="shared" si="127"/>
        <v>0.14972076254950134</v>
      </c>
      <c r="D61" s="146">
        <f t="shared" si="127"/>
        <v>0.5222888775543939</v>
      </c>
      <c r="E61" s="146">
        <f t="shared" si="127"/>
        <v>0.25464561452283252</v>
      </c>
      <c r="F61" s="146">
        <f t="shared" si="127"/>
        <v>1.4528279831861006</v>
      </c>
      <c r="G61" s="146">
        <f t="shared" si="107"/>
        <v>1.1659241616179348</v>
      </c>
      <c r="H61" s="146">
        <f t="shared" si="108"/>
        <v>1.1914604830728699</v>
      </c>
      <c r="I61" s="146">
        <f t="shared" si="109"/>
        <v>1.0552088516562041</v>
      </c>
      <c r="J61" s="146">
        <f t="shared" si="110"/>
        <v>0.23630194277476668</v>
      </c>
      <c r="K61" s="146">
        <f t="shared" si="111"/>
        <v>0.61389682326249284</v>
      </c>
      <c r="L61" s="146">
        <f t="shared" si="112"/>
        <v>0.14780135062437688</v>
      </c>
      <c r="M61" s="146">
        <f t="shared" si="113"/>
        <v>-0.11669479448557943</v>
      </c>
      <c r="N61" s="146">
        <f t="shared" si="114"/>
        <v>0.31873648055746462</v>
      </c>
      <c r="O61" s="146">
        <f t="shared" si="115"/>
        <v>5.6402772046081573E-2</v>
      </c>
      <c r="P61" s="146">
        <f t="shared" si="116"/>
        <v>-0.24031958545159704</v>
      </c>
      <c r="Q61" s="146">
        <f t="shared" si="117"/>
        <v>7.4425298972582266E-2</v>
      </c>
      <c r="R61" s="146">
        <f t="shared" si="118"/>
        <v>0.83685752579441031</v>
      </c>
      <c r="S61" s="146">
        <f t="shared" si="119"/>
        <v>0.67892785497652242</v>
      </c>
      <c r="T61" s="146">
        <f t="shared" si="120"/>
        <v>0.98921792397827679</v>
      </c>
      <c r="U61" s="146">
        <f t="shared" si="121"/>
        <v>1.011573126441516</v>
      </c>
      <c r="V61" s="146">
        <f t="shared" si="122"/>
        <v>0.97879098782037122</v>
      </c>
      <c r="W61" s="146">
        <f t="shared" si="123"/>
        <v>0.8103438675227741</v>
      </c>
      <c r="X61" s="146">
        <f t="shared" si="124"/>
        <v>0.84371532372273272</v>
      </c>
      <c r="Y61" s="146">
        <f t="shared" si="125"/>
        <v>0.76240865656916934</v>
      </c>
      <c r="Z61" s="146">
        <f t="shared" si="126"/>
        <v>0.59074033811019233</v>
      </c>
      <c r="AA61" s="146">
        <f t="shared" si="106"/>
        <v>0.45111666020263391</v>
      </c>
      <c r="AB61" s="146">
        <f t="shared" si="106"/>
        <v>0.19504435007785581</v>
      </c>
      <c r="AC61" s="146">
        <f t="shared" si="106"/>
        <v>0.6342005524902592</v>
      </c>
      <c r="AD61" s="146">
        <f t="shared" si="106"/>
        <v>1.1932387748804716</v>
      </c>
      <c r="AE61" s="146">
        <f t="shared" si="106"/>
        <v>1.1796543283819567</v>
      </c>
      <c r="AF61" s="146">
        <f t="shared" si="106"/>
        <v>0.81438821678912454</v>
      </c>
      <c r="AG61" s="146">
        <f t="shared" si="106"/>
        <v>0.71184980191734926</v>
      </c>
      <c r="AH61" s="146">
        <f t="shared" si="106"/>
        <v>0.92249020195971088</v>
      </c>
      <c r="AI61" s="146">
        <f t="shared" si="106"/>
        <v>0.53935685405812439</v>
      </c>
      <c r="AJ61" s="146">
        <f t="shared" si="106"/>
        <v>0.59328316212189658</v>
      </c>
      <c r="AK61" s="146">
        <f t="shared" si="106"/>
        <v>0.58740378098709722</v>
      </c>
      <c r="AL61" s="146">
        <f t="shared" si="106"/>
        <v>1.4194224217781803</v>
      </c>
      <c r="AM61" s="146">
        <f t="shared" si="106"/>
        <v>1.2624444147475402</v>
      </c>
      <c r="AN61" s="146">
        <f t="shared" si="106"/>
        <v>1.6713060322732189</v>
      </c>
      <c r="AO61" s="146">
        <f t="shared" si="106"/>
        <v>0.9595106474979983</v>
      </c>
      <c r="AP61" s="146">
        <f t="shared" si="106"/>
        <v>1.1367079474121962</v>
      </c>
      <c r="AQ61" s="146">
        <f t="shared" si="106"/>
        <v>1.6286026854976625</v>
      </c>
      <c r="AR61" s="146">
        <f t="shared" si="105"/>
        <v>1.2477987224424161</v>
      </c>
      <c r="AS61" s="146">
        <f t="shared" si="105"/>
        <v>0.66015248682988792</v>
      </c>
      <c r="AT61" s="146">
        <f t="shared" si="105"/>
        <v>1.5314211561781623</v>
      </c>
      <c r="AU61" s="146">
        <f t="shared" si="105"/>
        <v>1.4202490597579522</v>
      </c>
      <c r="AV61" s="146">
        <f t="shared" si="105"/>
        <v>1.3811481052526726</v>
      </c>
      <c r="AW61" s="146">
        <f t="shared" si="105"/>
        <v>1.3828393583235026</v>
      </c>
      <c r="AX61" s="146">
        <f t="shared" si="105"/>
        <v>1.6236502259607728</v>
      </c>
      <c r="AY61" s="146">
        <f t="shared" si="105"/>
        <v>0.81955534431895194</v>
      </c>
      <c r="AZ61" s="146">
        <f t="shared" si="105"/>
        <v>1.1719522971300755</v>
      </c>
      <c r="BA61" s="146">
        <f t="shared" si="105"/>
        <v>1.4170786507739164</v>
      </c>
      <c r="BB61" s="146">
        <f t="shared" si="105"/>
        <v>0.41998416316657244</v>
      </c>
      <c r="BC61" s="146">
        <f t="shared" si="105"/>
        <v>1.2209068318527723</v>
      </c>
      <c r="BD61" s="146">
        <f t="shared" si="105"/>
        <v>0.23891971497836331</v>
      </c>
      <c r="BE61" s="146">
        <f t="shared" si="105"/>
        <v>-0.56922680182110341</v>
      </c>
      <c r="BF61" s="146">
        <f t="shared" si="105"/>
        <v>-1.555569001658003</v>
      </c>
      <c r="BG61" s="146">
        <f t="shared" si="105"/>
        <v>-0.34320956258124052</v>
      </c>
      <c r="BH61" s="146">
        <f t="shared" si="105"/>
        <v>0.23190841476502799</v>
      </c>
      <c r="BI61" s="146">
        <f t="shared" si="79"/>
        <v>0.66697229182688555</v>
      </c>
      <c r="BJ61" s="146">
        <f t="shared" si="79"/>
        <v>1.1382725226785966</v>
      </c>
      <c r="BK61" s="146">
        <f>(BK21-BJ21)/BJ21*100</f>
        <v>0.68227528799601578</v>
      </c>
      <c r="BL61" s="146">
        <f>(BL21-BK21)/BK21*100</f>
        <v>1.1117608695293812</v>
      </c>
      <c r="BM61" s="146">
        <f t="shared" si="80"/>
        <v>1.0697622657137487</v>
      </c>
      <c r="BN61" s="146">
        <f t="shared" si="81"/>
        <v>0.95045571321472289</v>
      </c>
      <c r="BO61" s="146">
        <f t="shared" si="82"/>
        <v>0.57493524615549962</v>
      </c>
      <c r="BP61" s="146">
        <f t="shared" si="83"/>
        <v>0.29824900678392252</v>
      </c>
      <c r="BQ61" s="146">
        <f t="shared" si="84"/>
        <v>0.76226411109722114</v>
      </c>
      <c r="BR61" s="146">
        <f t="shared" si="85"/>
        <v>0.40006332324498839</v>
      </c>
      <c r="BS61" s="146">
        <f t="shared" si="86"/>
        <v>0.89770991112838816</v>
      </c>
      <c r="BT61" s="146">
        <f t="shared" si="87"/>
        <v>0.29907653615212371</v>
      </c>
      <c r="BU61" s="146">
        <f t="shared" si="88"/>
        <v>0.43528033586960935</v>
      </c>
      <c r="BV61" s="146">
        <f t="shared" si="89"/>
        <v>0.43635480610887828</v>
      </c>
      <c r="BW61" s="146">
        <f t="shared" si="90"/>
        <v>1.0469857507324178</v>
      </c>
      <c r="BX61" s="146">
        <f t="shared" si="91"/>
        <v>0.44836659012035274</v>
      </c>
      <c r="BY61" s="146">
        <f t="shared" si="92"/>
        <v>1.275555663155056</v>
      </c>
      <c r="BZ61" s="146">
        <f t="shared" si="93"/>
        <v>-0.40346017964268782</v>
      </c>
      <c r="CA61" s="146">
        <f t="shared" si="94"/>
        <v>0.17176771643778607</v>
      </c>
      <c r="CB61" s="146">
        <f t="shared" si="95"/>
        <v>0.55572092429089803</v>
      </c>
      <c r="CC61" s="146">
        <f t="shared" si="96"/>
        <v>1.0117645697987965</v>
      </c>
      <c r="CD61" s="146">
        <f t="shared" si="97"/>
        <v>0.48223148217005857</v>
      </c>
      <c r="CE61" s="146">
        <f t="shared" si="98"/>
        <v>-0.46570111681656262</v>
      </c>
      <c r="CF61" s="146">
        <f t="shared" si="99"/>
        <v>0.10872874580703709</v>
      </c>
      <c r="CG61" s="146">
        <f t="shared" si="100"/>
        <v>0.12955375095131547</v>
      </c>
      <c r="CH61" s="146">
        <f t="shared" si="101"/>
        <v>-0.37234002279774114</v>
      </c>
      <c r="CI61" s="146">
        <f t="shared" si="102"/>
        <v>0.77690543206499707</v>
      </c>
      <c r="CJ61" s="146">
        <f t="shared" si="103"/>
        <v>0.11095510616958822</v>
      </c>
      <c r="CK61" s="146">
        <f>(CK21-CJ21)/CJ21*100</f>
        <v>-7.618146533487842E-2</v>
      </c>
      <c r="CL61" s="341">
        <f>CK61*4</f>
        <v>-0.30472586133951368</v>
      </c>
    </row>
    <row r="63" spans="1:90" ht="18">
      <c r="A63" s="446" t="s">
        <v>168</v>
      </c>
      <c r="B63" s="446"/>
      <c r="C63" s="446"/>
      <c r="D63" s="446"/>
      <c r="E63" s="446"/>
      <c r="F63" s="446"/>
      <c r="G63" s="446"/>
      <c r="H63" s="446"/>
      <c r="I63" s="446"/>
      <c r="J63" s="446"/>
      <c r="K63" s="446"/>
      <c r="L63" s="446"/>
      <c r="M63" s="446"/>
      <c r="N63" s="446"/>
      <c r="O63" s="446"/>
      <c r="P63" s="446"/>
      <c r="Q63" s="446"/>
      <c r="R63" s="446"/>
      <c r="S63" s="446"/>
      <c r="T63" s="446"/>
      <c r="U63" s="446"/>
      <c r="V63" s="446"/>
      <c r="W63" s="446"/>
      <c r="X63" s="446"/>
      <c r="Y63" s="446"/>
      <c r="Z63" s="447"/>
      <c r="AA63" s="447"/>
      <c r="AB63" s="447"/>
      <c r="AC63" s="447"/>
      <c r="AD63" s="447"/>
      <c r="AE63" s="447"/>
      <c r="AF63" s="447"/>
      <c r="AG63" s="447"/>
      <c r="AH63" s="447"/>
      <c r="AI63" s="447"/>
      <c r="AJ63" s="447"/>
      <c r="AK63" s="447"/>
      <c r="AL63" s="447"/>
      <c r="AM63" s="447"/>
      <c r="AN63" s="447"/>
      <c r="AO63" s="447"/>
      <c r="AP63" s="447"/>
      <c r="AQ63" s="447"/>
      <c r="AR63" s="447"/>
      <c r="AS63" s="447"/>
      <c r="AT63" s="447"/>
      <c r="AU63" s="447"/>
      <c r="AV63" s="447"/>
      <c r="AW63" s="447"/>
      <c r="AX63" s="447"/>
      <c r="AY63" s="447"/>
      <c r="AZ63" s="447"/>
      <c r="BA63" s="447"/>
      <c r="BB63" s="447"/>
      <c r="BC63" s="447"/>
      <c r="BD63" s="447"/>
      <c r="BE63" s="447"/>
      <c r="BF63" s="447"/>
      <c r="BG63" s="447"/>
      <c r="BH63" s="447"/>
    </row>
    <row r="64" spans="1:90" ht="13.5" thickBot="1">
      <c r="A64" s="1" t="s">
        <v>172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89" ht="13.5" thickBot="1">
      <c r="A65" s="132" t="s">
        <v>167</v>
      </c>
      <c r="B65" s="234" t="s">
        <v>282</v>
      </c>
      <c r="C65" s="233" t="s">
        <v>283</v>
      </c>
      <c r="D65" s="233" t="s">
        <v>284</v>
      </c>
      <c r="E65" s="233" t="s">
        <v>285</v>
      </c>
      <c r="F65" s="233" t="s">
        <v>281</v>
      </c>
      <c r="G65" s="233" t="s">
        <v>286</v>
      </c>
      <c r="H65" s="233" t="s">
        <v>287</v>
      </c>
      <c r="I65" s="233" t="s">
        <v>288</v>
      </c>
      <c r="J65" s="233" t="s">
        <v>289</v>
      </c>
      <c r="K65" s="233" t="s">
        <v>290</v>
      </c>
      <c r="L65" s="233" t="s">
        <v>291</v>
      </c>
      <c r="M65" s="233" t="s">
        <v>292</v>
      </c>
      <c r="N65" s="233" t="s">
        <v>293</v>
      </c>
      <c r="O65" s="233" t="s">
        <v>294</v>
      </c>
      <c r="P65" s="233" t="s">
        <v>295</v>
      </c>
      <c r="Q65" s="233" t="s">
        <v>296</v>
      </c>
      <c r="R65" s="233" t="s">
        <v>297</v>
      </c>
      <c r="S65" s="233" t="s">
        <v>298</v>
      </c>
      <c r="T65" s="233" t="s">
        <v>299</v>
      </c>
      <c r="U65" s="233" t="s">
        <v>300</v>
      </c>
      <c r="V65" s="233" t="s">
        <v>329</v>
      </c>
      <c r="W65" s="233" t="s">
        <v>330</v>
      </c>
      <c r="X65" s="233" t="s">
        <v>331</v>
      </c>
      <c r="Y65" s="233" t="s">
        <v>332</v>
      </c>
      <c r="Z65" s="233" t="s">
        <v>301</v>
      </c>
      <c r="AA65" s="233" t="s">
        <v>302</v>
      </c>
      <c r="AB65" s="233" t="s">
        <v>303</v>
      </c>
      <c r="AC65" s="233" t="s">
        <v>304</v>
      </c>
      <c r="AD65" s="233" t="s">
        <v>305</v>
      </c>
      <c r="AE65" s="233" t="s">
        <v>306</v>
      </c>
      <c r="AF65" s="233" t="s">
        <v>307</v>
      </c>
      <c r="AG65" s="233" t="s">
        <v>308</v>
      </c>
      <c r="AH65" s="233" t="s">
        <v>309</v>
      </c>
      <c r="AI65" s="233" t="s">
        <v>310</v>
      </c>
      <c r="AJ65" s="233" t="s">
        <v>311</v>
      </c>
      <c r="AK65" s="233" t="s">
        <v>312</v>
      </c>
      <c r="AL65" s="233" t="s">
        <v>313</v>
      </c>
      <c r="AM65" s="233" t="s">
        <v>314</v>
      </c>
      <c r="AN65" s="233" t="s">
        <v>315</v>
      </c>
      <c r="AO65" s="233" t="s">
        <v>316</v>
      </c>
      <c r="AP65" s="233" t="s">
        <v>317</v>
      </c>
      <c r="AQ65" s="233" t="s">
        <v>318</v>
      </c>
      <c r="AR65" s="233" t="s">
        <v>319</v>
      </c>
      <c r="AS65" s="233" t="s">
        <v>320</v>
      </c>
      <c r="AT65" s="233" t="s">
        <v>321</v>
      </c>
      <c r="AU65" s="233" t="s">
        <v>322</v>
      </c>
      <c r="AV65" s="233" t="s">
        <v>323</v>
      </c>
      <c r="AW65" s="233" t="s">
        <v>324</v>
      </c>
      <c r="AX65" s="233" t="s">
        <v>325</v>
      </c>
      <c r="AY65" s="233" t="s">
        <v>326</v>
      </c>
      <c r="AZ65" s="233" t="s">
        <v>327</v>
      </c>
      <c r="BA65" s="233" t="s">
        <v>328</v>
      </c>
      <c r="BB65" s="233" t="s">
        <v>227</v>
      </c>
      <c r="BC65" s="233" t="s">
        <v>228</v>
      </c>
      <c r="BD65" s="233" t="s">
        <v>229</v>
      </c>
      <c r="BE65" s="233" t="s">
        <v>230</v>
      </c>
      <c r="BF65" s="233" t="s">
        <v>224</v>
      </c>
      <c r="BG65" s="233" t="s">
        <v>225</v>
      </c>
      <c r="BH65" s="233" t="s">
        <v>226</v>
      </c>
      <c r="BI65" s="233" t="s">
        <v>343</v>
      </c>
      <c r="BJ65" s="233" t="str">
        <f t="shared" ref="BJ65:BT65" si="128">BJ45</f>
        <v>2010q1</v>
      </c>
      <c r="BK65" s="233" t="str">
        <f t="shared" si="128"/>
        <v>2010q2</v>
      </c>
      <c r="BL65" s="233" t="str">
        <f t="shared" si="128"/>
        <v>2010q3</v>
      </c>
      <c r="BM65" s="233" t="str">
        <f t="shared" si="128"/>
        <v>2010q4</v>
      </c>
      <c r="BN65" s="233" t="str">
        <f t="shared" si="128"/>
        <v>2011q1</v>
      </c>
      <c r="BO65" s="233" t="str">
        <f t="shared" si="128"/>
        <v>2011q2</v>
      </c>
      <c r="BP65" s="233" t="str">
        <f t="shared" si="128"/>
        <v>2011q3</v>
      </c>
      <c r="BQ65" s="233" t="str">
        <f t="shared" si="128"/>
        <v>2011q4</v>
      </c>
      <c r="BR65" s="233" t="str">
        <f t="shared" si="128"/>
        <v>2012q1</v>
      </c>
      <c r="BS65" s="233" t="str">
        <f t="shared" si="128"/>
        <v>2012q2</v>
      </c>
      <c r="BT65" s="233" t="str">
        <f t="shared" si="128"/>
        <v>2012q3</v>
      </c>
      <c r="BU65" s="233" t="str">
        <f t="shared" ref="BU65:CE65" si="129">BU45</f>
        <v>2012q4</v>
      </c>
      <c r="BV65" s="233" t="str">
        <f t="shared" si="129"/>
        <v>2013q1</v>
      </c>
      <c r="BW65" s="233" t="str">
        <f t="shared" si="129"/>
        <v>2013q2</v>
      </c>
      <c r="BX65" s="233" t="str">
        <f t="shared" si="129"/>
        <v>2013q3</v>
      </c>
      <c r="BY65" s="233" t="str">
        <f t="shared" si="129"/>
        <v>2013q4</v>
      </c>
      <c r="BZ65" s="233" t="str">
        <f t="shared" si="129"/>
        <v>2014q1</v>
      </c>
      <c r="CA65" s="233" t="str">
        <f t="shared" si="129"/>
        <v>2014q2</v>
      </c>
      <c r="CB65" s="233" t="str">
        <f t="shared" si="129"/>
        <v>2014q3</v>
      </c>
      <c r="CC65" s="233" t="str">
        <f t="shared" si="129"/>
        <v>2014q4</v>
      </c>
      <c r="CD65" s="233" t="str">
        <f t="shared" si="129"/>
        <v>2015q1</v>
      </c>
      <c r="CE65" s="233" t="str">
        <f t="shared" si="129"/>
        <v>2015q2</v>
      </c>
      <c r="CF65" s="233" t="str">
        <f t="shared" ref="CF65:CG65" si="130">CF45</f>
        <v>2015q3</v>
      </c>
      <c r="CG65" s="233" t="str">
        <f t="shared" si="130"/>
        <v>2015q4</v>
      </c>
      <c r="CH65" s="233" t="str">
        <f t="shared" ref="CH65:CK65" si="131">CH45</f>
        <v>2016q1</v>
      </c>
      <c r="CI65" s="233" t="str">
        <f t="shared" si="131"/>
        <v>2016q2</v>
      </c>
      <c r="CJ65" s="233" t="str">
        <f t="shared" si="131"/>
        <v>2016q3</v>
      </c>
      <c r="CK65" s="233" t="str">
        <f t="shared" si="131"/>
        <v>2016q4</v>
      </c>
    </row>
    <row r="66" spans="1:89" ht="13.5" thickTop="1">
      <c r="A66" s="133" t="s">
        <v>0</v>
      </c>
      <c r="B66" s="235"/>
      <c r="C66" s="142">
        <f t="shared" ref="C66:BB70" si="132">(C26-B26)/B26*100</f>
        <v>-9.5718411124456964</v>
      </c>
      <c r="D66" s="142">
        <f t="shared" si="132"/>
        <v>-5.3152043398546578</v>
      </c>
      <c r="E66" s="142">
        <f t="shared" si="132"/>
        <v>-0.26936012954613936</v>
      </c>
      <c r="F66" s="142">
        <f t="shared" si="132"/>
        <v>25.564605507077875</v>
      </c>
      <c r="G66" s="142">
        <f t="shared" si="132"/>
        <v>6.6861820290414444</v>
      </c>
      <c r="H66" s="142">
        <f t="shared" si="132"/>
        <v>3.0443858896142695</v>
      </c>
      <c r="I66" s="142">
        <f t="shared" si="132"/>
        <v>0.71896884806730399</v>
      </c>
      <c r="J66" s="142">
        <f t="shared" si="132"/>
        <v>-3.7558411840708419</v>
      </c>
      <c r="K66" s="142">
        <f t="shared" si="132"/>
        <v>0.78345628650871335</v>
      </c>
      <c r="L66" s="142">
        <f t="shared" si="132"/>
        <v>0.25562006065032777</v>
      </c>
      <c r="M66" s="142">
        <f t="shared" si="132"/>
        <v>-0.35215671184855013</v>
      </c>
      <c r="N66" s="142">
        <f t="shared" si="132"/>
        <v>1.0197255776266532</v>
      </c>
      <c r="O66" s="142">
        <f t="shared" si="132"/>
        <v>-1.6546206424005905</v>
      </c>
      <c r="P66" s="142">
        <f t="shared" si="132"/>
        <v>-0.58885887956832716</v>
      </c>
      <c r="Q66" s="142">
        <f t="shared" si="132"/>
        <v>0.97071009513980921</v>
      </c>
      <c r="R66" s="142">
        <f t="shared" si="132"/>
        <v>-16.087973795292065</v>
      </c>
      <c r="S66" s="142">
        <f t="shared" si="132"/>
        <v>0.44000949898913733</v>
      </c>
      <c r="T66" s="142">
        <f t="shared" si="132"/>
        <v>1.0217975409351452</v>
      </c>
      <c r="U66" s="142">
        <f t="shared" si="132"/>
        <v>1.6309974257706459</v>
      </c>
      <c r="V66" s="142">
        <f t="shared" si="132"/>
        <v>-0.67228280248389216</v>
      </c>
      <c r="W66" s="142">
        <f t="shared" si="132"/>
        <v>0.28960652827005912</v>
      </c>
      <c r="X66" s="142">
        <f t="shared" si="132"/>
        <v>-0.26443509496288364</v>
      </c>
      <c r="Y66" s="142">
        <f t="shared" si="132"/>
        <v>-0.69243115212884543</v>
      </c>
      <c r="Z66" s="142">
        <f t="shared" si="132"/>
        <v>-1.305351545011554</v>
      </c>
      <c r="AA66" s="142">
        <f t="shared" si="132"/>
        <v>-0.17761243844056565</v>
      </c>
      <c r="AB66" s="142">
        <f t="shared" si="132"/>
        <v>-0.42823174549123499</v>
      </c>
      <c r="AC66" s="142">
        <f t="shared" si="132"/>
        <v>-0.33455541089435381</v>
      </c>
      <c r="AD66" s="142">
        <f t="shared" si="132"/>
        <v>-3.7436399744889317</v>
      </c>
      <c r="AE66" s="142">
        <f t="shared" si="132"/>
        <v>2.3736885791447024</v>
      </c>
      <c r="AF66" s="142">
        <f t="shared" si="132"/>
        <v>1.682040498553466</v>
      </c>
      <c r="AG66" s="142">
        <f t="shared" si="132"/>
        <v>1.1003969245766498</v>
      </c>
      <c r="AH66" s="142">
        <f t="shared" si="132"/>
        <v>4.0175402635501891</v>
      </c>
      <c r="AI66" s="142">
        <f t="shared" si="132"/>
        <v>-0.16720740409638293</v>
      </c>
      <c r="AJ66" s="142">
        <f t="shared" si="132"/>
        <v>-1.3759394947745143</v>
      </c>
      <c r="AK66" s="142">
        <f t="shared" si="132"/>
        <v>-0.23164580571839186</v>
      </c>
      <c r="AL66" s="142">
        <f t="shared" si="132"/>
        <v>0.3607646448156438</v>
      </c>
      <c r="AM66" s="142">
        <f t="shared" si="132"/>
        <v>0.13721128893608822</v>
      </c>
      <c r="AN66" s="142">
        <f t="shared" si="132"/>
        <v>2.3659294165047289</v>
      </c>
      <c r="AO66" s="142">
        <f t="shared" si="132"/>
        <v>0.72702987029624611</v>
      </c>
      <c r="AP66" s="142">
        <f t="shared" si="132"/>
        <v>-7.2783479733225391</v>
      </c>
      <c r="AQ66" s="142">
        <f t="shared" si="132"/>
        <v>-0.40270753238872425</v>
      </c>
      <c r="AR66" s="142">
        <f t="shared" si="132"/>
        <v>-0.11985233239389567</v>
      </c>
      <c r="AS66" s="142">
        <f t="shared" si="132"/>
        <v>2.0570402636479773E-2</v>
      </c>
      <c r="AT66" s="142">
        <f t="shared" si="132"/>
        <v>3.954116221558162</v>
      </c>
      <c r="AU66" s="142">
        <f t="shared" si="132"/>
        <v>-4.9288318430780329</v>
      </c>
      <c r="AV66" s="142">
        <f t="shared" si="132"/>
        <v>-1.7342499251723975</v>
      </c>
      <c r="AW66" s="142">
        <f t="shared" si="132"/>
        <v>3.5721940772774664E-2</v>
      </c>
      <c r="AX66" s="142">
        <f t="shared" si="132"/>
        <v>3.3221611327754785</v>
      </c>
      <c r="AY66" s="142">
        <f t="shared" si="132"/>
        <v>1.1860766099423972</v>
      </c>
      <c r="AZ66" s="142">
        <f t="shared" si="132"/>
        <v>0.83508525501245523</v>
      </c>
      <c r="BA66" s="142">
        <f t="shared" si="132"/>
        <v>2.3385945575167897</v>
      </c>
      <c r="BB66" s="142">
        <f t="shared" si="132"/>
        <v>0.67844968003980877</v>
      </c>
      <c r="BC66" s="142">
        <f t="shared" ref="BC66:BL81" si="133">(BC26-BB26)/BB26*100</f>
        <v>3.59244462387844</v>
      </c>
      <c r="BD66" s="142">
        <f t="shared" si="133"/>
        <v>4.0413427440332255</v>
      </c>
      <c r="BE66" s="142">
        <f t="shared" si="133"/>
        <v>1.7401539922833398</v>
      </c>
      <c r="BF66" s="142">
        <f t="shared" si="133"/>
        <v>-3.9373894491667678</v>
      </c>
      <c r="BG66" s="142">
        <f t="shared" ref="BG66:BG81" si="134">(BG26-BF26)/BF26*100</f>
        <v>-2.4824651331728456</v>
      </c>
      <c r="BH66" s="142">
        <f t="shared" ref="BH66:BH81" si="135">(BH26-BG26)/BG26*100</f>
        <v>-2.963707962310508</v>
      </c>
      <c r="BI66" s="142">
        <f t="shared" ref="BI66:BI81" si="136">(BI26-BH26)/BH26*100</f>
        <v>-1.4739457538026948</v>
      </c>
      <c r="BJ66" s="142">
        <f t="shared" ref="BJ66:BJ80" si="137">(BJ26-BI26)/BI26*100</f>
        <v>5.266194070591097</v>
      </c>
      <c r="BK66" s="142">
        <f t="shared" ref="BK66:BK81" si="138">(BK26-BJ26)/BJ26*100</f>
        <v>-0.16957855214546683</v>
      </c>
      <c r="BL66" s="142">
        <f t="shared" si="133"/>
        <v>4.3803252356933866</v>
      </c>
      <c r="BM66" s="142">
        <f t="shared" ref="BM66:BM81" si="139">(BM26-BL26)/BL26*100</f>
        <v>2.4796429842376981</v>
      </c>
      <c r="BN66" s="142">
        <f t="shared" ref="BN66:BN81" si="140">(BN26-BM26)/BM26*100</f>
        <v>4.6342227564391454</v>
      </c>
      <c r="BO66" s="142">
        <f t="shared" ref="BO66:BO81" si="141">(BO26-BN26)/BN26*100</f>
        <v>-1.4591075705913674</v>
      </c>
      <c r="BP66" s="142">
        <f t="shared" ref="BP66:BP81" si="142">(BP26-BO26)/BO26*100</f>
        <v>-1.8306966591583294</v>
      </c>
      <c r="BQ66" s="142">
        <f t="shared" ref="BQ66:BQ81" si="143">(BQ26-BP26)/BP26*100</f>
        <v>-0.20650497428540199</v>
      </c>
      <c r="BR66" s="142">
        <f t="shared" ref="BR66:BR81" si="144">(BR26-BQ26)/BQ26*100</f>
        <v>1.393460572541908</v>
      </c>
      <c r="BS66" s="142">
        <f t="shared" ref="BS66:BS81" si="145">(BS26-BR26)/BR26*100</f>
        <v>2.7819409744354542</v>
      </c>
      <c r="BT66" s="142">
        <f t="shared" ref="BT66:BT81" si="146">(BT26-BS26)/BS26*100</f>
        <v>0.11572284553524512</v>
      </c>
      <c r="BU66" s="142">
        <f t="shared" ref="BU66:BU81" si="147">(BU26-BT26)/BT26*100</f>
        <v>0.69882545186701117</v>
      </c>
      <c r="BV66" s="142">
        <f t="shared" ref="BV66:BV81" si="148">(BV26-BU26)/BU26*100</f>
        <v>1.3758848556443599</v>
      </c>
      <c r="BW66" s="142">
        <f t="shared" ref="BW66:BW81" si="149">(BW26-BV26)/BV26*100</f>
        <v>6.9018855477002553E-2</v>
      </c>
      <c r="BX66" s="142">
        <f t="shared" ref="BX66:BX81" si="150">(BX26-BW26)/BW26*100</f>
        <v>2.5153050421174381</v>
      </c>
      <c r="BY66" s="142">
        <f t="shared" ref="BY66:BY81" si="151">(BY26-BX26)/BX26*100</f>
        <v>3.0294599389407564</v>
      </c>
      <c r="BZ66" s="142">
        <f t="shared" ref="BZ66:BZ81" si="152">(BZ26-BY26)/BY26*100</f>
        <v>2.5498135154130397</v>
      </c>
      <c r="CA66" s="142">
        <f t="shared" ref="CA66:CA81" si="153">(CA26-BZ26)/BZ26*100</f>
        <v>0.6248854747158219</v>
      </c>
      <c r="CB66" s="142">
        <f t="shared" ref="CB66:CB81" si="154">(CB26-CA26)/CA26*100</f>
        <v>1.9115713324068622</v>
      </c>
      <c r="CC66" s="142">
        <f t="shared" ref="CC66:CC81" si="155">(CC26-CB26)/CB26*100</f>
        <v>2.3382181607525232</v>
      </c>
      <c r="CD66" s="142">
        <f t="shared" ref="CD66:CD81" si="156">(CD26-CC26)/CC26*100</f>
        <v>-4.2736697472641891</v>
      </c>
      <c r="CE66" s="142">
        <f t="shared" ref="CE66:CE81" si="157">(CE26-CD26)/CD26*100</f>
        <v>-4.3462165541858591</v>
      </c>
      <c r="CF66" s="142">
        <f t="shared" ref="CF66:CF81" si="158">(CF26-CE26)/CE26*100</f>
        <v>-2.8244579806564087</v>
      </c>
      <c r="CG66" s="142">
        <f t="shared" ref="CG66:CG81" si="159">(CG26-CF26)/CF26*100</f>
        <v>-0.95778542695009317</v>
      </c>
      <c r="CH66" s="142">
        <f t="shared" ref="CH66:CH81" si="160">(CH26-CG26)/CG26*100</f>
        <v>-6.53892027016692</v>
      </c>
      <c r="CI66" s="142">
        <f t="shared" ref="CI66:CI81" si="161">(CI26-CH26)/CH26*100</f>
        <v>-0.4872761765749305</v>
      </c>
      <c r="CJ66" s="142">
        <f t="shared" ref="CJ66:CJ81" si="162">(CJ26-CI26)/CI26*100</f>
        <v>0.25398522828001779</v>
      </c>
      <c r="CK66" s="142">
        <f t="shared" ref="CK66:CK81" si="163">(CK26-CJ26)/CJ26*100</f>
        <v>-0.89754495427062375</v>
      </c>
    </row>
    <row r="67" spans="1:89">
      <c r="A67" s="134" t="s">
        <v>1</v>
      </c>
      <c r="B67" s="236"/>
      <c r="C67" s="144">
        <f t="shared" si="132"/>
        <v>-15.445704661738722</v>
      </c>
      <c r="D67" s="144">
        <f t="shared" si="132"/>
        <v>-9.5586178745020351</v>
      </c>
      <c r="E67" s="144">
        <f t="shared" si="132"/>
        <v>5.9342716726276341E-2</v>
      </c>
      <c r="F67" s="144">
        <f t="shared" si="132"/>
        <v>10.772010941238097</v>
      </c>
      <c r="G67" s="144">
        <f t="shared" si="132"/>
        <v>16.041006287211697</v>
      </c>
      <c r="H67" s="144">
        <f t="shared" si="132"/>
        <v>5.9198653855533561</v>
      </c>
      <c r="I67" s="144">
        <f t="shared" si="132"/>
        <v>1.1540631079696482</v>
      </c>
      <c r="J67" s="144">
        <f t="shared" si="132"/>
        <v>-7.0815921676559315</v>
      </c>
      <c r="K67" s="144">
        <f t="shared" si="132"/>
        <v>0.32073565808176197</v>
      </c>
      <c r="L67" s="144">
        <f t="shared" si="132"/>
        <v>-0.26551454633298927</v>
      </c>
      <c r="M67" s="144">
        <f t="shared" si="132"/>
        <v>-0.84006769621326016</v>
      </c>
      <c r="N67" s="144">
        <f t="shared" si="132"/>
        <v>3.004896703412447</v>
      </c>
      <c r="O67" s="144">
        <f t="shared" si="132"/>
        <v>-2.3456929214369056</v>
      </c>
      <c r="P67" s="144">
        <f t="shared" si="132"/>
        <v>-0.2874659796410195</v>
      </c>
      <c r="Q67" s="144">
        <f t="shared" si="132"/>
        <v>2.2080578765266785</v>
      </c>
      <c r="R67" s="144">
        <f t="shared" si="132"/>
        <v>-5.8890742109785066</v>
      </c>
      <c r="S67" s="144">
        <f t="shared" si="132"/>
        <v>1.3210102049234307</v>
      </c>
      <c r="T67" s="144">
        <f t="shared" si="132"/>
        <v>1.7484585772917036</v>
      </c>
      <c r="U67" s="144">
        <f t="shared" si="132"/>
        <v>2.5835167440623978</v>
      </c>
      <c r="V67" s="144">
        <f t="shared" si="132"/>
        <v>0.36008779635444471</v>
      </c>
      <c r="W67" s="144">
        <f t="shared" si="132"/>
        <v>0.71420161656440695</v>
      </c>
      <c r="X67" s="144">
        <f t="shared" si="132"/>
        <v>0.13203879050753717</v>
      </c>
      <c r="Y67" s="144">
        <f t="shared" si="132"/>
        <v>-1.4347962740728033</v>
      </c>
      <c r="Z67" s="144">
        <f t="shared" si="132"/>
        <v>1.0957697359971941</v>
      </c>
      <c r="AA67" s="144">
        <f t="shared" si="132"/>
        <v>-0.60868984533960779</v>
      </c>
      <c r="AB67" s="144">
        <f t="shared" si="132"/>
        <v>-0.2675016157715806</v>
      </c>
      <c r="AC67" s="144">
        <f t="shared" si="132"/>
        <v>-5.0734487528010117E-2</v>
      </c>
      <c r="AD67" s="144">
        <f t="shared" si="132"/>
        <v>1.0322967924205533</v>
      </c>
      <c r="AE67" s="144">
        <f t="shared" si="132"/>
        <v>3.3155190658300207</v>
      </c>
      <c r="AF67" s="144">
        <f t="shared" si="132"/>
        <v>2.1085575412356694</v>
      </c>
      <c r="AG67" s="144">
        <f t="shared" si="132"/>
        <v>1.308861438205029</v>
      </c>
      <c r="AH67" s="144">
        <f t="shared" si="132"/>
        <v>4.5870831647611174</v>
      </c>
      <c r="AI67" s="144">
        <f t="shared" si="132"/>
        <v>-0.86485021011252405</v>
      </c>
      <c r="AJ67" s="144">
        <f t="shared" si="132"/>
        <v>-2.8414374008641916</v>
      </c>
      <c r="AK67" s="144">
        <f t="shared" si="132"/>
        <v>-0.63332113603737328</v>
      </c>
      <c r="AL67" s="144">
        <f t="shared" si="132"/>
        <v>-1.0910424594644027E-2</v>
      </c>
      <c r="AM67" s="144">
        <f t="shared" si="132"/>
        <v>0.94379490069022709</v>
      </c>
      <c r="AN67" s="144">
        <f t="shared" si="132"/>
        <v>2.1881105219090315</v>
      </c>
      <c r="AO67" s="144">
        <f t="shared" si="132"/>
        <v>2.6410662588080887</v>
      </c>
      <c r="AP67" s="144">
        <f t="shared" si="132"/>
        <v>-8.9149126244588537</v>
      </c>
      <c r="AQ67" s="144">
        <f t="shared" si="132"/>
        <v>-0.17520796080032217</v>
      </c>
      <c r="AR67" s="144">
        <f t="shared" si="132"/>
        <v>0.23878167480097082</v>
      </c>
      <c r="AS67" s="144">
        <f t="shared" si="132"/>
        <v>0.35255226832665598</v>
      </c>
      <c r="AT67" s="144">
        <f t="shared" si="132"/>
        <v>8.8305316228660153</v>
      </c>
      <c r="AU67" s="144">
        <f t="shared" si="132"/>
        <v>-8.1833048070519645</v>
      </c>
      <c r="AV67" s="144">
        <f t="shared" si="132"/>
        <v>-3.4830924072910734</v>
      </c>
      <c r="AW67" s="144">
        <f t="shared" si="132"/>
        <v>-0.92195367818514662</v>
      </c>
      <c r="AX67" s="144">
        <f t="shared" si="132"/>
        <v>4.7335417836590548</v>
      </c>
      <c r="AY67" s="144">
        <f t="shared" si="132"/>
        <v>3.5745591042521263</v>
      </c>
      <c r="AZ67" s="144">
        <f t="shared" si="132"/>
        <v>1.5321925184629037</v>
      </c>
      <c r="BA67" s="144">
        <f t="shared" si="132"/>
        <v>4.4271292447284534</v>
      </c>
      <c r="BB67" s="144">
        <f t="shared" si="132"/>
        <v>3.5346841187970082</v>
      </c>
      <c r="BC67" s="144">
        <f t="shared" si="133"/>
        <v>4.0491832484078438</v>
      </c>
      <c r="BD67" s="144">
        <f t="shared" si="133"/>
        <v>6.8562180519495932</v>
      </c>
      <c r="BE67" s="144">
        <f t="shared" si="133"/>
        <v>2.5069926781632224</v>
      </c>
      <c r="BF67" s="144">
        <f t="shared" si="133"/>
        <v>-3.2008578865665362</v>
      </c>
      <c r="BG67" s="144">
        <f t="shared" si="134"/>
        <v>-4.6302182962994429</v>
      </c>
      <c r="BH67" s="144">
        <f t="shared" si="135"/>
        <v>-3.6633114285559718</v>
      </c>
      <c r="BI67" s="144">
        <f t="shared" si="136"/>
        <v>-2.6902251907605272</v>
      </c>
      <c r="BJ67" s="144">
        <f t="shared" si="137"/>
        <v>3.5470009820222059</v>
      </c>
      <c r="BK67" s="144">
        <f t="shared" si="138"/>
        <v>2.5078170880751425</v>
      </c>
      <c r="BL67" s="144">
        <f t="shared" si="133"/>
        <v>3.3073719090163398</v>
      </c>
      <c r="BM67" s="144">
        <f>(BM27-BL27)/BL27*100</f>
        <v>2.0908586759393666</v>
      </c>
      <c r="BN67" s="144">
        <f t="shared" si="140"/>
        <v>7.6142063472373263</v>
      </c>
      <c r="BO67" s="144">
        <f t="shared" si="141"/>
        <v>-1.7583322307002685</v>
      </c>
      <c r="BP67" s="144">
        <f t="shared" si="142"/>
        <v>-0.56866647711117757</v>
      </c>
      <c r="BQ67" s="144">
        <f t="shared" si="143"/>
        <v>-0.11438375750643474</v>
      </c>
      <c r="BR67" s="144">
        <f t="shared" si="144"/>
        <v>1.0290940572116081</v>
      </c>
      <c r="BS67" s="144">
        <f t="shared" si="145"/>
        <v>1.5159466794620169</v>
      </c>
      <c r="BT67" s="144">
        <f t="shared" si="146"/>
        <v>1.0457593571829467</v>
      </c>
      <c r="BU67" s="144">
        <f t="shared" si="147"/>
        <v>1.6927349802660223</v>
      </c>
      <c r="BV67" s="144">
        <f t="shared" si="148"/>
        <v>0.47008030044080329</v>
      </c>
      <c r="BW67" s="144">
        <f t="shared" si="149"/>
        <v>0.57372924006036718</v>
      </c>
      <c r="BX67" s="144">
        <f t="shared" si="150"/>
        <v>2.3647489420107579</v>
      </c>
      <c r="BY67" s="144">
        <f t="shared" si="151"/>
        <v>2.6383418531243916</v>
      </c>
      <c r="BZ67" s="144">
        <f t="shared" si="152"/>
        <v>2.3317944730836273</v>
      </c>
      <c r="CA67" s="144">
        <f t="shared" si="153"/>
        <v>1.1510675005391542</v>
      </c>
      <c r="CB67" s="144">
        <f t="shared" si="154"/>
        <v>2.2639447805345774</v>
      </c>
      <c r="CC67" s="144">
        <f t="shared" si="155"/>
        <v>1.8711316698156142</v>
      </c>
      <c r="CD67" s="144">
        <f t="shared" si="156"/>
        <v>-4.1262595024258619</v>
      </c>
      <c r="CE67" s="144">
        <f t="shared" si="157"/>
        <v>-5.4642217304246996</v>
      </c>
      <c r="CF67" s="144">
        <f t="shared" si="158"/>
        <v>-3.0419151663786614</v>
      </c>
      <c r="CG67" s="144">
        <f t="shared" si="159"/>
        <v>-1.6743076414538705</v>
      </c>
      <c r="CH67" s="144">
        <f t="shared" si="160"/>
        <v>-3.496011568278635</v>
      </c>
      <c r="CI67" s="144">
        <f t="shared" si="161"/>
        <v>-2.0111247345913501</v>
      </c>
      <c r="CJ67" s="144">
        <f t="shared" si="162"/>
        <v>-6.1037950345626757E-2</v>
      </c>
      <c r="CK67" s="144">
        <f t="shared" si="163"/>
        <v>-3.5118256912956468E-2</v>
      </c>
    </row>
    <row r="68" spans="1:89">
      <c r="A68" s="137" t="s">
        <v>2</v>
      </c>
      <c r="B68" s="237"/>
      <c r="C68" s="145">
        <f t="shared" si="132"/>
        <v>-1.3274650889878252</v>
      </c>
      <c r="D68" s="145">
        <f t="shared" si="132"/>
        <v>-0.21146266641513317</v>
      </c>
      <c r="E68" s="145">
        <f t="shared" si="132"/>
        <v>-0.62767375688960392</v>
      </c>
      <c r="F68" s="145">
        <f t="shared" si="132"/>
        <v>41.801254582859279</v>
      </c>
      <c r="G68" s="145">
        <f t="shared" si="132"/>
        <v>-1.3349866593680018</v>
      </c>
      <c r="H68" s="145">
        <f t="shared" si="132"/>
        <v>0.14463560899830016</v>
      </c>
      <c r="I68" s="145">
        <f t="shared" si="132"/>
        <v>0.25489894092274812</v>
      </c>
      <c r="J68" s="145">
        <f t="shared" si="132"/>
        <v>-0.17679328944401135</v>
      </c>
      <c r="K68" s="145">
        <f t="shared" si="132"/>
        <v>1.2469745870576752</v>
      </c>
      <c r="L68" s="145">
        <f t="shared" si="132"/>
        <v>0.77287731746569821</v>
      </c>
      <c r="M68" s="145">
        <f t="shared" si="132"/>
        <v>0.12713394819851564</v>
      </c>
      <c r="N68" s="145">
        <f t="shared" si="132"/>
        <v>-0.91153447240708341</v>
      </c>
      <c r="O68" s="145">
        <f t="shared" si="132"/>
        <v>-0.95574316079721278</v>
      </c>
      <c r="P68" s="145">
        <f t="shared" si="132"/>
        <v>-0.88937840695247683</v>
      </c>
      <c r="Q68" s="145">
        <f t="shared" si="132"/>
        <v>-0.2705449229370045</v>
      </c>
      <c r="R68" s="145">
        <f t="shared" si="132"/>
        <v>-26.573355360173917</v>
      </c>
      <c r="S68" s="145">
        <f t="shared" si="132"/>
        <v>-0.72088710988764759</v>
      </c>
      <c r="T68" s="145">
        <f t="shared" si="132"/>
        <v>4.4581058686515913E-2</v>
      </c>
      <c r="U68" s="145">
        <f t="shared" si="132"/>
        <v>0.32822976083260763</v>
      </c>
      <c r="V68" s="145">
        <f t="shared" si="132"/>
        <v>-2.1160036900906718</v>
      </c>
      <c r="W68" s="145">
        <f t="shared" si="132"/>
        <v>-0.31918965175104635</v>
      </c>
      <c r="X68" s="145">
        <f t="shared" si="132"/>
        <v>-0.83880370104346103</v>
      </c>
      <c r="Y68" s="145">
        <f t="shared" si="132"/>
        <v>0.39355670218249822</v>
      </c>
      <c r="Z68" s="145">
        <f t="shared" si="132"/>
        <v>-4.75392347498435</v>
      </c>
      <c r="AA68" s="145">
        <f t="shared" si="132"/>
        <v>0.47954033061039636</v>
      </c>
      <c r="AB68" s="145">
        <f t="shared" si="132"/>
        <v>-0.67060190658420527</v>
      </c>
      <c r="AC68" s="145">
        <f t="shared" si="132"/>
        <v>-0.76427500788721658</v>
      </c>
      <c r="AD68" s="145">
        <f t="shared" si="132"/>
        <v>-11.026649523655882</v>
      </c>
      <c r="AE68" s="145">
        <f t="shared" si="132"/>
        <v>0.74279607582868845</v>
      </c>
      <c r="AF68" s="145">
        <f t="shared" si="132"/>
        <v>0.92461391590176223</v>
      </c>
      <c r="AG68" s="145">
        <f t="shared" si="132"/>
        <v>0.72585422629271734</v>
      </c>
      <c r="AH68" s="145">
        <f t="shared" si="132"/>
        <v>2.9883347202304149</v>
      </c>
      <c r="AI68" s="145">
        <f t="shared" si="132"/>
        <v>1.113054459596194</v>
      </c>
      <c r="AJ68" s="145">
        <f t="shared" si="132"/>
        <v>1.260824915844579</v>
      </c>
      <c r="AK68" s="145">
        <f t="shared" si="132"/>
        <v>0.46178144610495359</v>
      </c>
      <c r="AL68" s="145">
        <f t="shared" si="132"/>
        <v>0.99540703481009674</v>
      </c>
      <c r="AM68" s="145">
        <f t="shared" si="132"/>
        <v>-1.2263228927865828</v>
      </c>
      <c r="AN68" s="145">
        <f t="shared" si="132"/>
        <v>2.6731377184215437</v>
      </c>
      <c r="AO68" s="145">
        <f t="shared" si="132"/>
        <v>-2.5641283889212954</v>
      </c>
      <c r="AP68" s="145">
        <f t="shared" si="132"/>
        <v>-4.3139669586119211</v>
      </c>
      <c r="AQ68" s="145">
        <f t="shared" si="132"/>
        <v>-0.79497308288321022</v>
      </c>
      <c r="AR68" s="145">
        <f t="shared" si="132"/>
        <v>-0.74208927192859897</v>
      </c>
      <c r="AS68" s="145">
        <f t="shared" si="132"/>
        <v>-0.56111656283127809</v>
      </c>
      <c r="AT68" s="145">
        <f t="shared" si="132"/>
        <v>-4.6686745527191755</v>
      </c>
      <c r="AU68" s="145">
        <f t="shared" si="132"/>
        <v>1.6408288749840749</v>
      </c>
      <c r="AV68" s="145">
        <f t="shared" si="132"/>
        <v>1.454837512469251</v>
      </c>
      <c r="AW68" s="145">
        <f t="shared" si="132"/>
        <v>1.6970859670683247</v>
      </c>
      <c r="AX68" s="145">
        <f t="shared" si="132"/>
        <v>0.93677079311466904</v>
      </c>
      <c r="AY68" s="145">
        <f t="shared" si="132"/>
        <v>-3.00257021422297</v>
      </c>
      <c r="AZ68" s="145">
        <f t="shared" si="132"/>
        <v>-0.47031638886379085</v>
      </c>
      <c r="BA68" s="145">
        <f t="shared" si="132"/>
        <v>-1.6510791717993867</v>
      </c>
      <c r="BB68" s="145">
        <f t="shared" si="132"/>
        <v>-5.1149471871447876</v>
      </c>
      <c r="BC68" s="145">
        <f t="shared" si="133"/>
        <v>2.5815748108383825</v>
      </c>
      <c r="BD68" s="145">
        <f t="shared" si="133"/>
        <v>-2.2777679475148194</v>
      </c>
      <c r="BE68" s="145">
        <f t="shared" si="133"/>
        <v>-0.14222573490674331</v>
      </c>
      <c r="BF68" s="145">
        <f t="shared" si="133"/>
        <v>-5.7933391233874145</v>
      </c>
      <c r="BG68" s="145">
        <f t="shared" si="134"/>
        <v>3.0784862516808174</v>
      </c>
      <c r="BH68" s="145">
        <f t="shared" si="135"/>
        <v>-1.2877642053097822</v>
      </c>
      <c r="BI68" s="145">
        <f t="shared" si="136"/>
        <v>1.3696088827610087</v>
      </c>
      <c r="BJ68" s="145">
        <f t="shared" si="137"/>
        <v>9.1245435832720894</v>
      </c>
      <c r="BK68" s="145">
        <f t="shared" si="138"/>
        <v>-5.8712809595514068</v>
      </c>
      <c r="BL68" s="145">
        <f t="shared" si="133"/>
        <v>6.8686534368550056</v>
      </c>
      <c r="BM68" s="145">
        <f t="shared" si="139"/>
        <v>3.3512416068409849</v>
      </c>
      <c r="BN68" s="145">
        <f t="shared" si="140"/>
        <v>-1.9650007581754261</v>
      </c>
      <c r="BO68" s="145">
        <f t="shared" si="141"/>
        <v>-0.73172179309993768</v>
      </c>
      <c r="BP68" s="145">
        <f t="shared" si="142"/>
        <v>-4.8668409094791549</v>
      </c>
      <c r="BQ68" s="145">
        <f t="shared" si="143"/>
        <v>-0.43813970192135182</v>
      </c>
      <c r="BR68" s="145">
        <f t="shared" si="144"/>
        <v>2.3126233213792098</v>
      </c>
      <c r="BS68" s="145">
        <f t="shared" si="145"/>
        <v>5.935514369534074</v>
      </c>
      <c r="BT68" s="145">
        <f t="shared" si="146"/>
        <v>-2.1043329133417239</v>
      </c>
      <c r="BU68" s="145">
        <f t="shared" si="147"/>
        <v>-1.7500424550646556</v>
      </c>
      <c r="BV68" s="145">
        <f t="shared" si="148"/>
        <v>3.6858773152082454</v>
      </c>
      <c r="BW68" s="145">
        <f t="shared" si="149"/>
        <v>-1.1781792575314196</v>
      </c>
      <c r="BX68" s="145">
        <f t="shared" si="150"/>
        <v>2.8939422280415865</v>
      </c>
      <c r="BY68" s="145">
        <f t="shared" si="151"/>
        <v>4.0080333800792918</v>
      </c>
      <c r="BZ68" s="145">
        <f t="shared" si="152"/>
        <v>3.0881114285524087</v>
      </c>
      <c r="CA68" s="145">
        <f t="shared" si="153"/>
        <v>-0.66474795897098893</v>
      </c>
      <c r="CB68" s="145">
        <f t="shared" si="154"/>
        <v>1.0321428571428668</v>
      </c>
      <c r="CC68" s="145">
        <f t="shared" si="155"/>
        <v>3.5181519318463104</v>
      </c>
      <c r="CD68" s="145">
        <f t="shared" si="156"/>
        <v>-4.6401264018914059</v>
      </c>
      <c r="CE68" s="145">
        <f t="shared" si="157"/>
        <v>-1.5519182686735351</v>
      </c>
      <c r="CF68" s="145">
        <f t="shared" si="158"/>
        <v>-2.3025527388015483</v>
      </c>
      <c r="CG68" s="145">
        <f t="shared" si="159"/>
        <v>0.74887990806853455</v>
      </c>
      <c r="CH68" s="145">
        <f t="shared" si="160"/>
        <v>-13.612421229346818</v>
      </c>
      <c r="CI68" s="145">
        <f t="shared" si="161"/>
        <v>3.4698624411694947</v>
      </c>
      <c r="CJ68" s="145">
        <f t="shared" si="162"/>
        <v>1.0287054030084068</v>
      </c>
      <c r="CK68" s="145">
        <f t="shared" si="163"/>
        <v>-2.9955889702526974</v>
      </c>
    </row>
    <row r="69" spans="1:89">
      <c r="A69" s="133" t="s">
        <v>3</v>
      </c>
      <c r="B69" s="238"/>
      <c r="C69" s="147">
        <f t="shared" si="132"/>
        <v>0.95773829452761561</v>
      </c>
      <c r="D69" s="147">
        <f t="shared" si="132"/>
        <v>0.63443397808959723</v>
      </c>
      <c r="E69" s="147">
        <f t="shared" si="132"/>
        <v>-0.63496390807105663</v>
      </c>
      <c r="F69" s="147">
        <f t="shared" si="132"/>
        <v>0.97607166987527627</v>
      </c>
      <c r="G69" s="147">
        <f t="shared" si="132"/>
        <v>0.48231685324598039</v>
      </c>
      <c r="H69" s="147">
        <f t="shared" si="132"/>
        <v>1.2978514721620424</v>
      </c>
      <c r="I69" s="147">
        <f t="shared" si="132"/>
        <v>1.2273239971974572</v>
      </c>
      <c r="J69" s="147">
        <f t="shared" si="132"/>
        <v>0.50978304032907928</v>
      </c>
      <c r="K69" s="147">
        <f t="shared" si="132"/>
        <v>1.567689163112798</v>
      </c>
      <c r="L69" s="147">
        <f t="shared" si="132"/>
        <v>-0.26412661749289557</v>
      </c>
      <c r="M69" s="147">
        <f t="shared" si="132"/>
        <v>-0.4163351907439562</v>
      </c>
      <c r="N69" s="147">
        <f t="shared" si="132"/>
        <v>-1.5328032351317804</v>
      </c>
      <c r="O69" s="147">
        <f t="shared" si="132"/>
        <v>-0.52000530497067232</v>
      </c>
      <c r="P69" s="147">
        <f t="shared" si="132"/>
        <v>-1.2567697663849975</v>
      </c>
      <c r="Q69" s="147">
        <f t="shared" si="132"/>
        <v>-0.3124742854507</v>
      </c>
      <c r="R69" s="147">
        <f t="shared" si="132"/>
        <v>-0.11159995862147964</v>
      </c>
      <c r="S69" s="147">
        <f t="shared" si="132"/>
        <v>0.6700731370245705</v>
      </c>
      <c r="T69" s="147">
        <f t="shared" si="132"/>
        <v>1.3099414164427403</v>
      </c>
      <c r="U69" s="147">
        <f t="shared" si="132"/>
        <v>1.820902287423886</v>
      </c>
      <c r="V69" s="147">
        <f t="shared" si="132"/>
        <v>2.7161333563233714</v>
      </c>
      <c r="W69" s="147">
        <f t="shared" si="132"/>
        <v>1.5914719237429913</v>
      </c>
      <c r="X69" s="147">
        <f t="shared" si="132"/>
        <v>1.981069511232544</v>
      </c>
      <c r="Y69" s="147">
        <f t="shared" si="132"/>
        <v>1.605744354729725</v>
      </c>
      <c r="Z69" s="147">
        <f t="shared" si="132"/>
        <v>3.6732326256782724</v>
      </c>
      <c r="AA69" s="147">
        <f t="shared" si="132"/>
        <v>-4.5501073259747289E-2</v>
      </c>
      <c r="AB69" s="147">
        <f t="shared" si="132"/>
        <v>-0.77025128618162308</v>
      </c>
      <c r="AC69" s="147">
        <f t="shared" si="132"/>
        <v>0.68532350661690056</v>
      </c>
      <c r="AD69" s="147">
        <f t="shared" si="132"/>
        <v>-2.112352646625991</v>
      </c>
      <c r="AE69" s="147">
        <f t="shared" si="132"/>
        <v>1.7962191589873862</v>
      </c>
      <c r="AF69" s="147">
        <f t="shared" si="132"/>
        <v>1.2841575891688726</v>
      </c>
      <c r="AG69" s="147">
        <f t="shared" si="132"/>
        <v>0.55650840302609184</v>
      </c>
      <c r="AH69" s="147">
        <f t="shared" si="132"/>
        <v>-2.2057500667177874</v>
      </c>
      <c r="AI69" s="147">
        <f t="shared" si="132"/>
        <v>-0.81468967703040751</v>
      </c>
      <c r="AJ69" s="147">
        <f t="shared" si="132"/>
        <v>-0.55605759340542604</v>
      </c>
      <c r="AK69" s="147">
        <f t="shared" si="132"/>
        <v>-6.8342050806919616E-2</v>
      </c>
      <c r="AL69" s="147">
        <f t="shared" si="132"/>
        <v>2.6948698745483659</v>
      </c>
      <c r="AM69" s="147">
        <f t="shared" si="132"/>
        <v>2.4168696740872946</v>
      </c>
      <c r="AN69" s="147">
        <f t="shared" si="132"/>
        <v>2.5486165418472919</v>
      </c>
      <c r="AO69" s="147">
        <f t="shared" si="132"/>
        <v>0.86713303969786837</v>
      </c>
      <c r="AP69" s="147">
        <f t="shared" si="132"/>
        <v>0.62689935920025364</v>
      </c>
      <c r="AQ69" s="147">
        <f t="shared" si="132"/>
        <v>3.404364870052015</v>
      </c>
      <c r="AR69" s="147">
        <f t="shared" si="132"/>
        <v>2.2292735918749909</v>
      </c>
      <c r="AS69" s="147">
        <f t="shared" si="132"/>
        <v>0.54512830104189702</v>
      </c>
      <c r="AT69" s="147">
        <f t="shared" si="132"/>
        <v>0.6903651472950143</v>
      </c>
      <c r="AU69" s="147">
        <f t="shared" si="132"/>
        <v>1.8264411515770322</v>
      </c>
      <c r="AV69" s="147">
        <f t="shared" si="132"/>
        <v>1.8670635703979648</v>
      </c>
      <c r="AW69" s="147">
        <f t="shared" si="132"/>
        <v>1.7945446510761094</v>
      </c>
      <c r="AX69" s="147">
        <f t="shared" si="132"/>
        <v>1.950698847405228</v>
      </c>
      <c r="AY69" s="147">
        <f t="shared" si="132"/>
        <v>1.0510871547478846</v>
      </c>
      <c r="AZ69" s="147">
        <f t="shared" si="132"/>
        <v>0.43717475278761053</v>
      </c>
      <c r="BA69" s="147">
        <f t="shared" si="132"/>
        <v>2.4472698440288805</v>
      </c>
      <c r="BB69" s="147">
        <f t="shared" si="132"/>
        <v>-0.71262144463759314</v>
      </c>
      <c r="BC69" s="147">
        <f t="shared" si="133"/>
        <v>3.1677089841391761</v>
      </c>
      <c r="BD69" s="147">
        <f t="shared" si="133"/>
        <v>-0.59274292376716053</v>
      </c>
      <c r="BE69" s="147">
        <f t="shared" si="133"/>
        <v>-4.0129506089363653</v>
      </c>
      <c r="BF69" s="147">
        <f t="shared" si="133"/>
        <v>-4.3558458989552733</v>
      </c>
      <c r="BG69" s="147">
        <f t="shared" si="134"/>
        <v>-1.7949631407922586</v>
      </c>
      <c r="BH69" s="147">
        <f t="shared" si="135"/>
        <v>1.9022148886493437</v>
      </c>
      <c r="BI69" s="147">
        <f t="shared" si="136"/>
        <v>2.0638170977866444</v>
      </c>
      <c r="BJ69" s="147">
        <f t="shared" si="137"/>
        <v>1.730155660291697</v>
      </c>
      <c r="BK69" s="147">
        <f t="shared" si="138"/>
        <v>1.4573914855008623</v>
      </c>
      <c r="BL69" s="147">
        <f t="shared" si="133"/>
        <v>-0.30203882180994829</v>
      </c>
      <c r="BM69" s="147">
        <f t="shared" si="139"/>
        <v>0.95751593121539313</v>
      </c>
      <c r="BN69" s="147">
        <f t="shared" si="140"/>
        <v>1.6966163561863898</v>
      </c>
      <c r="BO69" s="147">
        <f t="shared" si="141"/>
        <v>-0.70623353752061324</v>
      </c>
      <c r="BP69" s="147">
        <f t="shared" si="142"/>
        <v>-4.8356586728725273E-3</v>
      </c>
      <c r="BQ69" s="147">
        <f t="shared" si="143"/>
        <v>0.93283346492032737</v>
      </c>
      <c r="BR69" s="147">
        <f t="shared" si="144"/>
        <v>1.1445579923376221</v>
      </c>
      <c r="BS69" s="147">
        <f t="shared" si="145"/>
        <v>-0.10399055425838061</v>
      </c>
      <c r="BT69" s="147">
        <f t="shared" si="146"/>
        <v>0.32841265432146138</v>
      </c>
      <c r="BU69" s="147">
        <f t="shared" si="147"/>
        <v>1.0207016192284759</v>
      </c>
      <c r="BV69" s="147">
        <f t="shared" si="148"/>
        <v>-1.1066478702953455</v>
      </c>
      <c r="BW69" s="147">
        <f t="shared" si="149"/>
        <v>2.6141254548338844</v>
      </c>
      <c r="BX69" s="147">
        <f t="shared" si="150"/>
        <v>-1.0604125358119534</v>
      </c>
      <c r="BY69" s="147">
        <f t="shared" si="151"/>
        <v>2.3783398517764462</v>
      </c>
      <c r="BZ69" s="147">
        <f t="shared" si="152"/>
        <v>-0.83049884566677423</v>
      </c>
      <c r="CA69" s="147">
        <f t="shared" si="153"/>
        <v>-0.68587250361320229</v>
      </c>
      <c r="CB69" s="147">
        <f t="shared" si="154"/>
        <v>-0.224366288766919</v>
      </c>
      <c r="CC69" s="147">
        <f t="shared" si="155"/>
        <v>1.553854453188547</v>
      </c>
      <c r="CD69" s="147">
        <f t="shared" si="156"/>
        <v>6.1079500310934363E-2</v>
      </c>
      <c r="CE69" s="147">
        <f t="shared" si="157"/>
        <v>-1.2623510663674093</v>
      </c>
      <c r="CF69" s="147">
        <f t="shared" si="158"/>
        <v>0.72800171992253604</v>
      </c>
      <c r="CG69" s="147">
        <f t="shared" si="159"/>
        <v>-0.35915798826513678</v>
      </c>
      <c r="CH69" s="147">
        <f t="shared" si="160"/>
        <v>0.27369045434692674</v>
      </c>
      <c r="CI69" s="147">
        <f t="shared" si="161"/>
        <v>1.2651621950450898</v>
      </c>
      <c r="CJ69" s="147">
        <f t="shared" si="162"/>
        <v>-0.6333462688801772</v>
      </c>
      <c r="CK69" s="147">
        <f t="shared" si="163"/>
        <v>-0.49639897573857533</v>
      </c>
    </row>
    <row r="70" spans="1:89">
      <c r="A70" s="134" t="s">
        <v>4</v>
      </c>
      <c r="B70" s="236"/>
      <c r="C70" s="144">
        <f t="shared" si="132"/>
        <v>1.2712781253711307</v>
      </c>
      <c r="D70" s="144">
        <f t="shared" si="132"/>
        <v>0.82153563744701408</v>
      </c>
      <c r="E70" s="144">
        <f t="shared" si="132"/>
        <v>-0.72287405435909002</v>
      </c>
      <c r="F70" s="144">
        <f t="shared" si="132"/>
        <v>1.2515982806069506</v>
      </c>
      <c r="G70" s="144">
        <f t="shared" si="132"/>
        <v>-0.2332011120970367</v>
      </c>
      <c r="H70" s="144">
        <f t="shared" si="132"/>
        <v>0.60781035731724653</v>
      </c>
      <c r="I70" s="144">
        <f t="shared" si="132"/>
        <v>0.73033318647428302</v>
      </c>
      <c r="J70" s="144">
        <f t="shared" si="132"/>
        <v>0.57841273295369033</v>
      </c>
      <c r="K70" s="144">
        <f t="shared" si="132"/>
        <v>1.866368620084137</v>
      </c>
      <c r="L70" s="144">
        <f t="shared" si="132"/>
        <v>-0.15677813129219759</v>
      </c>
      <c r="M70" s="144">
        <f t="shared" si="132"/>
        <v>-0.24174692681642271</v>
      </c>
      <c r="N70" s="144">
        <f t="shared" si="132"/>
        <v>0.18125525361220318</v>
      </c>
      <c r="O70" s="144">
        <f t="shared" si="132"/>
        <v>-7.7754534987830928E-2</v>
      </c>
      <c r="P70" s="144">
        <f t="shared" si="132"/>
        <v>-1.2789713384100638</v>
      </c>
      <c r="Q70" s="144">
        <f t="shared" si="132"/>
        <v>-0.5317513653346444</v>
      </c>
      <c r="R70" s="144">
        <f t="shared" si="132"/>
        <v>0.79678332317923428</v>
      </c>
      <c r="S70" s="144">
        <f t="shared" si="132"/>
        <v>0.73100149871562392</v>
      </c>
      <c r="T70" s="144">
        <f t="shared" si="132"/>
        <v>1.6018536233796505</v>
      </c>
      <c r="U70" s="144">
        <f t="shared" si="132"/>
        <v>2.0542042244306931</v>
      </c>
      <c r="V70" s="144">
        <f t="shared" si="132"/>
        <v>3.0305341371975358</v>
      </c>
      <c r="W70" s="144">
        <f t="shared" si="132"/>
        <v>1.6361148062143078</v>
      </c>
      <c r="X70" s="144">
        <f t="shared" si="132"/>
        <v>2.0908744808839592</v>
      </c>
      <c r="Y70" s="144">
        <f t="shared" si="132"/>
        <v>1.9916496683150184</v>
      </c>
      <c r="Z70" s="144">
        <f t="shared" ref="C70:BB74" si="164">(Z30-Y30)/Y30*100</f>
        <v>0.36427528624124705</v>
      </c>
      <c r="AA70" s="144">
        <f t="shared" si="164"/>
        <v>7.0108638796793172E-4</v>
      </c>
      <c r="AB70" s="144">
        <f t="shared" si="164"/>
        <v>-1.0687083993226665</v>
      </c>
      <c r="AC70" s="144">
        <f t="shared" si="164"/>
        <v>0.83612359314637918</v>
      </c>
      <c r="AD70" s="144">
        <f t="shared" si="164"/>
        <v>0.64643961520531845</v>
      </c>
      <c r="AE70" s="144">
        <f t="shared" si="164"/>
        <v>1.7474116678789977</v>
      </c>
      <c r="AF70" s="144">
        <f t="shared" si="164"/>
        <v>1.1229544859168836</v>
      </c>
      <c r="AG70" s="144">
        <f t="shared" si="164"/>
        <v>2.4936726616579193E-2</v>
      </c>
      <c r="AH70" s="144">
        <f t="shared" si="164"/>
        <v>-0.3406132824530903</v>
      </c>
      <c r="AI70" s="144">
        <f t="shared" si="164"/>
        <v>-1.2620056794303689</v>
      </c>
      <c r="AJ70" s="144">
        <f t="shared" si="164"/>
        <v>-0.98484919284201577</v>
      </c>
      <c r="AK70" s="144">
        <f t="shared" si="164"/>
        <v>-0.5613726185317961</v>
      </c>
      <c r="AL70" s="144">
        <f t="shared" si="164"/>
        <v>2.774999062864044</v>
      </c>
      <c r="AM70" s="144">
        <f t="shared" si="164"/>
        <v>2.4293074580344531</v>
      </c>
      <c r="AN70" s="144">
        <f t="shared" si="164"/>
        <v>2.3886277824480211</v>
      </c>
      <c r="AO70" s="144">
        <f t="shared" si="164"/>
        <v>0.37886785925780586</v>
      </c>
      <c r="AP70" s="144">
        <f t="shared" si="164"/>
        <v>-5.0854064480486232E-2</v>
      </c>
      <c r="AQ70" s="144">
        <f t="shared" si="164"/>
        <v>3.8753330066940141</v>
      </c>
      <c r="AR70" s="144">
        <f t="shared" si="164"/>
        <v>2.2918846985183121</v>
      </c>
      <c r="AS70" s="144">
        <f t="shared" si="164"/>
        <v>-8.2436686104501306E-2</v>
      </c>
      <c r="AT70" s="144">
        <f t="shared" si="164"/>
        <v>0.99937293361362667</v>
      </c>
      <c r="AU70" s="144">
        <f t="shared" si="164"/>
        <v>1.9095827054379824</v>
      </c>
      <c r="AV70" s="144">
        <f t="shared" si="164"/>
        <v>1.9687300168862887</v>
      </c>
      <c r="AW70" s="144">
        <f t="shared" si="164"/>
        <v>1.8530913401460043</v>
      </c>
      <c r="AX70" s="144">
        <f t="shared" si="164"/>
        <v>1.5724616234549282</v>
      </c>
      <c r="AY70" s="144">
        <f t="shared" si="164"/>
        <v>0.45974548899625123</v>
      </c>
      <c r="AZ70" s="144">
        <f t="shared" si="164"/>
        <v>1.2315073055979352E-2</v>
      </c>
      <c r="BA70" s="144">
        <f t="shared" si="164"/>
        <v>2.2803017850849554</v>
      </c>
      <c r="BB70" s="144">
        <f t="shared" si="164"/>
        <v>-0.2807392381675326</v>
      </c>
      <c r="BC70" s="144">
        <f t="shared" si="133"/>
        <v>3.9121446339941892</v>
      </c>
      <c r="BD70" s="144">
        <f t="shared" si="133"/>
        <v>-1.8443306202351055</v>
      </c>
      <c r="BE70" s="144">
        <f t="shared" si="133"/>
        <v>-5.0420425896393217</v>
      </c>
      <c r="BF70" s="144">
        <f t="shared" si="133"/>
        <v>-6.4686774185648206</v>
      </c>
      <c r="BG70" s="144">
        <f t="shared" si="134"/>
        <v>-2.7135446230074307</v>
      </c>
      <c r="BH70" s="144">
        <f t="shared" si="135"/>
        <v>2.0062097209336938</v>
      </c>
      <c r="BI70" s="144">
        <f t="shared" si="136"/>
        <v>2.5978374070216752</v>
      </c>
      <c r="BJ70" s="144">
        <f t="shared" si="137"/>
        <v>2.2559049225875052</v>
      </c>
      <c r="BK70" s="144">
        <f t="shared" si="138"/>
        <v>2.1574269635845527</v>
      </c>
      <c r="BL70" s="144">
        <f t="shared" si="133"/>
        <v>-0.45539691129335902</v>
      </c>
      <c r="BM70" s="144">
        <f t="shared" si="139"/>
        <v>1.2012690128908594</v>
      </c>
      <c r="BN70" s="144">
        <f t="shared" si="140"/>
        <v>2.5215417864577314</v>
      </c>
      <c r="BO70" s="144">
        <f t="shared" si="141"/>
        <v>-1.246684634960842</v>
      </c>
      <c r="BP70" s="144">
        <f t="shared" si="142"/>
        <v>-0.20387969466977568</v>
      </c>
      <c r="BQ70" s="144">
        <f t="shared" si="143"/>
        <v>1.0160331668092224</v>
      </c>
      <c r="BR70" s="144">
        <f t="shared" si="144"/>
        <v>1.5393257257898105</v>
      </c>
      <c r="BS70" s="144">
        <f t="shared" si="145"/>
        <v>-0.12165676323946985</v>
      </c>
      <c r="BT70" s="144">
        <f t="shared" si="146"/>
        <v>0.1297834371866497</v>
      </c>
      <c r="BU70" s="144">
        <f t="shared" si="147"/>
        <v>1.0209854475045237</v>
      </c>
      <c r="BV70" s="144">
        <f t="shared" si="148"/>
        <v>-1.6519673540711033</v>
      </c>
      <c r="BW70" s="144">
        <f t="shared" si="149"/>
        <v>2.9761569850468685</v>
      </c>
      <c r="BX70" s="144">
        <f t="shared" si="150"/>
        <v>-1.7294537923354436</v>
      </c>
      <c r="BY70" s="144">
        <f t="shared" si="151"/>
        <v>3.1062182613438298</v>
      </c>
      <c r="BZ70" s="144">
        <f t="shared" si="152"/>
        <v>-1.2801038362201504</v>
      </c>
      <c r="CA70" s="144">
        <f t="shared" si="153"/>
        <v>-1.0883294312508678</v>
      </c>
      <c r="CB70" s="144">
        <f t="shared" si="154"/>
        <v>-0.35860601784077878</v>
      </c>
      <c r="CC70" s="144">
        <f t="shared" si="155"/>
        <v>1.9432304025451701</v>
      </c>
      <c r="CD70" s="144">
        <f t="shared" si="156"/>
        <v>-0.18315737023296491</v>
      </c>
      <c r="CE70" s="144">
        <f t="shared" si="157"/>
        <v>-1.5787965616045687</v>
      </c>
      <c r="CF70" s="144">
        <f t="shared" si="158"/>
        <v>1.2092452076148803</v>
      </c>
      <c r="CG70" s="144">
        <f t="shared" si="159"/>
        <v>-0.58576180414635148</v>
      </c>
      <c r="CH70" s="144">
        <f t="shared" si="160"/>
        <v>0.46321437878082455</v>
      </c>
      <c r="CI70" s="144">
        <f t="shared" si="161"/>
        <v>1.8492303409296851</v>
      </c>
      <c r="CJ70" s="144">
        <f t="shared" si="162"/>
        <v>-0.84632562649241405</v>
      </c>
      <c r="CK70" s="144">
        <f t="shared" si="163"/>
        <v>-0.7838506990679126</v>
      </c>
    </row>
    <row r="71" spans="1:89">
      <c r="A71" s="134" t="s">
        <v>5</v>
      </c>
      <c r="B71" s="236"/>
      <c r="C71" s="144">
        <f t="shared" si="164"/>
        <v>3.9822993602130055E-2</v>
      </c>
      <c r="D71" s="144">
        <f t="shared" si="164"/>
        <v>-0.61141512921749741</v>
      </c>
      <c r="E71" s="144">
        <f t="shared" si="164"/>
        <v>-1.2858818378805836</v>
      </c>
      <c r="F71" s="144">
        <f t="shared" si="164"/>
        <v>4.5049966512961443</v>
      </c>
      <c r="G71" s="144">
        <f t="shared" si="164"/>
        <v>4.1937797700166817</v>
      </c>
      <c r="H71" s="144">
        <f t="shared" si="164"/>
        <v>6.0245968303847119</v>
      </c>
      <c r="I71" s="144">
        <f t="shared" si="164"/>
        <v>4.9238523492906001</v>
      </c>
      <c r="J71" s="144">
        <f t="shared" si="164"/>
        <v>-2.5500924521830171</v>
      </c>
      <c r="K71" s="144">
        <f t="shared" si="164"/>
        <v>0.26274519286998305</v>
      </c>
      <c r="L71" s="144">
        <f t="shared" si="164"/>
        <v>-2.0233327757731319</v>
      </c>
      <c r="M71" s="144">
        <f t="shared" si="164"/>
        <v>-2.4529480274536741</v>
      </c>
      <c r="N71" s="144">
        <f t="shared" si="164"/>
        <v>-1.6959187212372384</v>
      </c>
      <c r="O71" s="144">
        <f t="shared" si="164"/>
        <v>-1.3412553702397181</v>
      </c>
      <c r="P71" s="144">
        <f t="shared" si="164"/>
        <v>-1.4606944110555256</v>
      </c>
      <c r="Q71" s="144">
        <f t="shared" si="164"/>
        <v>-7.6343541349523078E-2</v>
      </c>
      <c r="R71" s="144">
        <f t="shared" si="164"/>
        <v>-0.21140842173717048</v>
      </c>
      <c r="S71" s="144">
        <f t="shared" si="164"/>
        <v>1.0096790008772192</v>
      </c>
      <c r="T71" s="144">
        <f t="shared" si="164"/>
        <v>0.49005975371236032</v>
      </c>
      <c r="U71" s="144">
        <f t="shared" si="164"/>
        <v>1.6285513799006157</v>
      </c>
      <c r="V71" s="144">
        <f t="shared" si="164"/>
        <v>3.728773633443367</v>
      </c>
      <c r="W71" s="144">
        <f t="shared" si="164"/>
        <v>0.72708185162014483</v>
      </c>
      <c r="X71" s="144">
        <f t="shared" si="164"/>
        <v>0.38502200648263424</v>
      </c>
      <c r="Y71" s="144">
        <f t="shared" si="164"/>
        <v>-1.5779384953421332</v>
      </c>
      <c r="Z71" s="144">
        <f t="shared" si="164"/>
        <v>1.9767641539012801</v>
      </c>
      <c r="AA71" s="144">
        <f t="shared" si="164"/>
        <v>-1.4005807076029593</v>
      </c>
      <c r="AB71" s="144">
        <f t="shared" si="164"/>
        <v>-0.17872282256998581</v>
      </c>
      <c r="AC71" s="144">
        <f t="shared" si="164"/>
        <v>-0.58636885441736208</v>
      </c>
      <c r="AD71" s="144">
        <f t="shared" si="164"/>
        <v>7.644745614802984</v>
      </c>
      <c r="AE71" s="144">
        <f t="shared" si="164"/>
        <v>2.3268087310700341</v>
      </c>
      <c r="AF71" s="144">
        <f t="shared" si="164"/>
        <v>1.2481029392323859</v>
      </c>
      <c r="AG71" s="144">
        <f t="shared" si="164"/>
        <v>1.685010840767952</v>
      </c>
      <c r="AH71" s="144">
        <f t="shared" si="164"/>
        <v>-14.08793663814272</v>
      </c>
      <c r="AI71" s="144">
        <f t="shared" si="164"/>
        <v>3.0832476875633768E-2</v>
      </c>
      <c r="AJ71" s="144">
        <f t="shared" si="164"/>
        <v>0.44522072673720442</v>
      </c>
      <c r="AK71" s="144">
        <f t="shared" si="164"/>
        <v>1.1217566231375162</v>
      </c>
      <c r="AL71" s="144">
        <f t="shared" si="164"/>
        <v>2.3971300136149147</v>
      </c>
      <c r="AM71" s="144">
        <f t="shared" si="164"/>
        <v>1.9392415116817896</v>
      </c>
      <c r="AN71" s="144">
        <f t="shared" si="164"/>
        <v>3.3924165692767079</v>
      </c>
      <c r="AO71" s="144">
        <f t="shared" si="164"/>
        <v>1.9466859242048582</v>
      </c>
      <c r="AP71" s="144">
        <f t="shared" si="164"/>
        <v>1.1414158392175691</v>
      </c>
      <c r="AQ71" s="144">
        <f t="shared" si="164"/>
        <v>0.93594762387835173</v>
      </c>
      <c r="AR71" s="144">
        <f t="shared" si="164"/>
        <v>0.77780777167224746</v>
      </c>
      <c r="AS71" s="144">
        <f t="shared" si="164"/>
        <v>2.1095992820703966</v>
      </c>
      <c r="AT71" s="144">
        <f t="shared" si="164"/>
        <v>0.59841349388792986</v>
      </c>
      <c r="AU71" s="144">
        <f t="shared" si="164"/>
        <v>0.2776007712234243</v>
      </c>
      <c r="AV71" s="144">
        <f t="shared" si="164"/>
        <v>0.20608618908711701</v>
      </c>
      <c r="AW71" s="144">
        <f t="shared" si="164"/>
        <v>0.65774724537726059</v>
      </c>
      <c r="AX71" s="144">
        <f t="shared" si="164"/>
        <v>1.0730194888904194</v>
      </c>
      <c r="AY71" s="144">
        <f t="shared" si="164"/>
        <v>0.8860994151688294</v>
      </c>
      <c r="AZ71" s="144">
        <f t="shared" si="164"/>
        <v>0.98462435748551957</v>
      </c>
      <c r="BA71" s="144">
        <f t="shared" si="164"/>
        <v>0.11236000971209918</v>
      </c>
      <c r="BB71" s="144">
        <f t="shared" si="164"/>
        <v>-5.4152783670395337</v>
      </c>
      <c r="BC71" s="144">
        <f t="shared" si="133"/>
        <v>-0.60755469131533602</v>
      </c>
      <c r="BD71" s="144">
        <f t="shared" si="133"/>
        <v>3.1260382510415146</v>
      </c>
      <c r="BE71" s="144">
        <f t="shared" si="133"/>
        <v>-3.6315560708718837</v>
      </c>
      <c r="BF71" s="144">
        <f t="shared" si="133"/>
        <v>-3.8920515762567756</v>
      </c>
      <c r="BG71" s="144">
        <f t="shared" si="134"/>
        <v>0.43556486113581611</v>
      </c>
      <c r="BH71" s="144">
        <f t="shared" si="135"/>
        <v>0.82388983346078914</v>
      </c>
      <c r="BI71" s="144">
        <f t="shared" si="136"/>
        <v>0.27911103950311511</v>
      </c>
      <c r="BJ71" s="144">
        <f t="shared" si="137"/>
        <v>1.130186330129086</v>
      </c>
      <c r="BK71" s="144">
        <f t="shared" si="138"/>
        <v>-5.1607195517553849E-2</v>
      </c>
      <c r="BL71" s="144">
        <f t="shared" si="133"/>
        <v>-0.28029800103268249</v>
      </c>
      <c r="BM71" s="144">
        <f t="shared" si="139"/>
        <v>1.4246615873955173</v>
      </c>
      <c r="BN71" s="144">
        <f t="shared" si="140"/>
        <v>0.18299825673173892</v>
      </c>
      <c r="BO71" s="144">
        <f t="shared" si="141"/>
        <v>0.24936932757270966</v>
      </c>
      <c r="BP71" s="144">
        <f t="shared" si="142"/>
        <v>-0.45989645098776682</v>
      </c>
      <c r="BQ71" s="144">
        <f t="shared" si="143"/>
        <v>0.19614110536409854</v>
      </c>
      <c r="BR71" s="144">
        <f t="shared" si="144"/>
        <v>0.52024407435777131</v>
      </c>
      <c r="BS71" s="144">
        <f t="shared" si="145"/>
        <v>-1.0015196468630285</v>
      </c>
      <c r="BT71" s="144">
        <f t="shared" si="146"/>
        <v>0.44150110375278001</v>
      </c>
      <c r="BU71" s="144">
        <f t="shared" si="147"/>
        <v>3.6387453605983083E-2</v>
      </c>
      <c r="BV71" s="144">
        <f t="shared" si="148"/>
        <v>-0.6858064020595166</v>
      </c>
      <c r="BW71" s="144">
        <f t="shared" si="149"/>
        <v>0.7784219665087373</v>
      </c>
      <c r="BX71" s="144">
        <f t="shared" si="150"/>
        <v>0.53294785871769845</v>
      </c>
      <c r="BY71" s="144">
        <f t="shared" si="151"/>
        <v>-1.440771509905286</v>
      </c>
      <c r="BZ71" s="144">
        <f t="shared" si="152"/>
        <v>-1.0222009136836943</v>
      </c>
      <c r="CA71" s="144">
        <f t="shared" si="153"/>
        <v>0.31130481188295778</v>
      </c>
      <c r="CB71" s="144">
        <f t="shared" si="154"/>
        <v>-0.48619731630904667</v>
      </c>
      <c r="CC71" s="144">
        <f t="shared" si="155"/>
        <v>0.38165104916914638</v>
      </c>
      <c r="CD71" s="144">
        <f t="shared" si="156"/>
        <v>0.2512839495717763</v>
      </c>
      <c r="CE71" s="144">
        <f t="shared" si="157"/>
        <v>-1.9266634359810395</v>
      </c>
      <c r="CF71" s="144">
        <f t="shared" si="158"/>
        <v>-1.9495395672681011</v>
      </c>
      <c r="CG71" s="144">
        <f t="shared" si="159"/>
        <v>0.13438602385353682</v>
      </c>
      <c r="CH71" s="144">
        <f t="shared" si="160"/>
        <v>-1.8727184976294882</v>
      </c>
      <c r="CI71" s="144">
        <f t="shared" si="161"/>
        <v>-0.80421905689847806</v>
      </c>
      <c r="CJ71" s="144">
        <f t="shared" si="162"/>
        <v>-0.62520463368625745</v>
      </c>
      <c r="CK71" s="144">
        <f t="shared" si="163"/>
        <v>0.59932850105118929</v>
      </c>
    </row>
    <row r="72" spans="1:89">
      <c r="A72" s="137" t="s">
        <v>6</v>
      </c>
      <c r="B72" s="237"/>
      <c r="C72" s="145">
        <f t="shared" si="164"/>
        <v>9.9831635160345378E-2</v>
      </c>
      <c r="D72" s="145">
        <f t="shared" si="164"/>
        <v>0.72586095130215589</v>
      </c>
      <c r="E72" s="145">
        <f t="shared" si="164"/>
        <v>0.40458761877484178</v>
      </c>
      <c r="F72" s="145">
        <f t="shared" si="164"/>
        <v>-3.5085890717161989</v>
      </c>
      <c r="G72" s="145">
        <f t="shared" si="164"/>
        <v>1.0433209727386963</v>
      </c>
      <c r="H72" s="145">
        <f t="shared" si="164"/>
        <v>0.59106911698052367</v>
      </c>
      <c r="I72" s="145">
        <f t="shared" si="164"/>
        <v>0.24904707174326027</v>
      </c>
      <c r="J72" s="145">
        <f t="shared" si="164"/>
        <v>3.3527678803839436</v>
      </c>
      <c r="K72" s="145">
        <f t="shared" si="164"/>
        <v>1.2523118162476756</v>
      </c>
      <c r="L72" s="145">
        <f t="shared" si="164"/>
        <v>0.8834945482409744</v>
      </c>
      <c r="M72" s="145">
        <f t="shared" si="164"/>
        <v>0.59118915542928463</v>
      </c>
      <c r="N72" s="145">
        <f t="shared" si="164"/>
        <v>-10.514160690826072</v>
      </c>
      <c r="O72" s="145">
        <f t="shared" si="164"/>
        <v>-2.3221989906420144</v>
      </c>
      <c r="P72" s="145">
        <f t="shared" si="164"/>
        <v>-0.91169420556631886</v>
      </c>
      <c r="Q72" s="145">
        <f t="shared" si="164"/>
        <v>0.77919560879832461</v>
      </c>
      <c r="R72" s="145">
        <f t="shared" si="164"/>
        <v>-5.4608732412411891</v>
      </c>
      <c r="S72" s="145">
        <f t="shared" si="164"/>
        <v>-8.3000298873809664E-2</v>
      </c>
      <c r="T72" s="145">
        <f t="shared" si="164"/>
        <v>0.31394637687753552</v>
      </c>
      <c r="U72" s="145">
        <f t="shared" si="164"/>
        <v>0.50530807472939387</v>
      </c>
      <c r="V72" s="145">
        <f t="shared" si="164"/>
        <v>-0.47856247915332795</v>
      </c>
      <c r="W72" s="145">
        <f t="shared" si="164"/>
        <v>2.2718597855247626</v>
      </c>
      <c r="X72" s="145">
        <f t="shared" si="164"/>
        <v>3.0265553353152228</v>
      </c>
      <c r="Y72" s="145">
        <f t="shared" si="164"/>
        <v>2.484568547554673</v>
      </c>
      <c r="Z72" s="145">
        <f t="shared" si="164"/>
        <v>27.726240207732005</v>
      </c>
      <c r="AA72" s="145">
        <f t="shared" si="164"/>
        <v>0.84862586258021167</v>
      </c>
      <c r="AB72" s="145">
        <f t="shared" si="164"/>
        <v>0.30882646225553095</v>
      </c>
      <c r="AC72" s="145">
        <f t="shared" si="164"/>
        <v>0.94494518301635</v>
      </c>
      <c r="AD72" s="145">
        <f t="shared" si="164"/>
        <v>-24.21844806380911</v>
      </c>
      <c r="AE72" s="145">
        <f t="shared" si="164"/>
        <v>1.5243688161942146</v>
      </c>
      <c r="AF72" s="145">
        <f t="shared" si="164"/>
        <v>2.4341380673751956</v>
      </c>
      <c r="AG72" s="145">
        <f t="shared" si="164"/>
        <v>2.8792427442716577</v>
      </c>
      <c r="AH72" s="145">
        <f t="shared" si="164"/>
        <v>-1.1363236493764817</v>
      </c>
      <c r="AI72" s="145">
        <f t="shared" si="164"/>
        <v>1.3338991235606072</v>
      </c>
      <c r="AJ72" s="145">
        <f t="shared" si="164"/>
        <v>1.2564164303634056</v>
      </c>
      <c r="AK72" s="145">
        <f t="shared" si="164"/>
        <v>1.916643423472439</v>
      </c>
      <c r="AL72" s="145">
        <f t="shared" si="164"/>
        <v>2.4823386830101235</v>
      </c>
      <c r="AM72" s="145">
        <f t="shared" si="164"/>
        <v>2.793402895574153</v>
      </c>
      <c r="AN72" s="145">
        <f t="shared" si="164"/>
        <v>2.7425849318969959</v>
      </c>
      <c r="AO72" s="145">
        <f t="shared" si="164"/>
        <v>2.8510845582967823</v>
      </c>
      <c r="AP72" s="145">
        <f t="shared" si="164"/>
        <v>4.2174891389282152</v>
      </c>
      <c r="AQ72" s="145">
        <f t="shared" si="164"/>
        <v>2.9401201853224155</v>
      </c>
      <c r="AR72" s="145">
        <f t="shared" si="164"/>
        <v>3.1628015298103627</v>
      </c>
      <c r="AS72" s="145">
        <f t="shared" si="164"/>
        <v>2.798559534137179</v>
      </c>
      <c r="AT72" s="145">
        <f t="shared" si="164"/>
        <v>-0.96230745490219938</v>
      </c>
      <c r="AU72" s="145">
        <f t="shared" si="164"/>
        <v>2.7159852720842226</v>
      </c>
      <c r="AV72" s="145">
        <f t="shared" si="164"/>
        <v>2.7193271388848581</v>
      </c>
      <c r="AW72" s="145">
        <f t="shared" si="164"/>
        <v>2.4189435775824575</v>
      </c>
      <c r="AX72" s="145">
        <f t="shared" si="164"/>
        <v>4.7928075785749291</v>
      </c>
      <c r="AY72" s="145">
        <f t="shared" si="164"/>
        <v>4.3921424066276984</v>
      </c>
      <c r="AZ72" s="145">
        <f t="shared" si="164"/>
        <v>2.2355340144698177</v>
      </c>
      <c r="BA72" s="145">
        <f t="shared" si="164"/>
        <v>5.0736844732277655</v>
      </c>
      <c r="BB72" s="145">
        <f t="shared" si="164"/>
        <v>0.54190609556632485</v>
      </c>
      <c r="BC72" s="145">
        <f t="shared" si="133"/>
        <v>2.0649693344949562</v>
      </c>
      <c r="BD72" s="145">
        <f t="shared" si="133"/>
        <v>3.2284514490989893</v>
      </c>
      <c r="BE72" s="145">
        <f t="shared" si="133"/>
        <v>0.64926716668503304</v>
      </c>
      <c r="BF72" s="145">
        <f t="shared" si="133"/>
        <v>4.8700624887786068</v>
      </c>
      <c r="BG72" s="145">
        <f t="shared" si="134"/>
        <v>0.60034520869870667</v>
      </c>
      <c r="BH72" s="145">
        <f t="shared" si="135"/>
        <v>2.1236351461061691</v>
      </c>
      <c r="BI72" s="145">
        <f t="shared" si="136"/>
        <v>1.0130570402341565</v>
      </c>
      <c r="BJ72" s="145">
        <f t="shared" si="137"/>
        <v>-1.5677422642192719E-3</v>
      </c>
      <c r="BK72" s="145">
        <f t="shared" si="138"/>
        <v>-0.49722140976895013</v>
      </c>
      <c r="BL72" s="145">
        <f t="shared" si="133"/>
        <v>0.32018980431678706</v>
      </c>
      <c r="BM72" s="145">
        <f t="shared" si="139"/>
        <v>-0.31184269733467201</v>
      </c>
      <c r="BN72" s="145">
        <f t="shared" si="140"/>
        <v>-0.85881293127041558</v>
      </c>
      <c r="BO72" s="145">
        <f t="shared" si="141"/>
        <v>1.0599845242259294</v>
      </c>
      <c r="BP72" s="145">
        <f t="shared" si="142"/>
        <v>1.1002611678081844</v>
      </c>
      <c r="BQ72" s="145">
        <f t="shared" si="143"/>
        <v>1.011515717398092</v>
      </c>
      <c r="BR72" s="145">
        <f t="shared" si="144"/>
        <v>-0.14033206895276809</v>
      </c>
      <c r="BS72" s="145">
        <f t="shared" si="145"/>
        <v>0.48737261852015618</v>
      </c>
      <c r="BT72" s="145">
        <f t="shared" si="146"/>
        <v>1.0992166030925807</v>
      </c>
      <c r="BU72" s="145">
        <f t="shared" si="147"/>
        <v>1.574100369183322</v>
      </c>
      <c r="BV72" s="145">
        <f t="shared" si="148"/>
        <v>0.91773783843122492</v>
      </c>
      <c r="BW72" s="145">
        <f t="shared" si="149"/>
        <v>2.1557220274147615</v>
      </c>
      <c r="BX72" s="145">
        <f t="shared" si="150"/>
        <v>0.80255100050705064</v>
      </c>
      <c r="BY72" s="145">
        <f t="shared" si="151"/>
        <v>1.5439533331398512</v>
      </c>
      <c r="BZ72" s="145">
        <f t="shared" si="152"/>
        <v>1.079728272568498</v>
      </c>
      <c r="CA72" s="145">
        <f t="shared" si="153"/>
        <v>0.38753095521654496</v>
      </c>
      <c r="CB72" s="145">
        <f t="shared" si="154"/>
        <v>0.42934618861102747</v>
      </c>
      <c r="CC72" s="145">
        <f t="shared" si="155"/>
        <v>0.64970374259354391</v>
      </c>
      <c r="CD72" s="145">
        <f t="shared" si="156"/>
        <v>0.91611208091181995</v>
      </c>
      <c r="CE72" s="145">
        <f t="shared" si="157"/>
        <v>0.28908696699591757</v>
      </c>
      <c r="CF72" s="145">
        <f t="shared" si="158"/>
        <v>0.22080969714885998</v>
      </c>
      <c r="CG72" s="145">
        <f t="shared" si="159"/>
        <v>0.26918148547619419</v>
      </c>
      <c r="CH72" s="145">
        <f t="shared" si="160"/>
        <v>0.58379125823456601</v>
      </c>
      <c r="CI72" s="145">
        <f t="shared" si="161"/>
        <v>2.3856056226895621E-2</v>
      </c>
      <c r="CJ72" s="145">
        <f t="shared" si="162"/>
        <v>0.18254703567464353</v>
      </c>
      <c r="CK72" s="145">
        <f t="shared" si="163"/>
        <v>9.5227630663304655E-2</v>
      </c>
    </row>
    <row r="73" spans="1:89">
      <c r="A73" s="133" t="s">
        <v>7</v>
      </c>
      <c r="B73" s="238"/>
      <c r="C73" s="147">
        <f t="shared" si="164"/>
        <v>1.1661753263425894</v>
      </c>
      <c r="D73" s="147">
        <f t="shared" si="164"/>
        <v>1.1325121710583672</v>
      </c>
      <c r="E73" s="147">
        <f t="shared" si="164"/>
        <v>0.8614529967001997</v>
      </c>
      <c r="F73" s="147">
        <f t="shared" si="164"/>
        <v>1.0487674410657781</v>
      </c>
      <c r="G73" s="147">
        <f t="shared" si="164"/>
        <v>0.93465150087234206</v>
      </c>
      <c r="H73" s="147">
        <f t="shared" si="164"/>
        <v>1.0882172586736039</v>
      </c>
      <c r="I73" s="147">
        <f t="shared" si="164"/>
        <v>1.028888508532869</v>
      </c>
      <c r="J73" s="147">
        <f t="shared" si="164"/>
        <v>-0.72406470838752546</v>
      </c>
      <c r="K73" s="147">
        <f t="shared" si="164"/>
        <v>0.29526598141576227</v>
      </c>
      <c r="L73" s="147">
        <f t="shared" si="164"/>
        <v>0.29025087515939191</v>
      </c>
      <c r="M73" s="147">
        <f t="shared" si="164"/>
        <v>4.852415686369034E-2</v>
      </c>
      <c r="N73" s="147">
        <f t="shared" si="164"/>
        <v>1.4375264803410106</v>
      </c>
      <c r="O73" s="147">
        <f t="shared" si="164"/>
        <v>0.7752540754104823</v>
      </c>
      <c r="P73" s="147">
        <f t="shared" si="164"/>
        <v>0.2627547620710024</v>
      </c>
      <c r="Q73" s="147">
        <f t="shared" si="164"/>
        <v>0.24547363303315611</v>
      </c>
      <c r="R73" s="147">
        <f t="shared" si="164"/>
        <v>0.60524398113930833</v>
      </c>
      <c r="S73" s="147">
        <f t="shared" si="164"/>
        <v>1.1493973184239834</v>
      </c>
      <c r="T73" s="147">
        <f t="shared" si="164"/>
        <v>1.1718465438769872</v>
      </c>
      <c r="U73" s="147">
        <f t="shared" si="164"/>
        <v>0.94762873013479276</v>
      </c>
      <c r="V73" s="147">
        <f t="shared" si="164"/>
        <v>0.51762167689366789</v>
      </c>
      <c r="W73" s="147">
        <f t="shared" si="164"/>
        <v>0.98315963734511036</v>
      </c>
      <c r="X73" s="147">
        <f t="shared" si="164"/>
        <v>0.89315310417056071</v>
      </c>
      <c r="Y73" s="147">
        <f t="shared" si="164"/>
        <v>0.68678989648210931</v>
      </c>
      <c r="Z73" s="147">
        <f t="shared" si="164"/>
        <v>2.8924776839090511</v>
      </c>
      <c r="AA73" s="147">
        <f t="shared" si="164"/>
        <v>0.69212925285768478</v>
      </c>
      <c r="AB73" s="147">
        <f t="shared" si="164"/>
        <v>0.68823831136619373</v>
      </c>
      <c r="AC73" s="147">
        <f t="shared" si="164"/>
        <v>0.93750764259670827</v>
      </c>
      <c r="AD73" s="147">
        <f t="shared" si="164"/>
        <v>1.1135451966463403</v>
      </c>
      <c r="AE73" s="147">
        <f t="shared" si="164"/>
        <v>1.1082717374393918</v>
      </c>
      <c r="AF73" s="147">
        <f t="shared" si="164"/>
        <v>0.5572332963862523</v>
      </c>
      <c r="AG73" s="147">
        <f t="shared" si="164"/>
        <v>0.92783519446749885</v>
      </c>
      <c r="AH73" s="147">
        <f t="shared" si="164"/>
        <v>1.7890349843753151</v>
      </c>
      <c r="AI73" s="147">
        <f t="shared" si="164"/>
        <v>0.94087109519609258</v>
      </c>
      <c r="AJ73" s="147">
        <f t="shared" si="164"/>
        <v>0.97733871745323486</v>
      </c>
      <c r="AK73" s="147">
        <f t="shared" si="164"/>
        <v>0.83004622740196676</v>
      </c>
      <c r="AL73" s="147">
        <f t="shared" si="164"/>
        <v>1.0276928449010805</v>
      </c>
      <c r="AM73" s="147">
        <f t="shared" si="164"/>
        <v>1.2328254222087376</v>
      </c>
      <c r="AN73" s="147">
        <f t="shared" si="164"/>
        <v>1.1680580801361942</v>
      </c>
      <c r="AO73" s="147">
        <f t="shared" si="164"/>
        <v>1.5219765615767642</v>
      </c>
      <c r="AP73" s="147">
        <f t="shared" si="164"/>
        <v>2.398499616975637</v>
      </c>
      <c r="AQ73" s="147">
        <f t="shared" si="164"/>
        <v>1.5196352425180661</v>
      </c>
      <c r="AR73" s="147">
        <f t="shared" si="164"/>
        <v>1.3057011726640719</v>
      </c>
      <c r="AS73" s="147">
        <f t="shared" si="164"/>
        <v>0.96749451703706346</v>
      </c>
      <c r="AT73" s="147">
        <f t="shared" si="164"/>
        <v>1.5765748849083243</v>
      </c>
      <c r="AU73" s="147">
        <f t="shared" si="164"/>
        <v>1.5539395905961375</v>
      </c>
      <c r="AV73" s="147">
        <f t="shared" si="164"/>
        <v>1.4524133786265714</v>
      </c>
      <c r="AW73" s="147">
        <f t="shared" si="164"/>
        <v>1.1428234261292536</v>
      </c>
      <c r="AX73" s="147">
        <f t="shared" si="164"/>
        <v>2.1839902101418467</v>
      </c>
      <c r="AY73" s="147">
        <f t="shared" si="164"/>
        <v>1.3108972150101197</v>
      </c>
      <c r="AZ73" s="147">
        <f t="shared" si="164"/>
        <v>1.6722319714789071</v>
      </c>
      <c r="BA73" s="147">
        <f t="shared" si="164"/>
        <v>1.4830512252733137</v>
      </c>
      <c r="BB73" s="147">
        <f t="shared" si="164"/>
        <v>1.1525111327046795</v>
      </c>
      <c r="BC73" s="147">
        <f t="shared" si="133"/>
        <v>0.3640488126508013</v>
      </c>
      <c r="BD73" s="147">
        <f t="shared" si="133"/>
        <v>0.53741663928878169</v>
      </c>
      <c r="BE73" s="147">
        <f t="shared" si="133"/>
        <v>0.45862797536998501</v>
      </c>
      <c r="BF73" s="147">
        <f t="shared" si="133"/>
        <v>0.57012364725984177</v>
      </c>
      <c r="BG73" s="147">
        <f t="shared" si="134"/>
        <v>-0.15787257070412836</v>
      </c>
      <c r="BH73" s="147">
        <f t="shared" si="135"/>
        <v>6.7720410829486224E-2</v>
      </c>
      <c r="BI73" s="147">
        <f t="shared" si="136"/>
        <v>0.15168503443615813</v>
      </c>
      <c r="BJ73" s="147">
        <f t="shared" si="137"/>
        <v>2.5658117007054497</v>
      </c>
      <c r="BK73" s="147">
        <f t="shared" si="138"/>
        <v>1.1592490265563937</v>
      </c>
      <c r="BL73" s="147">
        <f t="shared" si="133"/>
        <v>0.70834916235105283</v>
      </c>
      <c r="BM73" s="147">
        <f t="shared" si="139"/>
        <v>0.86699939504831014</v>
      </c>
      <c r="BN73" s="147">
        <f t="shared" si="140"/>
        <v>1.3013278279708598</v>
      </c>
      <c r="BO73" s="147">
        <f t="shared" si="141"/>
        <v>1.1894333661596685</v>
      </c>
      <c r="BP73" s="147">
        <f t="shared" si="142"/>
        <v>0.99400562552026173</v>
      </c>
      <c r="BQ73" s="147">
        <f t="shared" si="143"/>
        <v>0.93244068465312135</v>
      </c>
      <c r="BR73" s="147">
        <f t="shared" si="144"/>
        <v>0.51933499362657076</v>
      </c>
      <c r="BS73" s="147">
        <f t="shared" si="145"/>
        <v>0.62321158254621278</v>
      </c>
      <c r="BT73" s="147">
        <f t="shared" si="146"/>
        <v>0.50041347602802488</v>
      </c>
      <c r="BU73" s="147">
        <f t="shared" si="147"/>
        <v>0.5314686676049335</v>
      </c>
      <c r="BV73" s="147">
        <f t="shared" si="148"/>
        <v>0.62772730401187671</v>
      </c>
      <c r="BW73" s="147">
        <f t="shared" si="149"/>
        <v>0.86948888525573886</v>
      </c>
      <c r="BX73" s="147">
        <f t="shared" si="150"/>
        <v>0.62952682173938079</v>
      </c>
      <c r="BY73" s="147">
        <f t="shared" si="151"/>
        <v>0.74822874948843743</v>
      </c>
      <c r="BZ73" s="147">
        <f t="shared" si="152"/>
        <v>0.51828985328033939</v>
      </c>
      <c r="CA73" s="147">
        <f t="shared" si="153"/>
        <v>0.492921163704089</v>
      </c>
      <c r="CB73" s="147">
        <f t="shared" si="154"/>
        <v>0.63722258420158595</v>
      </c>
      <c r="CC73" s="147">
        <f t="shared" si="155"/>
        <v>0.43415579510879021</v>
      </c>
      <c r="CD73" s="147">
        <f t="shared" si="156"/>
        <v>0.49025708226296288</v>
      </c>
      <c r="CE73" s="147">
        <f t="shared" si="157"/>
        <v>0.18932001304480209</v>
      </c>
      <c r="CF73" s="147">
        <f t="shared" si="158"/>
        <v>0.346015332508673</v>
      </c>
      <c r="CG73" s="147">
        <f t="shared" si="159"/>
        <v>0.27233268398999633</v>
      </c>
      <c r="CH73" s="147">
        <f t="shared" si="160"/>
        <v>0.4313172232873379</v>
      </c>
      <c r="CI73" s="147">
        <f t="shared" si="161"/>
        <v>0.45921202841102943</v>
      </c>
      <c r="CJ73" s="147">
        <f t="shared" si="162"/>
        <v>0.19900925775566944</v>
      </c>
      <c r="CK73" s="147">
        <f t="shared" si="163"/>
        <v>0.40768550895235883</v>
      </c>
    </row>
    <row r="74" spans="1:89">
      <c r="A74" s="140" t="s">
        <v>8</v>
      </c>
      <c r="B74" s="236"/>
      <c r="C74" s="144">
        <f t="shared" si="164"/>
        <v>1.9268927169487908</v>
      </c>
      <c r="D74" s="144">
        <f t="shared" si="164"/>
        <v>2.0921715052989986</v>
      </c>
      <c r="E74" s="144">
        <f t="shared" si="164"/>
        <v>1.5377237361743699</v>
      </c>
      <c r="F74" s="144">
        <f t="shared" si="164"/>
        <v>-1.5577221269461223</v>
      </c>
      <c r="G74" s="144">
        <f t="shared" si="164"/>
        <v>0.62541605824354707</v>
      </c>
      <c r="H74" s="144">
        <f t="shared" si="164"/>
        <v>0.83360850268889808</v>
      </c>
      <c r="I74" s="144">
        <f t="shared" si="164"/>
        <v>1.0845182212206663</v>
      </c>
      <c r="J74" s="144">
        <f t="shared" si="164"/>
        <v>0.43948366200869005</v>
      </c>
      <c r="K74" s="144">
        <f t="shared" si="164"/>
        <v>-0.65270370623315888</v>
      </c>
      <c r="L74" s="144">
        <f t="shared" si="164"/>
        <v>-0.59897938553708574</v>
      </c>
      <c r="M74" s="144">
        <f t="shared" si="164"/>
        <v>-1.8887437293561984</v>
      </c>
      <c r="N74" s="144">
        <f t="shared" si="164"/>
        <v>1.961245459102499</v>
      </c>
      <c r="O74" s="144">
        <f t="shared" si="164"/>
        <v>0.85517484197511584</v>
      </c>
      <c r="P74" s="144">
        <f t="shared" si="164"/>
        <v>0.37876878541954784</v>
      </c>
      <c r="Q74" s="144">
        <f t="shared" si="164"/>
        <v>2.7977646577764158E-2</v>
      </c>
      <c r="R74" s="144">
        <f t="shared" si="164"/>
        <v>2.9107734479153677</v>
      </c>
      <c r="S74" s="144">
        <f t="shared" si="164"/>
        <v>2.3216446525944368</v>
      </c>
      <c r="T74" s="144">
        <f t="shared" si="164"/>
        <v>2.5888848193817005</v>
      </c>
      <c r="U74" s="144">
        <f t="shared" si="164"/>
        <v>2.3582691481273383</v>
      </c>
      <c r="V74" s="144">
        <f t="shared" si="164"/>
        <v>2.1645930499715345</v>
      </c>
      <c r="W74" s="144">
        <f t="shared" si="164"/>
        <v>1.8972865616128771</v>
      </c>
      <c r="X74" s="144">
        <f t="shared" si="164"/>
        <v>1.2953569950759591</v>
      </c>
      <c r="Y74" s="144">
        <f t="shared" si="164"/>
        <v>0.61513946662739194</v>
      </c>
      <c r="Z74" s="144">
        <f t="shared" si="164"/>
        <v>5.9994150697727298</v>
      </c>
      <c r="AA74" s="144">
        <f t="shared" si="164"/>
        <v>0.10466834852639906</v>
      </c>
      <c r="AB74" s="144">
        <f t="shared" si="164"/>
        <v>-1.2565411290420091E-2</v>
      </c>
      <c r="AC74" s="144">
        <f t="shared" si="164"/>
        <v>0.24046015911241828</v>
      </c>
      <c r="AD74" s="144">
        <f t="shared" si="164"/>
        <v>0.89939081616001604</v>
      </c>
      <c r="AE74" s="144">
        <f t="shared" si="164"/>
        <v>0.82730611335991233</v>
      </c>
      <c r="AF74" s="144">
        <f t="shared" si="164"/>
        <v>0.59702301692374005</v>
      </c>
      <c r="AG74" s="144">
        <f t="shared" si="164"/>
        <v>1.6242275817229177</v>
      </c>
      <c r="AH74" s="144">
        <f t="shared" si="164"/>
        <v>0.9166886892888334</v>
      </c>
      <c r="AI74" s="144">
        <f t="shared" si="164"/>
        <v>0.41870283761560434</v>
      </c>
      <c r="AJ74" s="144">
        <f t="shared" si="164"/>
        <v>0.6649245063879009</v>
      </c>
      <c r="AK74" s="144">
        <f t="shared" si="164"/>
        <v>0.5819608295595794</v>
      </c>
      <c r="AL74" s="144">
        <f t="shared" si="164"/>
        <v>1.3873296553942824</v>
      </c>
      <c r="AM74" s="144">
        <f t="shared" si="164"/>
        <v>1.880514071315821</v>
      </c>
      <c r="AN74" s="144">
        <f t="shared" si="164"/>
        <v>2.0824307059934104</v>
      </c>
      <c r="AO74" s="144">
        <f t="shared" si="164"/>
        <v>2.3969006252074743</v>
      </c>
      <c r="AP74" s="144">
        <f t="shared" si="164"/>
        <v>0.68508982219042691</v>
      </c>
      <c r="AQ74" s="144">
        <f t="shared" si="164"/>
        <v>1.5154660740583838</v>
      </c>
      <c r="AR74" s="144">
        <f t="shared" si="164"/>
        <v>1.4292403230889916</v>
      </c>
      <c r="AS74" s="144">
        <f t="shared" si="164"/>
        <v>1.9627490620226173</v>
      </c>
      <c r="AT74" s="144">
        <f t="shared" si="164"/>
        <v>1.4934275398762231</v>
      </c>
      <c r="AU74" s="144">
        <f t="shared" si="164"/>
        <v>1.4840452346091908</v>
      </c>
      <c r="AV74" s="144">
        <f t="shared" si="164"/>
        <v>1.4637945540541066</v>
      </c>
      <c r="AW74" s="144">
        <f t="shared" ref="AW74:AW81" si="165">(AW34-AV34)/AV34*100</f>
        <v>1.4104866427720189</v>
      </c>
      <c r="AX74" s="144">
        <f t="shared" ref="AX74:AX81" si="166">(AX34-AW34)/AW34*100</f>
        <v>1.9184439477454054</v>
      </c>
      <c r="AY74" s="144">
        <f t="shared" ref="AY74:AY81" si="167">(AY34-AX34)/AX34*100</f>
        <v>1.2997897560457867</v>
      </c>
      <c r="AZ74" s="144">
        <f t="shared" ref="AZ74:AZ81" si="168">(AZ34-AY34)/AY34*100</f>
        <v>1.2553179675950297</v>
      </c>
      <c r="BA74" s="144">
        <f t="shared" ref="BA74:BA81" si="169">(BA34-AZ34)/AZ34*100</f>
        <v>1.118287315518377</v>
      </c>
      <c r="BB74" s="144">
        <f t="shared" ref="BB74:BB81" si="170">(BB34-BA34)/BA34*100</f>
        <v>0.67026930371751758</v>
      </c>
      <c r="BC74" s="144">
        <f t="shared" si="133"/>
        <v>-0.55515962863103052</v>
      </c>
      <c r="BD74" s="144">
        <f t="shared" si="133"/>
        <v>-1.1188083197505971</v>
      </c>
      <c r="BE74" s="144">
        <f t="shared" si="133"/>
        <v>-3.9210317494253445E-2</v>
      </c>
      <c r="BF74" s="144">
        <f t="shared" si="133"/>
        <v>1.1132462152043363</v>
      </c>
      <c r="BG74" s="144">
        <f t="shared" si="134"/>
        <v>-0.55697672672409571</v>
      </c>
      <c r="BH74" s="144">
        <f t="shared" si="135"/>
        <v>0.34285755541130353</v>
      </c>
      <c r="BI74" s="144">
        <f t="shared" si="136"/>
        <v>0.32948834220931422</v>
      </c>
      <c r="BJ74" s="144">
        <f t="shared" si="137"/>
        <v>1.5677400452598511</v>
      </c>
      <c r="BK74" s="144">
        <f t="shared" si="138"/>
        <v>1.9210626066168963</v>
      </c>
      <c r="BL74" s="144">
        <f t="shared" si="133"/>
        <v>1.4499206607717374</v>
      </c>
      <c r="BM74" s="144">
        <f t="shared" si="139"/>
        <v>1.6531700800208631</v>
      </c>
      <c r="BN74" s="144">
        <f t="shared" si="140"/>
        <v>1.1394470998344606</v>
      </c>
      <c r="BO74" s="144">
        <f t="shared" si="141"/>
        <v>0.83077902238985846</v>
      </c>
      <c r="BP74" s="144">
        <f t="shared" si="142"/>
        <v>0.88189915460903434</v>
      </c>
      <c r="BQ74" s="144">
        <f t="shared" si="143"/>
        <v>0.79476482550023397</v>
      </c>
      <c r="BR74" s="144">
        <f t="shared" si="144"/>
        <v>1.0604328965731993</v>
      </c>
      <c r="BS74" s="144">
        <f t="shared" si="145"/>
        <v>1.0532571571864802</v>
      </c>
      <c r="BT74" s="144">
        <f t="shared" si="146"/>
        <v>0.77261646719206389</v>
      </c>
      <c r="BU74" s="144">
        <f t="shared" si="147"/>
        <v>0.67191745950264148</v>
      </c>
      <c r="BV74" s="144">
        <f t="shared" si="148"/>
        <v>-0.20000904367116734</v>
      </c>
      <c r="BW74" s="144">
        <f t="shared" si="149"/>
        <v>0.58058943379374484</v>
      </c>
      <c r="BX74" s="144">
        <f t="shared" si="150"/>
        <v>6.5851989766872912E-2</v>
      </c>
      <c r="BY74" s="144">
        <f t="shared" si="151"/>
        <v>0.46537690177354946</v>
      </c>
      <c r="BZ74" s="144">
        <f t="shared" si="152"/>
        <v>0.53218703443701565</v>
      </c>
      <c r="CA74" s="144">
        <f t="shared" si="153"/>
        <v>-6.2349731465814823E-2</v>
      </c>
      <c r="CB74" s="144">
        <f t="shared" si="154"/>
        <v>0.99608928033178246</v>
      </c>
      <c r="CC74" s="144">
        <f t="shared" si="155"/>
        <v>-1.9497276848401246E-2</v>
      </c>
      <c r="CD74" s="144">
        <f t="shared" si="156"/>
        <v>1.4102934355597403</v>
      </c>
      <c r="CE74" s="144">
        <f t="shared" si="157"/>
        <v>-0.19640813629737361</v>
      </c>
      <c r="CF74" s="144">
        <f t="shared" si="158"/>
        <v>0.28671438413202505</v>
      </c>
      <c r="CG74" s="144">
        <f t="shared" si="159"/>
        <v>0.634857163074658</v>
      </c>
      <c r="CH74" s="144">
        <f t="shared" si="160"/>
        <v>1.0679423347858032</v>
      </c>
      <c r="CI74" s="144">
        <f t="shared" si="161"/>
        <v>0.39809683875881363</v>
      </c>
      <c r="CJ74" s="144">
        <f t="shared" si="162"/>
        <v>-0.50651412915222238</v>
      </c>
      <c r="CK74" s="144">
        <f t="shared" si="163"/>
        <v>0.52693874710325372</v>
      </c>
    </row>
    <row r="75" spans="1:89">
      <c r="A75" s="140" t="s">
        <v>9</v>
      </c>
      <c r="B75" s="236"/>
      <c r="C75" s="144">
        <f t="shared" ref="C75:Z81" si="171">(C35-B35)/B35*100</f>
        <v>2.7037174159885202</v>
      </c>
      <c r="D75" s="144">
        <f t="shared" si="171"/>
        <v>2.5018396796366154</v>
      </c>
      <c r="E75" s="144">
        <f t="shared" si="171"/>
        <v>2.1266965688954755</v>
      </c>
      <c r="F75" s="144">
        <f t="shared" si="171"/>
        <v>-1.0132334076163436</v>
      </c>
      <c r="G75" s="144">
        <f t="shared" si="171"/>
        <v>1.3338391619093819</v>
      </c>
      <c r="H75" s="144">
        <f t="shared" si="171"/>
        <v>1.5860199880349182</v>
      </c>
      <c r="I75" s="144">
        <f t="shared" si="171"/>
        <v>0.62030212801301698</v>
      </c>
      <c r="J75" s="144">
        <f t="shared" si="171"/>
        <v>0.5697794137897606</v>
      </c>
      <c r="K75" s="144">
        <f t="shared" si="171"/>
        <v>2.0862697174941371</v>
      </c>
      <c r="L75" s="144">
        <f t="shared" si="171"/>
        <v>2.2557641982762284</v>
      </c>
      <c r="M75" s="144">
        <f t="shared" si="171"/>
        <v>2.3305128786315406</v>
      </c>
      <c r="N75" s="144">
        <f t="shared" si="171"/>
        <v>0.48978676855001613</v>
      </c>
      <c r="O75" s="144">
        <f t="shared" si="171"/>
        <v>0.83281943099639633</v>
      </c>
      <c r="P75" s="144">
        <f t="shared" si="171"/>
        <v>-0.47142303203922986</v>
      </c>
      <c r="Q75" s="144">
        <f t="shared" si="171"/>
        <v>0.90245824482017434</v>
      </c>
      <c r="R75" s="144">
        <f t="shared" si="171"/>
        <v>-0.398541084746031</v>
      </c>
      <c r="S75" s="144">
        <f t="shared" si="171"/>
        <v>2.2576953329558553</v>
      </c>
      <c r="T75" s="144">
        <f t="shared" si="171"/>
        <v>2.1559587940765241</v>
      </c>
      <c r="U75" s="144">
        <f t="shared" si="171"/>
        <v>1.926607042153617</v>
      </c>
      <c r="V75" s="144">
        <f t="shared" si="171"/>
        <v>0.61877175445786747</v>
      </c>
      <c r="W75" s="144">
        <f t="shared" si="171"/>
        <v>2.2274569929457519</v>
      </c>
      <c r="X75" s="144">
        <f t="shared" si="171"/>
        <v>1.4724797751302143</v>
      </c>
      <c r="Y75" s="144">
        <f t="shared" si="171"/>
        <v>0.85035678278830484</v>
      </c>
      <c r="Z75" s="144">
        <f t="shared" si="171"/>
        <v>-0.4974891697832477</v>
      </c>
      <c r="AA75" s="144">
        <f t="shared" ref="AA75:AA81" si="172">(AA35-Z35)/Z35*100</f>
        <v>1.5052319694548355</v>
      </c>
      <c r="AB75" s="144">
        <f t="shared" ref="AB75:AB81" si="173">(AB35-AA35)/AA35*100</f>
        <v>2.1192082301559481</v>
      </c>
      <c r="AC75" s="144">
        <f t="shared" ref="AC75:AC81" si="174">(AC35-AB35)/AB35*100</f>
        <v>2.5300180275762125</v>
      </c>
      <c r="AD75" s="144">
        <f t="shared" ref="AD75:AD81" si="175">(AD35-AC35)/AC35*100</f>
        <v>2.763798362487818</v>
      </c>
      <c r="AE75" s="144">
        <f t="shared" ref="AE75:AE81" si="176">(AE35-AD35)/AD35*100</f>
        <v>2.2827327572150935</v>
      </c>
      <c r="AF75" s="144">
        <f t="shared" ref="AF75:AF81" si="177">(AF35-AE35)/AE35*100</f>
        <v>1.7109801886504066</v>
      </c>
      <c r="AG75" s="144">
        <f t="shared" ref="AG75:AG81" si="178">(AG35-AF35)/AF35*100</f>
        <v>1.552977819128291</v>
      </c>
      <c r="AH75" s="144">
        <f t="shared" ref="AH75:AH81" si="179">(AH35-AG35)/AG35*100</f>
        <v>2.4143470394320317</v>
      </c>
      <c r="AI75" s="144">
        <f t="shared" ref="AI75:AI81" si="180">(AI35-AH35)/AH35*100</f>
        <v>1.1556078836166641</v>
      </c>
      <c r="AJ75" s="144">
        <f t="shared" ref="AJ75:AJ81" si="181">(AJ35-AI35)/AI35*100</f>
        <v>1.0586987890335444</v>
      </c>
      <c r="AK75" s="144">
        <f t="shared" ref="AK75:AK81" si="182">(AK35-AJ35)/AJ35*100</f>
        <v>1.7173510038259707</v>
      </c>
      <c r="AL75" s="144">
        <f t="shared" ref="AL75:AL81" si="183">(AL35-AK35)/AK35*100</f>
        <v>0.54617794455796675</v>
      </c>
      <c r="AM75" s="144">
        <f t="shared" ref="AM75:AM81" si="184">(AM35-AL35)/AL35*100</f>
        <v>0.9703963796454953</v>
      </c>
      <c r="AN75" s="144">
        <f t="shared" ref="AN75:AN81" si="185">(AN35-AM35)/AM35*100</f>
        <v>1.4039386376088117</v>
      </c>
      <c r="AO75" s="144">
        <f t="shared" ref="AO75:AO81" si="186">(AO35-AN35)/AN35*100</f>
        <v>1.3094603822573618</v>
      </c>
      <c r="AP75" s="144">
        <f t="shared" ref="AP75:AP81" si="187">(AP35-AO35)/AO35*100</f>
        <v>1.7593251669431771</v>
      </c>
      <c r="AQ75" s="144">
        <f t="shared" ref="AQ75:AQ81" si="188">(AQ35-AP35)/AP35*100</f>
        <v>1.4730568381365705</v>
      </c>
      <c r="AR75" s="144">
        <f t="shared" ref="AR75:AR81" si="189">(AR35-AQ35)/AQ35*100</f>
        <v>1.3526718196197056</v>
      </c>
      <c r="AS75" s="144">
        <f t="shared" ref="AS75:AS81" si="190">(AS35-AR35)/AR35*100</f>
        <v>1.28217039461896</v>
      </c>
      <c r="AT75" s="144">
        <f t="shared" ref="AT75:AT81" si="191">(AT35-AS35)/AS35*100</f>
        <v>1.4897433924540375</v>
      </c>
      <c r="AU75" s="144">
        <f t="shared" ref="AU75:AU81" si="192">(AU35-AT35)/AT35*100</f>
        <v>1.2405206971404874</v>
      </c>
      <c r="AV75" s="144">
        <f t="shared" ref="AV75:AV81" si="193">(AV35-AU35)/AU35*100</f>
        <v>0.98858401587569056</v>
      </c>
      <c r="AW75" s="144">
        <f t="shared" si="165"/>
        <v>0.74967702340184184</v>
      </c>
      <c r="AX75" s="144">
        <f t="shared" si="166"/>
        <v>3.2859490472261799</v>
      </c>
      <c r="AY75" s="144">
        <f t="shared" si="167"/>
        <v>2.6915222132012038</v>
      </c>
      <c r="AZ75" s="144">
        <f t="shared" si="168"/>
        <v>2.0826354834495873</v>
      </c>
      <c r="BA75" s="144">
        <f t="shared" si="169"/>
        <v>1.3706287925150125</v>
      </c>
      <c r="BB75" s="144">
        <f t="shared" si="170"/>
        <v>0.41661406833819259</v>
      </c>
      <c r="BC75" s="144">
        <f t="shared" si="133"/>
        <v>0.33199951330155958</v>
      </c>
      <c r="BD75" s="144">
        <f t="shared" si="133"/>
        <v>0.55749216197136031</v>
      </c>
      <c r="BE75" s="144">
        <f t="shared" si="133"/>
        <v>9.1688173546015633E-2</v>
      </c>
      <c r="BF75" s="144">
        <f t="shared" si="133"/>
        <v>-0.30120114557633682</v>
      </c>
      <c r="BG75" s="144">
        <f t="shared" si="134"/>
        <v>-0.26861868545785117</v>
      </c>
      <c r="BH75" s="144">
        <f t="shared" si="135"/>
        <v>0.19146840446656563</v>
      </c>
      <c r="BI75" s="144">
        <f t="shared" si="136"/>
        <v>0.34235884911017378</v>
      </c>
      <c r="BJ75" s="144">
        <f t="shared" si="137"/>
        <v>0.81531516930421333</v>
      </c>
      <c r="BK75" s="144">
        <f t="shared" si="138"/>
        <v>0.77267763943500445</v>
      </c>
      <c r="BL75" s="144">
        <f t="shared" si="133"/>
        <v>0.63243363031065436</v>
      </c>
      <c r="BM75" s="144">
        <f t="shared" si="139"/>
        <v>0.74916453039528164</v>
      </c>
      <c r="BN75" s="144">
        <f t="shared" si="140"/>
        <v>0.82945972843055438</v>
      </c>
      <c r="BO75" s="144">
        <f t="shared" si="141"/>
        <v>1.1771587149108746</v>
      </c>
      <c r="BP75" s="144">
        <f t="shared" si="142"/>
        <v>0.5666670323762788</v>
      </c>
      <c r="BQ75" s="144">
        <f t="shared" si="143"/>
        <v>0.80180392245715271</v>
      </c>
      <c r="BR75" s="144">
        <f t="shared" si="144"/>
        <v>0.84166293093272704</v>
      </c>
      <c r="BS75" s="144">
        <f t="shared" si="145"/>
        <v>0.55909227485041391</v>
      </c>
      <c r="BT75" s="144">
        <f t="shared" si="146"/>
        <v>0.27122165394174091</v>
      </c>
      <c r="BU75" s="144">
        <f t="shared" si="147"/>
        <v>0.36452264198261769</v>
      </c>
      <c r="BV75" s="144">
        <f t="shared" si="148"/>
        <v>1.0362055728478565</v>
      </c>
      <c r="BW75" s="144">
        <f t="shared" si="149"/>
        <v>0.77257559231606543</v>
      </c>
      <c r="BX75" s="144">
        <f t="shared" si="150"/>
        <v>1.1292727173308159</v>
      </c>
      <c r="BY75" s="144">
        <f t="shared" si="151"/>
        <v>0.76886591978652308</v>
      </c>
      <c r="BZ75" s="144">
        <f t="shared" si="152"/>
        <v>0.15446637216721307</v>
      </c>
      <c r="CA75" s="144">
        <f t="shared" si="153"/>
        <v>1.0880380628695774</v>
      </c>
      <c r="CB75" s="144">
        <f t="shared" si="154"/>
        <v>0.68023351380926811</v>
      </c>
      <c r="CC75" s="144">
        <f t="shared" si="155"/>
        <v>0.77483146691904536</v>
      </c>
      <c r="CD75" s="144">
        <f t="shared" si="156"/>
        <v>0.14099442180070393</v>
      </c>
      <c r="CE75" s="144">
        <f t="shared" si="157"/>
        <v>9.4180704441073331E-3</v>
      </c>
      <c r="CF75" s="144">
        <f t="shared" si="158"/>
        <v>-1.324530691216518E-2</v>
      </c>
      <c r="CG75" s="144">
        <f t="shared" si="159"/>
        <v>-0.41249664994829582</v>
      </c>
      <c r="CH75" s="144">
        <f t="shared" si="160"/>
        <v>2.9901722051225738E-2</v>
      </c>
      <c r="CI75" s="144">
        <f t="shared" si="161"/>
        <v>0.54176603724803807</v>
      </c>
      <c r="CJ75" s="144">
        <f t="shared" si="162"/>
        <v>0.41911578164349622</v>
      </c>
      <c r="CK75" s="144">
        <f t="shared" si="163"/>
        <v>0.64134904691208805</v>
      </c>
    </row>
    <row r="76" spans="1:89">
      <c r="A76" s="140" t="s">
        <v>10</v>
      </c>
      <c r="B76" s="236"/>
      <c r="C76" s="144">
        <f t="shared" si="171"/>
        <v>0.61437201752303505</v>
      </c>
      <c r="D76" s="144">
        <f t="shared" si="171"/>
        <v>0.82115287864866904</v>
      </c>
      <c r="E76" s="144">
        <f t="shared" si="171"/>
        <v>0.55267931269593118</v>
      </c>
      <c r="F76" s="144">
        <f t="shared" si="171"/>
        <v>2.2640244069901816</v>
      </c>
      <c r="G76" s="144">
        <f t="shared" si="171"/>
        <v>2.3674601594934028</v>
      </c>
      <c r="H76" s="144">
        <f t="shared" si="171"/>
        <v>2.3868434030943448</v>
      </c>
      <c r="I76" s="144">
        <f t="shared" si="171"/>
        <v>2.3059183301985682</v>
      </c>
      <c r="J76" s="144">
        <f t="shared" si="171"/>
        <v>0.10952126991033177</v>
      </c>
      <c r="K76" s="144">
        <f t="shared" si="171"/>
        <v>0.53994563229610848</v>
      </c>
      <c r="L76" s="144">
        <f t="shared" si="171"/>
        <v>0.30943984443121308</v>
      </c>
      <c r="M76" s="144">
        <f t="shared" si="171"/>
        <v>0.40534253550640026</v>
      </c>
      <c r="N76" s="144">
        <f t="shared" si="171"/>
        <v>-0.41156104934003451</v>
      </c>
      <c r="O76" s="144">
        <f t="shared" si="171"/>
        <v>1.4086259221455999</v>
      </c>
      <c r="P76" s="144">
        <f t="shared" si="171"/>
        <v>0.73320269260376958</v>
      </c>
      <c r="Q76" s="144">
        <f t="shared" si="171"/>
        <v>3.9254436378922543E-2</v>
      </c>
      <c r="R76" s="144">
        <f t="shared" si="171"/>
        <v>3.61299111298062</v>
      </c>
      <c r="S76" s="144">
        <f t="shared" si="171"/>
        <v>1.1035839219768755</v>
      </c>
      <c r="T76" s="144">
        <f t="shared" si="171"/>
        <v>1.1083254003895189</v>
      </c>
      <c r="U76" s="144">
        <f t="shared" si="171"/>
        <v>0.64288008016902554</v>
      </c>
      <c r="V76" s="144">
        <f t="shared" si="171"/>
        <v>-1.8293566129363548</v>
      </c>
      <c r="W76" s="144">
        <f t="shared" si="171"/>
        <v>0.37452937704446093</v>
      </c>
      <c r="X76" s="144">
        <f t="shared" si="171"/>
        <v>1.2093434548637971</v>
      </c>
      <c r="Y76" s="144">
        <f t="shared" si="171"/>
        <v>1.7145325650943732</v>
      </c>
      <c r="Z76" s="144">
        <f t="shared" si="171"/>
        <v>4.3997704991116837</v>
      </c>
      <c r="AA76" s="144">
        <f t="shared" si="172"/>
        <v>2.2504929691905873</v>
      </c>
      <c r="AB76" s="144">
        <f t="shared" si="173"/>
        <v>1.9681739207341311</v>
      </c>
      <c r="AC76" s="144">
        <f t="shared" si="174"/>
        <v>1.9804736817812925</v>
      </c>
      <c r="AD76" s="144">
        <f t="shared" si="175"/>
        <v>1.0962757591558829</v>
      </c>
      <c r="AE76" s="144">
        <f t="shared" si="176"/>
        <v>1.3084213312118891</v>
      </c>
      <c r="AF76" s="144">
        <f t="shared" si="177"/>
        <v>-0.36237005761336738</v>
      </c>
      <c r="AG76" s="144">
        <f t="shared" si="178"/>
        <v>0.28150969175578228</v>
      </c>
      <c r="AH76" s="144">
        <f t="shared" si="179"/>
        <v>3.1487964673523785</v>
      </c>
      <c r="AI76" s="144">
        <f t="shared" si="180"/>
        <v>1.3565319489932239</v>
      </c>
      <c r="AJ76" s="144">
        <f t="shared" si="181"/>
        <v>1.5086448384232445</v>
      </c>
      <c r="AK76" s="144">
        <f t="shared" si="182"/>
        <v>0.86947938078525533</v>
      </c>
      <c r="AL76" s="144">
        <f t="shared" si="183"/>
        <v>2.989566044296093</v>
      </c>
      <c r="AM76" s="144">
        <f t="shared" si="184"/>
        <v>1.9304880725554843</v>
      </c>
      <c r="AN76" s="144">
        <f t="shared" si="185"/>
        <v>1.0046492276570107</v>
      </c>
      <c r="AO76" s="144">
        <f t="shared" si="186"/>
        <v>1.4467657454862366</v>
      </c>
      <c r="AP76" s="144">
        <f t="shared" si="187"/>
        <v>5.6574894134155755</v>
      </c>
      <c r="AQ76" s="144">
        <f t="shared" si="188"/>
        <v>1.9102085830263529</v>
      </c>
      <c r="AR76" s="144">
        <f t="shared" si="189"/>
        <v>1.8333998581617432</v>
      </c>
      <c r="AS76" s="144">
        <f t="shared" si="190"/>
        <v>0.66310024536627965</v>
      </c>
      <c r="AT76" s="144">
        <f t="shared" si="191"/>
        <v>1.73376050501977</v>
      </c>
      <c r="AU76" s="144">
        <f t="shared" si="192"/>
        <v>2.8815195587163775</v>
      </c>
      <c r="AV76" s="144">
        <f t="shared" si="193"/>
        <v>2.5504970013728485</v>
      </c>
      <c r="AW76" s="144">
        <f t="shared" si="165"/>
        <v>1.6405239669140377</v>
      </c>
      <c r="AX76" s="144">
        <f t="shared" si="166"/>
        <v>1.9662278012786207</v>
      </c>
      <c r="AY76" s="144">
        <f t="shared" si="167"/>
        <v>0.58515634468550748</v>
      </c>
      <c r="AZ76" s="144">
        <f t="shared" si="168"/>
        <v>2.0914629069702695</v>
      </c>
      <c r="BA76" s="144">
        <f t="shared" si="169"/>
        <v>1.9115287664900547</v>
      </c>
      <c r="BB76" s="144">
        <f t="shared" si="170"/>
        <v>2.1798745689637697</v>
      </c>
      <c r="BC76" s="144">
        <f t="shared" si="133"/>
        <v>0.562557409654315</v>
      </c>
      <c r="BD76" s="144">
        <f t="shared" si="133"/>
        <v>0.73476555996509541</v>
      </c>
      <c r="BE76" s="144">
        <f t="shared" si="133"/>
        <v>0.57168617513287356</v>
      </c>
      <c r="BF76" s="144">
        <f t="shared" si="133"/>
        <v>0.56213275321067668</v>
      </c>
      <c r="BG76" s="144">
        <f t="shared" si="134"/>
        <v>-0.1522110042668999</v>
      </c>
      <c r="BH76" s="144">
        <f t="shared" si="135"/>
        <v>0.21721775471883306</v>
      </c>
      <c r="BI76" s="144">
        <f t="shared" si="136"/>
        <v>0.58476272753030401</v>
      </c>
      <c r="BJ76" s="144">
        <f t="shared" si="137"/>
        <v>0.32619336263723525</v>
      </c>
      <c r="BK76" s="144">
        <f t="shared" si="138"/>
        <v>0.51815876062254584</v>
      </c>
      <c r="BL76" s="144">
        <f t="shared" si="133"/>
        <v>-8.9666627111581448E-3</v>
      </c>
      <c r="BM76" s="144">
        <f t="shared" si="139"/>
        <v>4.6554508460711422E-2</v>
      </c>
      <c r="BN76" s="144">
        <f t="shared" si="140"/>
        <v>1.9902517716509631</v>
      </c>
      <c r="BO76" s="144">
        <f t="shared" si="141"/>
        <v>1.4434679753111466</v>
      </c>
      <c r="BP76" s="144">
        <f t="shared" si="142"/>
        <v>1.6174537529807786</v>
      </c>
      <c r="BQ76" s="144">
        <f t="shared" si="143"/>
        <v>0.83798973939008481</v>
      </c>
      <c r="BR76" s="144">
        <f t="shared" si="144"/>
        <v>-0.19567919509679341</v>
      </c>
      <c r="BS76" s="144">
        <f t="shared" si="145"/>
        <v>0.40057958020119139</v>
      </c>
      <c r="BT76" s="144">
        <f t="shared" si="146"/>
        <v>0.18871942122243934</v>
      </c>
      <c r="BU76" s="144">
        <f t="shared" si="147"/>
        <v>0.27845877068717628</v>
      </c>
      <c r="BV76" s="144">
        <f t="shared" si="148"/>
        <v>0.91308271411438491</v>
      </c>
      <c r="BW76" s="144">
        <f t="shared" si="149"/>
        <v>1.0878772970138995</v>
      </c>
      <c r="BX76" s="144">
        <f t="shared" si="150"/>
        <v>0.51097328095217698</v>
      </c>
      <c r="BY76" s="144">
        <f t="shared" si="151"/>
        <v>0.4483838753111008</v>
      </c>
      <c r="BZ76" s="144">
        <f t="shared" si="152"/>
        <v>0.21723561024753124</v>
      </c>
      <c r="CA76" s="144">
        <f t="shared" si="153"/>
        <v>0.4000298511856869</v>
      </c>
      <c r="CB76" s="144">
        <f t="shared" si="154"/>
        <v>0.67559031894825206</v>
      </c>
      <c r="CC76" s="144">
        <f t="shared" si="155"/>
        <v>0.91324541137786674</v>
      </c>
      <c r="CD76" s="144">
        <f t="shared" si="156"/>
        <v>0.21131723712970199</v>
      </c>
      <c r="CE76" s="144">
        <f t="shared" si="157"/>
        <v>0.59026417287051924</v>
      </c>
      <c r="CF76" s="144">
        <f t="shared" si="158"/>
        <v>0.64872325513299478</v>
      </c>
      <c r="CG76" s="144">
        <f t="shared" si="159"/>
        <v>0.43468037573681489</v>
      </c>
      <c r="CH76" s="144">
        <f t="shared" si="160"/>
        <v>-0.1091345793426092</v>
      </c>
      <c r="CI76" s="144">
        <f t="shared" si="161"/>
        <v>0.58504044914453501</v>
      </c>
      <c r="CJ76" s="144">
        <f t="shared" si="162"/>
        <v>0.32507859715931781</v>
      </c>
      <c r="CK76" s="144">
        <f t="shared" si="163"/>
        <v>0.38570970990846465</v>
      </c>
    </row>
    <row r="77" spans="1:89">
      <c r="A77" s="140" t="s">
        <v>11</v>
      </c>
      <c r="B77" s="236"/>
      <c r="C77" s="144">
        <f t="shared" si="171"/>
        <v>1.6715443128373215</v>
      </c>
      <c r="D77" s="144">
        <f t="shared" si="171"/>
        <v>0.836157625994014</v>
      </c>
      <c r="E77" s="144">
        <f t="shared" si="171"/>
        <v>0.45148390420541257</v>
      </c>
      <c r="F77" s="144">
        <f t="shared" si="171"/>
        <v>2.7531746431262065</v>
      </c>
      <c r="G77" s="144">
        <f t="shared" si="171"/>
        <v>-1.5475829806573977</v>
      </c>
      <c r="H77" s="144">
        <f t="shared" si="171"/>
        <v>-0.53135240783672322</v>
      </c>
      <c r="I77" s="144">
        <f t="shared" si="171"/>
        <v>0.49206451952388108</v>
      </c>
      <c r="J77" s="144">
        <f t="shared" si="171"/>
        <v>-0.23786636460030158</v>
      </c>
      <c r="K77" s="144">
        <f t="shared" si="171"/>
        <v>0.26977655417474972</v>
      </c>
      <c r="L77" s="144">
        <f t="shared" si="171"/>
        <v>0.40404601151707575</v>
      </c>
      <c r="M77" s="144">
        <f t="shared" si="171"/>
        <v>0.1020501416516974</v>
      </c>
      <c r="N77" s="144">
        <f t="shared" si="171"/>
        <v>2.9281874632750817</v>
      </c>
      <c r="O77" s="144">
        <f t="shared" si="171"/>
        <v>2.0889309692767877</v>
      </c>
      <c r="P77" s="144">
        <f t="shared" si="171"/>
        <v>1.8370240286042085</v>
      </c>
      <c r="Q77" s="144">
        <f t="shared" si="171"/>
        <v>1.2825508686355229</v>
      </c>
      <c r="R77" s="144">
        <f t="shared" si="171"/>
        <v>0.21647978804687956</v>
      </c>
      <c r="S77" s="144">
        <f t="shared" si="171"/>
        <v>0.62871586773083743</v>
      </c>
      <c r="T77" s="144">
        <f t="shared" si="171"/>
        <v>0.78252373020191013</v>
      </c>
      <c r="U77" s="144">
        <f t="shared" si="171"/>
        <v>0.75712698917859234</v>
      </c>
      <c r="V77" s="144">
        <f t="shared" si="171"/>
        <v>1.5513679814977823</v>
      </c>
      <c r="W77" s="144">
        <f t="shared" si="171"/>
        <v>1.2577517687134314</v>
      </c>
      <c r="X77" s="144">
        <f t="shared" si="171"/>
        <v>1.4586842332260297</v>
      </c>
      <c r="Y77" s="144">
        <f t="shared" si="171"/>
        <v>1.1227850366923409</v>
      </c>
      <c r="Z77" s="144">
        <f t="shared" si="171"/>
        <v>0.18181015984726201</v>
      </c>
      <c r="AA77" s="144">
        <f t="shared" si="172"/>
        <v>4.0305591681647136E-2</v>
      </c>
      <c r="AB77" s="144">
        <f t="shared" si="173"/>
        <v>0.25600943527973347</v>
      </c>
      <c r="AC77" s="144">
        <f t="shared" si="174"/>
        <v>0.40680125368761938</v>
      </c>
      <c r="AD77" s="144">
        <f t="shared" si="175"/>
        <v>0.4253141660707942</v>
      </c>
      <c r="AE77" s="144">
        <f t="shared" si="176"/>
        <v>0.85204347816503789</v>
      </c>
      <c r="AF77" s="144">
        <f t="shared" si="177"/>
        <v>1.0435940822433409</v>
      </c>
      <c r="AG77" s="144">
        <f t="shared" si="178"/>
        <v>1.4189552052839904</v>
      </c>
      <c r="AH77" s="144">
        <f t="shared" si="179"/>
        <v>1.8697292366529499</v>
      </c>
      <c r="AI77" s="144">
        <f t="shared" si="180"/>
        <v>1.5351703516427173</v>
      </c>
      <c r="AJ77" s="144">
        <f t="shared" si="181"/>
        <v>1.1001508367850219</v>
      </c>
      <c r="AK77" s="144">
        <f t="shared" si="182"/>
        <v>0.37062034504401614</v>
      </c>
      <c r="AL77" s="144">
        <f t="shared" si="183"/>
        <v>0.24064902200305452</v>
      </c>
      <c r="AM77" s="144">
        <f t="shared" si="184"/>
        <v>-0.22836425275447497</v>
      </c>
      <c r="AN77" s="144">
        <f t="shared" si="185"/>
        <v>0.59699379409609976</v>
      </c>
      <c r="AO77" s="144">
        <f t="shared" si="186"/>
        <v>0.74826421467444515</v>
      </c>
      <c r="AP77" s="144">
        <f t="shared" si="187"/>
        <v>0.5791248409766182</v>
      </c>
      <c r="AQ77" s="144">
        <f t="shared" si="188"/>
        <v>1.4224710073549993</v>
      </c>
      <c r="AR77" s="144">
        <f t="shared" si="189"/>
        <v>1.2411170382948409</v>
      </c>
      <c r="AS77" s="144">
        <f t="shared" si="190"/>
        <v>1.0451697440984256</v>
      </c>
      <c r="AT77" s="144">
        <f t="shared" si="191"/>
        <v>2.1276151283395959</v>
      </c>
      <c r="AU77" s="144">
        <f t="shared" si="192"/>
        <v>0.98130090568145767</v>
      </c>
      <c r="AV77" s="144">
        <f t="shared" si="193"/>
        <v>0.86794610100712954</v>
      </c>
      <c r="AW77" s="144">
        <f t="shared" si="165"/>
        <v>0.62336030229562545</v>
      </c>
      <c r="AX77" s="144">
        <f t="shared" si="166"/>
        <v>1.8082478269344522</v>
      </c>
      <c r="AY77" s="144">
        <f t="shared" si="167"/>
        <v>1.5129340079831954</v>
      </c>
      <c r="AZ77" s="144">
        <f t="shared" si="168"/>
        <v>1.5781891620191852</v>
      </c>
      <c r="BA77" s="144">
        <f t="shared" si="169"/>
        <v>1.6551795015207724</v>
      </c>
      <c r="BB77" s="144">
        <f t="shared" si="170"/>
        <v>0.26686026708847854</v>
      </c>
      <c r="BC77" s="144">
        <f t="shared" si="133"/>
        <v>0.3816299442010343</v>
      </c>
      <c r="BD77" s="144">
        <f t="shared" si="133"/>
        <v>0.88949532358843753</v>
      </c>
      <c r="BE77" s="144">
        <f t="shared" si="133"/>
        <v>0.53552593237487933</v>
      </c>
      <c r="BF77" s="144">
        <f t="shared" si="133"/>
        <v>0.70037454787791908</v>
      </c>
      <c r="BG77" s="144">
        <f t="shared" si="134"/>
        <v>-0.92693486455994334</v>
      </c>
      <c r="BH77" s="144">
        <f t="shared" si="135"/>
        <v>-1.1797786054282284</v>
      </c>
      <c r="BI77" s="144">
        <f t="shared" si="136"/>
        <v>-1.7215186823501687</v>
      </c>
      <c r="BJ77" s="144">
        <f t="shared" si="137"/>
        <v>175.08952443755859</v>
      </c>
      <c r="BK77" s="144">
        <f t="shared" si="138"/>
        <v>1.4028257709505965</v>
      </c>
      <c r="BL77" s="144">
        <f t="shared" si="133"/>
        <v>0.83134095891904591</v>
      </c>
      <c r="BM77" s="144">
        <f t="shared" si="139"/>
        <v>1.1427699997048519</v>
      </c>
      <c r="BN77" s="144">
        <f t="shared" si="140"/>
        <v>1.5608636649746761</v>
      </c>
      <c r="BO77" s="144">
        <f t="shared" si="141"/>
        <v>1.4602591623326291</v>
      </c>
      <c r="BP77" s="144">
        <f t="shared" si="142"/>
        <v>0.96667698534639557</v>
      </c>
      <c r="BQ77" s="144">
        <f t="shared" si="143"/>
        <v>1.3362540610549447</v>
      </c>
      <c r="BR77" s="144">
        <f t="shared" si="144"/>
        <v>0.40619045072808968</v>
      </c>
      <c r="BS77" s="144">
        <f t="shared" si="145"/>
        <v>0.53368371046982499</v>
      </c>
      <c r="BT77" s="144">
        <f t="shared" si="146"/>
        <v>0.70746344952385598</v>
      </c>
      <c r="BU77" s="144">
        <f t="shared" si="147"/>
        <v>0.75476025511078382</v>
      </c>
      <c r="BV77" s="144">
        <f t="shared" si="148"/>
        <v>0.75178739611256418</v>
      </c>
      <c r="BW77" s="144">
        <f t="shared" si="149"/>
        <v>0.95688171521894538</v>
      </c>
      <c r="BX77" s="144">
        <f t="shared" si="150"/>
        <v>0.93754151562884591</v>
      </c>
      <c r="BY77" s="144">
        <f t="shared" si="151"/>
        <v>1.3646041287625306</v>
      </c>
      <c r="BZ77" s="144">
        <f t="shared" si="152"/>
        <v>0.85725808670918757</v>
      </c>
      <c r="CA77" s="144">
        <f t="shared" si="153"/>
        <v>0.68280997466444626</v>
      </c>
      <c r="CB77" s="144">
        <f t="shared" si="154"/>
        <v>0.32351210126119972</v>
      </c>
      <c r="CC77" s="144">
        <f t="shared" si="155"/>
        <v>0.15880257820149463</v>
      </c>
      <c r="CD77" s="144">
        <f t="shared" si="156"/>
        <v>0.30349349052949293</v>
      </c>
      <c r="CE77" s="144">
        <f t="shared" si="157"/>
        <v>0.236760191601567</v>
      </c>
      <c r="CF77" s="144">
        <f t="shared" si="158"/>
        <v>0.35827030529137566</v>
      </c>
      <c r="CG77" s="144">
        <f t="shared" si="159"/>
        <v>0.31958204226817311</v>
      </c>
      <c r="CH77" s="144">
        <f t="shared" si="160"/>
        <v>0.74384572730427312</v>
      </c>
      <c r="CI77" s="144">
        <f t="shared" si="161"/>
        <v>0.33266770067973728</v>
      </c>
      <c r="CJ77" s="144">
        <f t="shared" si="162"/>
        <v>0.50028854254379762</v>
      </c>
      <c r="CK77" s="144">
        <f t="shared" si="163"/>
        <v>0.21435577246619753</v>
      </c>
    </row>
    <row r="78" spans="1:89">
      <c r="A78" s="137" t="s">
        <v>12</v>
      </c>
      <c r="B78" s="237"/>
      <c r="C78" s="145">
        <f t="shared" si="171"/>
        <v>9.042038425639283E-2</v>
      </c>
      <c r="D78" s="145">
        <f t="shared" si="171"/>
        <v>7.1775982602329286E-2</v>
      </c>
      <c r="E78" s="145">
        <f t="shared" si="171"/>
        <v>7.0487848727009847E-2</v>
      </c>
      <c r="F78" s="145">
        <f t="shared" si="171"/>
        <v>2.6238421798285927</v>
      </c>
      <c r="G78" s="145">
        <f t="shared" si="171"/>
        <v>0.78834766758398156</v>
      </c>
      <c r="H78" s="145">
        <f t="shared" si="171"/>
        <v>0.62282558060050386</v>
      </c>
      <c r="I78" s="145">
        <f t="shared" si="171"/>
        <v>0.44367610898473847</v>
      </c>
      <c r="J78" s="145">
        <f t="shared" si="171"/>
        <v>-3.0108499108103204</v>
      </c>
      <c r="K78" s="145">
        <f t="shared" si="171"/>
        <v>-0.14297384342621114</v>
      </c>
      <c r="L78" s="145">
        <f t="shared" si="171"/>
        <v>-0.18649309072013254</v>
      </c>
      <c r="M78" s="145">
        <f t="shared" si="171"/>
        <v>-0.10728318808046818</v>
      </c>
      <c r="N78" s="145">
        <f t="shared" si="171"/>
        <v>2.5382569624562121</v>
      </c>
      <c r="O78" s="145">
        <f t="shared" si="171"/>
        <v>-0.2512876438468149</v>
      </c>
      <c r="P78" s="145">
        <f t="shared" si="171"/>
        <v>-0.32410853480423929</v>
      </c>
      <c r="Q78" s="145">
        <f t="shared" si="171"/>
        <v>-0.18475136283137503</v>
      </c>
      <c r="R78" s="145">
        <f t="shared" si="171"/>
        <v>-2.7169493485288552</v>
      </c>
      <c r="S78" s="145">
        <f t="shared" si="171"/>
        <v>-0.17780804268415798</v>
      </c>
      <c r="T78" s="145">
        <f t="shared" si="171"/>
        <v>-0.34660116702500615</v>
      </c>
      <c r="U78" s="145">
        <f t="shared" si="171"/>
        <v>-0.47814105778307353</v>
      </c>
      <c r="V78" s="145">
        <f t="shared" si="171"/>
        <v>0.69722776450242097</v>
      </c>
      <c r="W78" s="145">
        <f t="shared" si="171"/>
        <v>-0.1802569682653728</v>
      </c>
      <c r="X78" s="145">
        <f t="shared" si="171"/>
        <v>-0.32819561676462189</v>
      </c>
      <c r="Y78" s="145">
        <f t="shared" si="171"/>
        <v>-0.42174424898168072</v>
      </c>
      <c r="Z78" s="145">
        <f t="shared" si="171"/>
        <v>2.1754720601428481</v>
      </c>
      <c r="AA78" s="145">
        <f t="shared" si="172"/>
        <v>-0.43134924358843846</v>
      </c>
      <c r="AB78" s="145">
        <f t="shared" si="173"/>
        <v>-0.61618252828201781</v>
      </c>
      <c r="AC78" s="145">
        <f t="shared" si="174"/>
        <v>-0.26701965795518534</v>
      </c>
      <c r="AD78" s="145">
        <f t="shared" si="175"/>
        <v>0.45815071818999786</v>
      </c>
      <c r="AE78" s="145">
        <f t="shared" si="176"/>
        <v>0.44148950162864453</v>
      </c>
      <c r="AF78" s="145">
        <f t="shared" si="177"/>
        <v>0.37870442568282259</v>
      </c>
      <c r="AG78" s="145">
        <f t="shared" si="178"/>
        <v>0.22678341613341046</v>
      </c>
      <c r="AH78" s="145">
        <f t="shared" si="179"/>
        <v>0.79928924099501486</v>
      </c>
      <c r="AI78" s="145">
        <f t="shared" si="180"/>
        <v>0.612600721834761</v>
      </c>
      <c r="AJ78" s="145">
        <f t="shared" si="181"/>
        <v>0.62829742992762172</v>
      </c>
      <c r="AK78" s="145">
        <f t="shared" si="182"/>
        <v>0.54512107177201397</v>
      </c>
      <c r="AL78" s="145">
        <f t="shared" si="183"/>
        <v>-0.60513121155903149</v>
      </c>
      <c r="AM78" s="145">
        <f t="shared" si="184"/>
        <v>0.70118851359383028</v>
      </c>
      <c r="AN78" s="145">
        <f t="shared" si="185"/>
        <v>0.49097866786225447</v>
      </c>
      <c r="AO78" s="145">
        <f t="shared" si="186"/>
        <v>1.2204504048791169</v>
      </c>
      <c r="AP78" s="145">
        <f t="shared" si="187"/>
        <v>1.9371829549580468</v>
      </c>
      <c r="AQ78" s="145">
        <f t="shared" si="188"/>
        <v>1.1660449118952354</v>
      </c>
      <c r="AR78" s="145">
        <f t="shared" si="189"/>
        <v>0.5764211198224678</v>
      </c>
      <c r="AS78" s="145">
        <f t="shared" si="190"/>
        <v>7.5622421533880881E-3</v>
      </c>
      <c r="AT78" s="145">
        <f t="shared" si="191"/>
        <v>1.3153342334101741</v>
      </c>
      <c r="AU78" s="145">
        <f t="shared" si="192"/>
        <v>0.60481276540984785</v>
      </c>
      <c r="AV78" s="145">
        <f t="shared" si="193"/>
        <v>0.78519267889952971</v>
      </c>
      <c r="AW78" s="145">
        <f t="shared" si="165"/>
        <v>0.81397663062131587</v>
      </c>
      <c r="AX78" s="145">
        <f t="shared" si="166"/>
        <v>1.9878368045601849</v>
      </c>
      <c r="AY78" s="145">
        <f t="shared" si="167"/>
        <v>0.95926094710846421</v>
      </c>
      <c r="AZ78" s="145">
        <f t="shared" si="168"/>
        <v>1.3079143586371227</v>
      </c>
      <c r="BA78" s="145">
        <f t="shared" si="169"/>
        <v>1.3746403876936955</v>
      </c>
      <c r="BB78" s="145">
        <f t="shared" si="170"/>
        <v>1.4361579647938023</v>
      </c>
      <c r="BC78" s="145">
        <f t="shared" si="133"/>
        <v>1.1147467359573959</v>
      </c>
      <c r="BD78" s="145">
        <f t="shared" si="133"/>
        <v>1.8546131353669317</v>
      </c>
      <c r="BE78" s="145">
        <f t="shared" si="133"/>
        <v>1.0974355341717306</v>
      </c>
      <c r="BF78" s="145">
        <f t="shared" si="133"/>
        <v>0.69543055033580492</v>
      </c>
      <c r="BG78" s="145">
        <f t="shared" si="134"/>
        <v>0.65512603583670237</v>
      </c>
      <c r="BH78" s="145">
        <f t="shared" si="135"/>
        <v>4.1328600405665522E-2</v>
      </c>
      <c r="BI78" s="145">
        <f t="shared" si="136"/>
        <v>8.2369608909118527E-2</v>
      </c>
      <c r="BJ78" s="145">
        <f>(BJ38-BI38)/BI38*100</f>
        <v>-62.696281216618274</v>
      </c>
      <c r="BK78" s="145">
        <f t="shared" si="138"/>
        <v>1.2656246903422201</v>
      </c>
      <c r="BL78" s="145">
        <f t="shared" si="133"/>
        <v>0.76783488513183173</v>
      </c>
      <c r="BM78" s="145">
        <f t="shared" si="139"/>
        <v>0.72970458884799883</v>
      </c>
      <c r="BN78" s="145">
        <f t="shared" si="140"/>
        <v>-0.18083417701835822</v>
      </c>
      <c r="BO78" s="145">
        <f t="shared" si="141"/>
        <v>0.57490816427838409</v>
      </c>
      <c r="BP78" s="145">
        <f t="shared" si="142"/>
        <v>0.31312190036958537</v>
      </c>
      <c r="BQ78" s="145">
        <f t="shared" si="143"/>
        <v>0.66122414704775967</v>
      </c>
      <c r="BR78" s="145">
        <f t="shared" si="144"/>
        <v>0.97939452776208724</v>
      </c>
      <c r="BS78" s="145">
        <f t="shared" si="145"/>
        <v>0.54639207361697484</v>
      </c>
      <c r="BT78" s="145">
        <f t="shared" si="146"/>
        <v>0.5952357908021807</v>
      </c>
      <c r="BU78" s="145">
        <f t="shared" si="147"/>
        <v>0.61775551608661083</v>
      </c>
      <c r="BV78" s="145">
        <f t="shared" si="148"/>
        <v>0.79204329589533284</v>
      </c>
      <c r="BW78" s="145">
        <f t="shared" si="149"/>
        <v>0.92341914141222459</v>
      </c>
      <c r="BX78" s="145">
        <f t="shared" si="150"/>
        <v>0.54216266010094605</v>
      </c>
      <c r="BY78" s="145">
        <f t="shared" si="151"/>
        <v>0.52949607936817589</v>
      </c>
      <c r="BZ78" s="145">
        <f t="shared" si="152"/>
        <v>1.1849850852715065</v>
      </c>
      <c r="CA78" s="145">
        <f t="shared" si="153"/>
        <v>0.43464061585736563</v>
      </c>
      <c r="CB78" s="145">
        <f t="shared" si="154"/>
        <v>0.41563896253459442</v>
      </c>
      <c r="CC78" s="145">
        <f t="shared" si="155"/>
        <v>0.28224228678808444</v>
      </c>
      <c r="CD78" s="145">
        <f t="shared" si="156"/>
        <v>0.19405086690156889</v>
      </c>
      <c r="CE78" s="145">
        <f t="shared" si="157"/>
        <v>0.23316381512382034</v>
      </c>
      <c r="CF78" s="145">
        <f t="shared" si="158"/>
        <v>0.29051804383705959</v>
      </c>
      <c r="CG78" s="145">
        <f t="shared" si="159"/>
        <v>9.2087012210501806E-2</v>
      </c>
      <c r="CH78" s="145">
        <f t="shared" si="160"/>
        <v>0.28858450788358553</v>
      </c>
      <c r="CI78" s="145">
        <f t="shared" si="161"/>
        <v>0.44640374147276857</v>
      </c>
      <c r="CJ78" s="145">
        <f t="shared" si="162"/>
        <v>0.35227373950640134</v>
      </c>
      <c r="CK78" s="145">
        <f t="shared" si="163"/>
        <v>0.24530016283372919</v>
      </c>
    </row>
    <row r="79" spans="1:89">
      <c r="A79" s="133" t="s">
        <v>13</v>
      </c>
      <c r="B79" s="238"/>
      <c r="C79" s="147">
        <f t="shared" si="171"/>
        <v>2.4610829417060078E-2</v>
      </c>
      <c r="D79" s="147">
        <f t="shared" si="171"/>
        <v>0.40074162899334809</v>
      </c>
      <c r="E79" s="147">
        <f t="shared" si="171"/>
        <v>0.32882043613277084</v>
      </c>
      <c r="F79" s="147">
        <f t="shared" si="171"/>
        <v>3.1206372620020515</v>
      </c>
      <c r="G79" s="147">
        <f t="shared" si="171"/>
        <v>1.4048276564230426</v>
      </c>
      <c r="H79" s="147">
        <f t="shared" si="171"/>
        <v>1.3607745403829608</v>
      </c>
      <c r="I79" s="147">
        <f t="shared" si="171"/>
        <v>1.0498976134022941</v>
      </c>
      <c r="J79" s="147">
        <f t="shared" si="171"/>
        <v>-0.71454329406410644</v>
      </c>
      <c r="K79" s="147">
        <f t="shared" si="171"/>
        <v>0.70837960980891379</v>
      </c>
      <c r="L79" s="147">
        <f t="shared" si="171"/>
        <v>0.12804683131187142</v>
      </c>
      <c r="M79" s="147">
        <f t="shared" si="171"/>
        <v>-0.12697304635469289</v>
      </c>
      <c r="N79" s="147">
        <f t="shared" si="171"/>
        <v>0.54929864635552572</v>
      </c>
      <c r="O79" s="147">
        <f t="shared" si="171"/>
        <v>0.15293912753024214</v>
      </c>
      <c r="P79" s="147">
        <f t="shared" si="171"/>
        <v>-0.24713394299841224</v>
      </c>
      <c r="Q79" s="147">
        <f t="shared" si="171"/>
        <v>0.16951263713176459</v>
      </c>
      <c r="R79" s="147">
        <f t="shared" si="171"/>
        <v>-1.3664256816126943</v>
      </c>
      <c r="S79" s="147">
        <f t="shared" si="171"/>
        <v>0.95309814449108798</v>
      </c>
      <c r="T79" s="147">
        <f t="shared" si="171"/>
        <v>1.1962723082503075</v>
      </c>
      <c r="U79" s="147">
        <f t="shared" si="171"/>
        <v>1.2492915351223624</v>
      </c>
      <c r="V79" s="147">
        <f t="shared" si="171"/>
        <v>1.0183641788075302</v>
      </c>
      <c r="W79" s="147">
        <f t="shared" si="171"/>
        <v>1.0927015561217492</v>
      </c>
      <c r="X79" s="147">
        <f t="shared" si="171"/>
        <v>1.0987325055354891</v>
      </c>
      <c r="Y79" s="147">
        <f t="shared" si="171"/>
        <v>0.82900042054624457</v>
      </c>
      <c r="Z79" s="147">
        <f t="shared" si="171"/>
        <v>2.7576651790743623</v>
      </c>
      <c r="AA79" s="147">
        <f t="shared" si="172"/>
        <v>0.40683771825013937</v>
      </c>
      <c r="AB79" s="147">
        <f t="shared" si="173"/>
        <v>0.17614898014999064</v>
      </c>
      <c r="AC79" s="147">
        <f t="shared" si="174"/>
        <v>0.7621304170669182</v>
      </c>
      <c r="AD79" s="147">
        <f t="shared" si="175"/>
        <v>-0.19797619695672253</v>
      </c>
      <c r="AE79" s="147">
        <f t="shared" si="176"/>
        <v>1.3990231215514455</v>
      </c>
      <c r="AF79" s="147">
        <f t="shared" si="177"/>
        <v>0.84964736228158622</v>
      </c>
      <c r="AG79" s="147">
        <f t="shared" si="178"/>
        <v>0.83655710548765971</v>
      </c>
      <c r="AH79" s="147">
        <f t="shared" si="179"/>
        <v>0.83998424747493039</v>
      </c>
      <c r="AI79" s="147">
        <f t="shared" si="180"/>
        <v>0.37094417115111927</v>
      </c>
      <c r="AJ79" s="147">
        <f t="shared" si="181"/>
        <v>0.37253086312942257</v>
      </c>
      <c r="AK79" s="147">
        <f t="shared" si="182"/>
        <v>0.50516110331439279</v>
      </c>
      <c r="AL79" s="147">
        <f t="shared" si="183"/>
        <v>1.4182605119884195</v>
      </c>
      <c r="AM79" s="147">
        <f t="shared" si="184"/>
        <v>1.465870886185263</v>
      </c>
      <c r="AN79" s="147">
        <f t="shared" si="185"/>
        <v>1.6358323902826037</v>
      </c>
      <c r="AO79" s="147">
        <f t="shared" si="186"/>
        <v>1.2805359231837514</v>
      </c>
      <c r="AP79" s="147">
        <f t="shared" si="187"/>
        <v>1.165716210495737</v>
      </c>
      <c r="AQ79" s="147">
        <f t="shared" si="188"/>
        <v>1.8952711826130477</v>
      </c>
      <c r="AR79" s="147">
        <f t="shared" si="189"/>
        <v>1.4614693966003085</v>
      </c>
      <c r="AS79" s="147">
        <f t="shared" si="190"/>
        <v>0.78554377861490066</v>
      </c>
      <c r="AT79" s="147">
        <f t="shared" si="191"/>
        <v>1.4920506807605318</v>
      </c>
      <c r="AU79" s="147">
        <f t="shared" si="192"/>
        <v>1.1790798535326532</v>
      </c>
      <c r="AV79" s="147">
        <f t="shared" si="193"/>
        <v>1.3593919752577839</v>
      </c>
      <c r="AW79" s="147">
        <f t="shared" si="165"/>
        <v>1.2540691384063487</v>
      </c>
      <c r="AX79" s="147">
        <f t="shared" si="166"/>
        <v>2.1898443075664207</v>
      </c>
      <c r="AY79" s="147">
        <f t="shared" si="167"/>
        <v>1.2305588329516524</v>
      </c>
      <c r="AZ79" s="147">
        <f t="shared" si="168"/>
        <v>1.2755707352018797</v>
      </c>
      <c r="BA79" s="147">
        <f t="shared" si="169"/>
        <v>1.8030165201031128</v>
      </c>
      <c r="BB79" s="147">
        <f t="shared" si="170"/>
        <v>0.60436644149734908</v>
      </c>
      <c r="BC79" s="147">
        <f t="shared" si="133"/>
        <v>1.3368721090740818</v>
      </c>
      <c r="BD79" s="147">
        <f t="shared" si="133"/>
        <v>0.44833499519992676</v>
      </c>
      <c r="BE79" s="147">
        <f t="shared" si="133"/>
        <v>-0.6909236264184706</v>
      </c>
      <c r="BF79" s="147">
        <f t="shared" si="133"/>
        <v>-1.0542596687348262</v>
      </c>
      <c r="BG79" s="147">
        <f t="shared" si="134"/>
        <v>-0.73516129353365567</v>
      </c>
      <c r="BH79" s="147">
        <f t="shared" si="135"/>
        <v>0.33792452701258702</v>
      </c>
      <c r="BI79" s="147">
        <f t="shared" si="136"/>
        <v>0.54475668642219666</v>
      </c>
      <c r="BJ79" s="147">
        <f t="shared" si="137"/>
        <v>2.5131750695144355</v>
      </c>
      <c r="BK79" s="147">
        <f t="shared" si="138"/>
        <v>1.1525727000430301</v>
      </c>
      <c r="BL79" s="147">
        <f t="shared" si="133"/>
        <v>0.67422011963538753</v>
      </c>
      <c r="BM79" s="147">
        <f t="shared" si="139"/>
        <v>0.99549950842824819</v>
      </c>
      <c r="BN79" s="147">
        <f t="shared" si="140"/>
        <v>1.6240827282344796</v>
      </c>
      <c r="BO79" s="147">
        <f t="shared" si="141"/>
        <v>0.51717864036804184</v>
      </c>
      <c r="BP79" s="147">
        <f t="shared" si="142"/>
        <v>0.54949432659771635</v>
      </c>
      <c r="BQ79" s="147">
        <f t="shared" si="143"/>
        <v>0.85837757330170184</v>
      </c>
      <c r="BR79" s="147">
        <f t="shared" si="144"/>
        <v>0.73520457723323174</v>
      </c>
      <c r="BS79" s="147">
        <f t="shared" si="145"/>
        <v>0.57687402147982525</v>
      </c>
      <c r="BT79" s="147">
        <f t="shared" si="146"/>
        <v>0.43114657779578264</v>
      </c>
      <c r="BU79" s="147">
        <f t="shared" si="147"/>
        <v>0.66690391332475574</v>
      </c>
      <c r="BV79" s="147">
        <f t="shared" si="148"/>
        <v>0.23468325197693629</v>
      </c>
      <c r="BW79" s="147">
        <f t="shared" si="149"/>
        <v>1.2551352954180421</v>
      </c>
      <c r="BX79" s="147">
        <f t="shared" si="150"/>
        <v>0.32300061845346439</v>
      </c>
      <c r="BY79" s="147">
        <f t="shared" si="151"/>
        <v>1.3122965881863407</v>
      </c>
      <c r="BZ79" s="147">
        <f t="shared" si="152"/>
        <v>0.31484552230196827</v>
      </c>
      <c r="CA79" s="147">
        <f t="shared" si="153"/>
        <v>0.20592927132998484</v>
      </c>
      <c r="CB79" s="147">
        <f t="shared" si="154"/>
        <v>0.5124119395072857</v>
      </c>
      <c r="CC79" s="147">
        <f t="shared" si="155"/>
        <v>0.84704152376790554</v>
      </c>
      <c r="CD79" s="147">
        <f t="shared" si="156"/>
        <v>3.8009135775971779E-2</v>
      </c>
      <c r="CE79" s="147">
        <f t="shared" si="157"/>
        <v>-0.48686906734885099</v>
      </c>
      <c r="CF79" s="147">
        <f t="shared" si="158"/>
        <v>0.22898215167153757</v>
      </c>
      <c r="CG79" s="147">
        <f t="shared" si="159"/>
        <v>3.5979567198787012E-2</v>
      </c>
      <c r="CH79" s="147">
        <f t="shared" si="160"/>
        <v>-5.3847541208962485E-2</v>
      </c>
      <c r="CI79" s="147">
        <f t="shared" si="161"/>
        <v>0.60256567245784831</v>
      </c>
      <c r="CJ79" s="147">
        <f t="shared" si="162"/>
        <v>-5.6575634875077148E-3</v>
      </c>
      <c r="CK79" s="147">
        <f t="shared" si="163"/>
        <v>0.1057805575252377</v>
      </c>
    </row>
    <row r="80" spans="1:89">
      <c r="A80" s="159" t="s">
        <v>14</v>
      </c>
      <c r="B80" s="236"/>
      <c r="C80" s="144">
        <f t="shared" si="171"/>
        <v>1.2634899721440098E-2</v>
      </c>
      <c r="D80" s="144">
        <f t="shared" si="171"/>
        <v>0.87607209685586351</v>
      </c>
      <c r="E80" s="144">
        <f t="shared" si="171"/>
        <v>0.40451868728571627</v>
      </c>
      <c r="F80" s="144">
        <f t="shared" si="171"/>
        <v>1.3228766686379432</v>
      </c>
      <c r="G80" s="144">
        <f t="shared" si="171"/>
        <v>2.980430029587112</v>
      </c>
      <c r="H80" s="144">
        <f t="shared" si="171"/>
        <v>1.0861441354125956</v>
      </c>
      <c r="I80" s="144">
        <f t="shared" si="171"/>
        <v>1.2209756701048162</v>
      </c>
      <c r="J80" s="144">
        <f t="shared" si="171"/>
        <v>0.18476220311967198</v>
      </c>
      <c r="K80" s="144">
        <f t="shared" si="171"/>
        <v>0.31528886090200903</v>
      </c>
      <c r="L80" s="144">
        <f t="shared" si="171"/>
        <v>0.19206558188957923</v>
      </c>
      <c r="M80" s="144">
        <f t="shared" si="171"/>
        <v>0.15643417781085064</v>
      </c>
      <c r="N80" s="144">
        <f t="shared" si="171"/>
        <v>5.0741095091861546E-2</v>
      </c>
      <c r="O80" s="144">
        <f t="shared" si="171"/>
        <v>-0.90118278183075728</v>
      </c>
      <c r="P80" s="144">
        <f t="shared" si="171"/>
        <v>-0.4621601218326144</v>
      </c>
      <c r="Q80" s="144">
        <f t="shared" si="171"/>
        <v>1.9939496805722875E-2</v>
      </c>
      <c r="R80" s="144">
        <f t="shared" si="171"/>
        <v>-1.9654209625121317</v>
      </c>
      <c r="S80" s="144">
        <f t="shared" si="171"/>
        <v>-8.5170223201584738E-2</v>
      </c>
      <c r="T80" s="144">
        <f t="shared" si="171"/>
        <v>0.69290497859869171</v>
      </c>
      <c r="U80" s="144">
        <f t="shared" si="171"/>
        <v>0.66282866269825125</v>
      </c>
      <c r="V80" s="144">
        <f t="shared" si="171"/>
        <v>0.97116466064069051</v>
      </c>
      <c r="W80" s="144">
        <f t="shared" si="171"/>
        <v>0.24969612637494124</v>
      </c>
      <c r="X80" s="144">
        <f t="shared" si="171"/>
        <v>0.78468498789454866</v>
      </c>
      <c r="Y80" s="144">
        <f t="shared" si="171"/>
        <v>0.60914192350376206</v>
      </c>
      <c r="Z80" s="144">
        <f t="shared" si="171"/>
        <v>4.6938167150115051</v>
      </c>
      <c r="AA80" s="144">
        <f t="shared" si="172"/>
        <v>0.18582064459116168</v>
      </c>
      <c r="AB80" s="144">
        <f t="shared" si="173"/>
        <v>0.4417229689614024</v>
      </c>
      <c r="AC80" s="144">
        <f t="shared" si="174"/>
        <v>0.75220576043701615</v>
      </c>
      <c r="AD80" s="144">
        <f t="shared" si="175"/>
        <v>-2.4154129382126106</v>
      </c>
      <c r="AE80" s="144">
        <f t="shared" si="176"/>
        <v>0.53552302749018477</v>
      </c>
      <c r="AF80" s="144">
        <f t="shared" si="177"/>
        <v>1.547089408233278</v>
      </c>
      <c r="AG80" s="144">
        <f t="shared" si="178"/>
        <v>-0.10227175254196241</v>
      </c>
      <c r="AH80" s="144">
        <f t="shared" si="179"/>
        <v>5.870838670462146E-2</v>
      </c>
      <c r="AI80" s="144">
        <f t="shared" si="180"/>
        <v>0.38359243793579195</v>
      </c>
      <c r="AJ80" s="144">
        <f t="shared" si="181"/>
        <v>0.45764057963466792</v>
      </c>
      <c r="AK80" s="144">
        <f t="shared" si="182"/>
        <v>0.97008106689477713</v>
      </c>
      <c r="AL80" s="144">
        <f t="shared" si="183"/>
        <v>0.92749448829222114</v>
      </c>
      <c r="AM80" s="144">
        <f t="shared" si="184"/>
        <v>1.9430963935674153</v>
      </c>
      <c r="AN80" s="144">
        <f t="shared" si="185"/>
        <v>1.8793015470012207</v>
      </c>
      <c r="AO80" s="144">
        <f t="shared" si="186"/>
        <v>1.2161155157038344</v>
      </c>
      <c r="AP80" s="144">
        <f t="shared" si="187"/>
        <v>-0.24461865368029262</v>
      </c>
      <c r="AQ80" s="144">
        <f t="shared" si="188"/>
        <v>2.0614793687653994</v>
      </c>
      <c r="AR80" s="144">
        <f t="shared" si="189"/>
        <v>1.3789866625377722</v>
      </c>
      <c r="AS80" s="144">
        <f t="shared" si="190"/>
        <v>0.53547750944987071</v>
      </c>
      <c r="AT80" s="144">
        <f t="shared" si="191"/>
        <v>2.5618178377548482</v>
      </c>
      <c r="AU80" s="144">
        <f t="shared" si="192"/>
        <v>1.6740370554162518</v>
      </c>
      <c r="AV80" s="144">
        <f t="shared" si="193"/>
        <v>0.66515495086923626</v>
      </c>
      <c r="AW80" s="144">
        <f t="shared" si="165"/>
        <v>2.0543625168944595</v>
      </c>
      <c r="AX80" s="144">
        <f t="shared" si="166"/>
        <v>0.58436720410399612</v>
      </c>
      <c r="AY80" s="144">
        <f t="shared" si="167"/>
        <v>1.1235393155411981</v>
      </c>
      <c r="AZ80" s="144">
        <f t="shared" si="168"/>
        <v>1.0228640192539094</v>
      </c>
      <c r="BA80" s="144">
        <f t="shared" si="169"/>
        <v>1.0492220581396452</v>
      </c>
      <c r="BB80" s="144">
        <f t="shared" si="170"/>
        <v>0.46158981583954362</v>
      </c>
      <c r="BC80" s="144">
        <f t="shared" si="133"/>
        <v>0.78637855579867766</v>
      </c>
      <c r="BD80" s="144">
        <f t="shared" si="133"/>
        <v>0.16442970430591269</v>
      </c>
      <c r="BE80" s="144">
        <f t="shared" si="133"/>
        <v>-1.4618985954776422</v>
      </c>
      <c r="BF80" s="144">
        <f t="shared" si="133"/>
        <v>-1.4848576085386371</v>
      </c>
      <c r="BG80" s="144">
        <f t="shared" si="134"/>
        <v>-0.79728199320498094</v>
      </c>
      <c r="BH80" s="144">
        <f t="shared" si="135"/>
        <v>0.46245366122982418</v>
      </c>
      <c r="BI80" s="144">
        <f t="shared" si="136"/>
        <v>1.5817985727449784</v>
      </c>
      <c r="BJ80" s="144">
        <f t="shared" si="137"/>
        <v>2.325135515716104</v>
      </c>
      <c r="BK80" s="144">
        <f t="shared" si="138"/>
        <v>1.8443715564460073</v>
      </c>
      <c r="BL80" s="144">
        <f t="shared" si="133"/>
        <v>1.417126085749405</v>
      </c>
      <c r="BM80" s="144">
        <f t="shared" si="139"/>
        <v>0.58348943891937521</v>
      </c>
      <c r="BN80" s="144">
        <f t="shared" si="140"/>
        <v>-0.12846029415680082</v>
      </c>
      <c r="BO80" s="144">
        <f t="shared" si="141"/>
        <v>0.77222450602603865</v>
      </c>
      <c r="BP80" s="144">
        <f t="shared" si="142"/>
        <v>0.83493139456418697</v>
      </c>
      <c r="BQ80" s="144">
        <f t="shared" si="143"/>
        <v>0.59057723063891376</v>
      </c>
      <c r="BR80" s="144">
        <f t="shared" si="144"/>
        <v>0.40491205589473594</v>
      </c>
      <c r="BS80" s="144">
        <f t="shared" si="145"/>
        <v>0.65906219923002196</v>
      </c>
      <c r="BT80" s="144">
        <f t="shared" si="146"/>
        <v>0.78733981481828119</v>
      </c>
      <c r="BU80" s="144">
        <f t="shared" si="147"/>
        <v>0.21086179102817143</v>
      </c>
      <c r="BV80" s="144">
        <f t="shared" si="148"/>
        <v>0.75231126296654804</v>
      </c>
      <c r="BW80" s="144">
        <f t="shared" si="149"/>
        <v>1.1168999845028738</v>
      </c>
      <c r="BX80" s="144">
        <f t="shared" si="150"/>
        <v>-0.17661332992757559</v>
      </c>
      <c r="BY80" s="144">
        <f t="shared" si="151"/>
        <v>0.38419219113836955</v>
      </c>
      <c r="BZ80" s="144">
        <f t="shared" si="152"/>
        <v>-0.49119569406162222</v>
      </c>
      <c r="CA80" s="144">
        <f t="shared" si="153"/>
        <v>0.24589833514733575</v>
      </c>
      <c r="CB80" s="144">
        <f t="shared" si="154"/>
        <v>0.70993024990128029</v>
      </c>
      <c r="CC80" s="144">
        <f t="shared" si="155"/>
        <v>1.595339213764585</v>
      </c>
      <c r="CD80" s="144">
        <f t="shared" si="156"/>
        <v>1.0999678683699678</v>
      </c>
      <c r="CE80" s="144">
        <f t="shared" si="157"/>
        <v>-1.2627593893183664</v>
      </c>
      <c r="CF80" s="144">
        <f t="shared" si="158"/>
        <v>8.7076175528335548E-2</v>
      </c>
      <c r="CG80" s="144">
        <f t="shared" si="159"/>
        <v>-0.22734677364494543</v>
      </c>
      <c r="CH80" s="144">
        <f t="shared" si="160"/>
        <v>-0.7094332735754254</v>
      </c>
      <c r="CI80" s="144">
        <f t="shared" si="161"/>
        <v>0.68131820418562505</v>
      </c>
      <c r="CJ80" s="144">
        <f t="shared" si="162"/>
        <v>0.25551734175712454</v>
      </c>
      <c r="CK80" s="144">
        <f t="shared" si="163"/>
        <v>-0.22905688783740616</v>
      </c>
    </row>
    <row r="81" spans="1:90" ht="13.5" thickBot="1">
      <c r="A81" s="160" t="s">
        <v>427</v>
      </c>
      <c r="B81" s="239"/>
      <c r="C81" s="146">
        <f t="shared" si="171"/>
        <v>2.3436722980075344E-2</v>
      </c>
      <c r="D81" s="146">
        <f t="shared" si="171"/>
        <v>0.44733745132916031</v>
      </c>
      <c r="E81" s="146">
        <f t="shared" si="171"/>
        <v>0.33627267742218303</v>
      </c>
      <c r="F81" s="146">
        <f t="shared" si="171"/>
        <v>2.943533325924983</v>
      </c>
      <c r="G81" s="146">
        <f t="shared" si="171"/>
        <v>1.5576023509597119</v>
      </c>
      <c r="H81" s="146">
        <f t="shared" si="171"/>
        <v>1.3337725562975455</v>
      </c>
      <c r="I81" s="146">
        <f t="shared" si="171"/>
        <v>1.0666771046035626</v>
      </c>
      <c r="J81" s="146">
        <f t="shared" si="171"/>
        <v>-0.62620393183397949</v>
      </c>
      <c r="K81" s="146">
        <f t="shared" si="171"/>
        <v>0.6694509344476014</v>
      </c>
      <c r="L81" s="146">
        <f t="shared" si="171"/>
        <v>0.13436445022358112</v>
      </c>
      <c r="M81" s="146">
        <f t="shared" si="171"/>
        <v>-9.8989204875826173E-2</v>
      </c>
      <c r="N81" s="146">
        <f t="shared" si="171"/>
        <v>0.49994483623628666</v>
      </c>
      <c r="O81" s="146">
        <f t="shared" si="171"/>
        <v>4.9054637101419454E-2</v>
      </c>
      <c r="P81" s="146">
        <f t="shared" si="171"/>
        <v>-0.26812366529932108</v>
      </c>
      <c r="Q81" s="146">
        <f t="shared" si="171"/>
        <v>0.15494050202375922</v>
      </c>
      <c r="R81" s="146">
        <f t="shared" si="171"/>
        <v>-1.424704023706282</v>
      </c>
      <c r="S81" s="146">
        <f t="shared" si="171"/>
        <v>0.8526354993077474</v>
      </c>
      <c r="T81" s="146">
        <f t="shared" si="171"/>
        <v>1.1480194868610165</v>
      </c>
      <c r="U81" s="146">
        <f t="shared" si="171"/>
        <v>1.1933261241619384</v>
      </c>
      <c r="V81" s="146">
        <f>V79</f>
        <v>1.0183641788075302</v>
      </c>
      <c r="W81" s="146">
        <f t="shared" si="171"/>
        <v>1.0127101921351003</v>
      </c>
      <c r="X81" s="146">
        <f t="shared" si="171"/>
        <v>1.0691581604076734</v>
      </c>
      <c r="Y81" s="146">
        <f t="shared" si="171"/>
        <v>0.80835427802412907</v>
      </c>
      <c r="Z81" s="146">
        <f t="shared" si="171"/>
        <v>2.9391231003371132</v>
      </c>
      <c r="AA81" s="146">
        <f t="shared" si="172"/>
        <v>0.3857707044789988</v>
      </c>
      <c r="AB81" s="146">
        <f t="shared" si="173"/>
        <v>0.20141267073005173</v>
      </c>
      <c r="AC81" s="146">
        <f t="shared" si="174"/>
        <v>0.76118403379157629</v>
      </c>
      <c r="AD81" s="146">
        <f t="shared" si="175"/>
        <v>-0.40940497827380312</v>
      </c>
      <c r="AE81" s="146">
        <f t="shared" si="176"/>
        <v>1.3183482731287017</v>
      </c>
      <c r="AF81" s="146">
        <f t="shared" si="177"/>
        <v>0.91430433027380409</v>
      </c>
      <c r="AG81" s="146">
        <f t="shared" si="178"/>
        <v>0.74897641007399718</v>
      </c>
      <c r="AH81" s="146">
        <f t="shared" si="179"/>
        <v>0.76771702982072476</v>
      </c>
      <c r="AI81" s="146">
        <f t="shared" si="180"/>
        <v>0.37210589102441011</v>
      </c>
      <c r="AJ81" s="146">
        <f t="shared" si="181"/>
        <v>0.38034892751898614</v>
      </c>
      <c r="AK81" s="146">
        <f t="shared" si="182"/>
        <v>0.54790091132593277</v>
      </c>
      <c r="AL81" s="146">
        <f t="shared" si="183"/>
        <v>1.3729552593312446</v>
      </c>
      <c r="AM81" s="146">
        <f t="shared" si="184"/>
        <v>1.5097325499543908</v>
      </c>
      <c r="AN81" s="146">
        <f t="shared" si="185"/>
        <v>1.6583051051554707</v>
      </c>
      <c r="AO81" s="146">
        <f t="shared" si="186"/>
        <v>1.2745768577821655</v>
      </c>
      <c r="AP81" s="146">
        <f t="shared" si="187"/>
        <v>1.0353316537402291</v>
      </c>
      <c r="AQ81" s="146">
        <f t="shared" si="188"/>
        <v>1.9104423634386074</v>
      </c>
      <c r="AR81" s="146">
        <f t="shared" si="189"/>
        <v>1.4539293644933593</v>
      </c>
      <c r="AS81" s="146">
        <f t="shared" si="190"/>
        <v>0.76270124169250486</v>
      </c>
      <c r="AT81" s="146">
        <f t="shared" si="191"/>
        <v>1.5895492010945427</v>
      </c>
      <c r="AU81" s="146">
        <f t="shared" si="192"/>
        <v>1.2246219573322379</v>
      </c>
      <c r="AV81" s="146">
        <f t="shared" si="193"/>
        <v>1.295230089929253</v>
      </c>
      <c r="AW81" s="146">
        <f t="shared" si="165"/>
        <v>1.3275727604088086</v>
      </c>
      <c r="AX81" s="146">
        <f t="shared" si="166"/>
        <v>2.0413302486929088</v>
      </c>
      <c r="AY81" s="146">
        <f t="shared" si="167"/>
        <v>1.2208003835208985</v>
      </c>
      <c r="AZ81" s="146">
        <f t="shared" si="168"/>
        <v>1.2525501104354693</v>
      </c>
      <c r="BA81" s="146">
        <f t="shared" si="169"/>
        <v>1.734504468749382</v>
      </c>
      <c r="BB81" s="146">
        <f t="shared" si="170"/>
        <v>0.59147694826528252</v>
      </c>
      <c r="BC81" s="146">
        <f t="shared" si="133"/>
        <v>1.2872391888474186</v>
      </c>
      <c r="BD81" s="146">
        <f t="shared" si="133"/>
        <v>0.42286445335849326</v>
      </c>
      <c r="BE81" s="146">
        <f t="shared" si="133"/>
        <v>-0.75991358649756757</v>
      </c>
      <c r="BF81" s="146">
        <f t="shared" si="133"/>
        <v>-1.0925187572758892</v>
      </c>
      <c r="BG81" s="146">
        <f t="shared" si="134"/>
        <v>-0.74065888998515694</v>
      </c>
      <c r="BH81" s="146">
        <f t="shared" si="135"/>
        <v>0.3489388972543363</v>
      </c>
      <c r="BI81" s="146">
        <f t="shared" si="136"/>
        <v>0.63658487061721103</v>
      </c>
      <c r="BJ81" s="146">
        <f>(BJ41-BI41)/BI41*100</f>
        <v>2.4963681191198694</v>
      </c>
      <c r="BK81" s="146">
        <f t="shared" si="138"/>
        <v>1.2143022907972436</v>
      </c>
      <c r="BL81" s="146">
        <f t="shared" si="133"/>
        <v>0.74092268714138232</v>
      </c>
      <c r="BM81" s="146">
        <f t="shared" si="139"/>
        <v>0.95825845900562956</v>
      </c>
      <c r="BN81" s="146">
        <f t="shared" si="140"/>
        <v>1.4662607015702565</v>
      </c>
      <c r="BO81" s="146">
        <f t="shared" si="141"/>
        <v>0.53978534736603601</v>
      </c>
      <c r="BP81" s="146">
        <f t="shared" si="142"/>
        <v>0.57485333578718767</v>
      </c>
      <c r="BQ81" s="146">
        <f t="shared" si="143"/>
        <v>0.83452393459361551</v>
      </c>
      <c r="BR81" s="146">
        <f t="shared" si="144"/>
        <v>0.7058557807246828</v>
      </c>
      <c r="BS81" s="146">
        <f t="shared" si="145"/>
        <v>0.58415519102679969</v>
      </c>
      <c r="BT81" s="146">
        <f t="shared" si="146"/>
        <v>0.46272575200911892</v>
      </c>
      <c r="BU81" s="146">
        <f t="shared" si="147"/>
        <v>0.62634175244677304</v>
      </c>
      <c r="BV81" s="146">
        <f t="shared" si="148"/>
        <v>0.28053300573418694</v>
      </c>
      <c r="BW81" s="146">
        <f t="shared" si="149"/>
        <v>1.2428332701277041</v>
      </c>
      <c r="BX81" s="146">
        <f t="shared" si="150"/>
        <v>0.27859359818457025</v>
      </c>
      <c r="BY81" s="146">
        <f t="shared" si="151"/>
        <v>1.2301786618490129</v>
      </c>
      <c r="BZ81" s="146">
        <f t="shared" si="152"/>
        <v>0.24412365507254244</v>
      </c>
      <c r="CA81" s="146">
        <f t="shared" si="153"/>
        <v>0.2094104236710928</v>
      </c>
      <c r="CB81" s="146">
        <f t="shared" si="154"/>
        <v>0.52962129160047344</v>
      </c>
      <c r="CC81" s="146">
        <f t="shared" si="155"/>
        <v>0.91235605457459368</v>
      </c>
      <c r="CD81" s="146">
        <f t="shared" si="156"/>
        <v>0.13132865358460416</v>
      </c>
      <c r="CE81" s="146">
        <f t="shared" si="157"/>
        <v>-0.55570991654283741</v>
      </c>
      <c r="CF81" s="146">
        <f t="shared" si="158"/>
        <v>0.21648106679479301</v>
      </c>
      <c r="CG81" s="146">
        <f t="shared" si="159"/>
        <v>1.2812013624983711E-2</v>
      </c>
      <c r="CH81" s="146">
        <f t="shared" si="160"/>
        <v>-0.11138772545980861</v>
      </c>
      <c r="CI81" s="146">
        <f t="shared" si="161"/>
        <v>0.60943632979109641</v>
      </c>
      <c r="CJ81" s="146">
        <f t="shared" si="162"/>
        <v>1.714456496054088E-2</v>
      </c>
      <c r="CK81" s="146">
        <f t="shared" si="163"/>
        <v>7.6477577254894333E-2</v>
      </c>
      <c r="CL81" s="341">
        <f>CK81*4</f>
        <v>0.30591030901957733</v>
      </c>
    </row>
    <row r="83" spans="1:90" ht="18">
      <c r="A83" s="446" t="s">
        <v>211</v>
      </c>
      <c r="B83" s="446"/>
      <c r="C83" s="446"/>
      <c r="D83" s="446"/>
      <c r="E83" s="446"/>
      <c r="F83" s="446"/>
      <c r="G83" s="446"/>
      <c r="H83" s="446"/>
      <c r="I83" s="446"/>
      <c r="J83" s="446"/>
      <c r="K83" s="446"/>
      <c r="L83" s="446"/>
      <c r="M83" s="446"/>
      <c r="N83" s="446"/>
      <c r="O83" s="446"/>
      <c r="P83" s="446"/>
      <c r="Q83" s="446"/>
      <c r="R83" s="446"/>
      <c r="S83" s="446"/>
      <c r="T83" s="446"/>
      <c r="U83" s="446"/>
      <c r="V83" s="446"/>
      <c r="W83" s="446"/>
      <c r="X83" s="446"/>
      <c r="Y83" s="446"/>
      <c r="Z83" s="447"/>
      <c r="AA83" s="447"/>
      <c r="AB83" s="447"/>
      <c r="AC83" s="447"/>
      <c r="AD83" s="447"/>
      <c r="AE83" s="447"/>
      <c r="AF83" s="447"/>
      <c r="AG83" s="447"/>
      <c r="AH83" s="447"/>
      <c r="AI83" s="447"/>
      <c r="AJ83" s="447"/>
      <c r="AK83" s="447"/>
      <c r="AL83" s="447"/>
      <c r="AM83" s="447"/>
      <c r="AN83" s="447"/>
      <c r="AO83" s="447"/>
      <c r="AP83" s="447"/>
      <c r="AQ83" s="447"/>
      <c r="AR83" s="447"/>
      <c r="AS83" s="447"/>
      <c r="AT83" s="447"/>
      <c r="AU83" s="447"/>
      <c r="AV83" s="447"/>
      <c r="AW83" s="447"/>
      <c r="AX83" s="447"/>
      <c r="AY83" s="447"/>
      <c r="AZ83" s="447"/>
      <c r="BA83" s="447"/>
      <c r="BB83" s="447"/>
      <c r="BC83" s="447"/>
      <c r="BD83" s="447"/>
      <c r="BE83" s="447"/>
      <c r="BF83" s="447"/>
      <c r="BG83" s="447"/>
      <c r="BH83" s="447"/>
    </row>
    <row r="84" spans="1:90" ht="13.5" thickBot="1">
      <c r="A84" s="1" t="s">
        <v>200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90" ht="13.5" thickBot="1">
      <c r="A85" s="99" t="s">
        <v>166</v>
      </c>
      <c r="B85" s="234" t="s">
        <v>282</v>
      </c>
      <c r="C85" s="233" t="s">
        <v>283</v>
      </c>
      <c r="D85" s="233" t="s">
        <v>284</v>
      </c>
      <c r="E85" s="233" t="s">
        <v>285</v>
      </c>
      <c r="F85" s="233" t="s">
        <v>281</v>
      </c>
      <c r="G85" s="233" t="s">
        <v>286</v>
      </c>
      <c r="H85" s="233" t="s">
        <v>287</v>
      </c>
      <c r="I85" s="233" t="s">
        <v>288</v>
      </c>
      <c r="J85" s="233" t="s">
        <v>289</v>
      </c>
      <c r="K85" s="233" t="s">
        <v>290</v>
      </c>
      <c r="L85" s="233" t="s">
        <v>291</v>
      </c>
      <c r="M85" s="233" t="s">
        <v>292</v>
      </c>
      <c r="N85" s="233" t="s">
        <v>293</v>
      </c>
      <c r="O85" s="233" t="s">
        <v>294</v>
      </c>
      <c r="P85" s="233" t="s">
        <v>295</v>
      </c>
      <c r="Q85" s="233" t="s">
        <v>296</v>
      </c>
      <c r="R85" s="233" t="s">
        <v>297</v>
      </c>
      <c r="S85" s="233" t="s">
        <v>298</v>
      </c>
      <c r="T85" s="233" t="s">
        <v>299</v>
      </c>
      <c r="U85" s="233" t="s">
        <v>300</v>
      </c>
      <c r="V85" s="233" t="s">
        <v>329</v>
      </c>
      <c r="W85" s="233" t="s">
        <v>330</v>
      </c>
      <c r="X85" s="233" t="s">
        <v>331</v>
      </c>
      <c r="Y85" s="233" t="s">
        <v>332</v>
      </c>
      <c r="Z85" s="233" t="s">
        <v>301</v>
      </c>
      <c r="AA85" s="233" t="s">
        <v>302</v>
      </c>
      <c r="AB85" s="233" t="s">
        <v>303</v>
      </c>
      <c r="AC85" s="233" t="s">
        <v>304</v>
      </c>
      <c r="AD85" s="233" t="s">
        <v>305</v>
      </c>
      <c r="AE85" s="233" t="s">
        <v>306</v>
      </c>
      <c r="AF85" s="233" t="s">
        <v>307</v>
      </c>
      <c r="AG85" s="233" t="s">
        <v>308</v>
      </c>
      <c r="AH85" s="233" t="s">
        <v>309</v>
      </c>
      <c r="AI85" s="233" t="s">
        <v>310</v>
      </c>
      <c r="AJ85" s="233" t="s">
        <v>311</v>
      </c>
      <c r="AK85" s="233" t="s">
        <v>312</v>
      </c>
      <c r="AL85" s="233" t="s">
        <v>313</v>
      </c>
      <c r="AM85" s="233" t="s">
        <v>314</v>
      </c>
      <c r="AN85" s="233" t="s">
        <v>315</v>
      </c>
      <c r="AO85" s="233" t="s">
        <v>316</v>
      </c>
      <c r="AP85" s="233" t="s">
        <v>317</v>
      </c>
      <c r="AQ85" s="233" t="s">
        <v>318</v>
      </c>
      <c r="AR85" s="233" t="s">
        <v>319</v>
      </c>
      <c r="AS85" s="233" t="s">
        <v>320</v>
      </c>
      <c r="AT85" s="233" t="s">
        <v>321</v>
      </c>
      <c r="AU85" s="233" t="s">
        <v>322</v>
      </c>
      <c r="AV85" s="233" t="s">
        <v>323</v>
      </c>
      <c r="AW85" s="233" t="s">
        <v>324</v>
      </c>
      <c r="AX85" s="233" t="s">
        <v>325</v>
      </c>
      <c r="AY85" s="233" t="s">
        <v>326</v>
      </c>
      <c r="AZ85" s="233" t="s">
        <v>327</v>
      </c>
      <c r="BA85" s="233" t="s">
        <v>328</v>
      </c>
      <c r="BB85" s="233" t="s">
        <v>227</v>
      </c>
      <c r="BC85" s="233" t="s">
        <v>228</v>
      </c>
      <c r="BD85" s="233" t="s">
        <v>229</v>
      </c>
      <c r="BE85" s="233" t="s">
        <v>230</v>
      </c>
      <c r="BF85" s="233" t="s">
        <v>224</v>
      </c>
      <c r="BG85" s="233" t="s">
        <v>225</v>
      </c>
      <c r="BH85" s="233" t="s">
        <v>226</v>
      </c>
      <c r="BI85" s="233" t="s">
        <v>343</v>
      </c>
      <c r="BJ85" s="233" t="str">
        <f t="shared" ref="BJ85:CE85" si="194">BJ65</f>
        <v>2010q1</v>
      </c>
      <c r="BK85" s="233" t="str">
        <f t="shared" si="194"/>
        <v>2010q2</v>
      </c>
      <c r="BL85" s="233" t="str">
        <f t="shared" si="194"/>
        <v>2010q3</v>
      </c>
      <c r="BM85" s="233" t="str">
        <f t="shared" si="194"/>
        <v>2010q4</v>
      </c>
      <c r="BN85" s="233" t="str">
        <f t="shared" si="194"/>
        <v>2011q1</v>
      </c>
      <c r="BO85" s="233" t="str">
        <f t="shared" si="194"/>
        <v>2011q2</v>
      </c>
      <c r="BP85" s="233" t="str">
        <f t="shared" si="194"/>
        <v>2011q3</v>
      </c>
      <c r="BQ85" s="233" t="str">
        <f t="shared" si="194"/>
        <v>2011q4</v>
      </c>
      <c r="BR85" s="233" t="str">
        <f t="shared" si="194"/>
        <v>2012q1</v>
      </c>
      <c r="BS85" s="233" t="str">
        <f t="shared" si="194"/>
        <v>2012q2</v>
      </c>
      <c r="BT85" s="233" t="str">
        <f t="shared" si="194"/>
        <v>2012q3</v>
      </c>
      <c r="BU85" s="233" t="str">
        <f t="shared" si="194"/>
        <v>2012q4</v>
      </c>
      <c r="BV85" s="233" t="str">
        <f t="shared" si="194"/>
        <v>2013q1</v>
      </c>
      <c r="BW85" s="233" t="str">
        <f t="shared" si="194"/>
        <v>2013q2</v>
      </c>
      <c r="BX85" s="233" t="str">
        <f t="shared" si="194"/>
        <v>2013q3</v>
      </c>
      <c r="BY85" s="233" t="str">
        <f t="shared" si="194"/>
        <v>2013q4</v>
      </c>
      <c r="BZ85" s="233" t="str">
        <f t="shared" si="194"/>
        <v>2014q1</v>
      </c>
      <c r="CA85" s="233" t="str">
        <f t="shared" si="194"/>
        <v>2014q2</v>
      </c>
      <c r="CB85" s="233" t="str">
        <f t="shared" si="194"/>
        <v>2014q3</v>
      </c>
      <c r="CC85" s="233" t="str">
        <f t="shared" si="194"/>
        <v>2014q4</v>
      </c>
      <c r="CD85" s="233" t="str">
        <f t="shared" si="194"/>
        <v>2015q1</v>
      </c>
      <c r="CE85" s="233" t="str">
        <f t="shared" si="194"/>
        <v>2015q2</v>
      </c>
      <c r="CF85" s="233" t="str">
        <f t="shared" ref="CF85:CG85" si="195">CF65</f>
        <v>2015q3</v>
      </c>
      <c r="CG85" s="233" t="str">
        <f t="shared" si="195"/>
        <v>2015q4</v>
      </c>
      <c r="CH85" s="233" t="str">
        <f t="shared" ref="CH85:CK85" si="196">CH65</f>
        <v>2016q1</v>
      </c>
      <c r="CI85" s="233" t="str">
        <f t="shared" si="196"/>
        <v>2016q2</v>
      </c>
      <c r="CJ85" s="233" t="str">
        <f t="shared" si="196"/>
        <v>2016q3</v>
      </c>
      <c r="CK85" s="233" t="str">
        <f t="shared" si="196"/>
        <v>2016q4</v>
      </c>
    </row>
    <row r="86" spans="1:90" ht="13.5" thickTop="1">
      <c r="A86" s="2" t="s">
        <v>0</v>
      </c>
      <c r="B86" s="235"/>
      <c r="C86" s="142"/>
      <c r="D86" s="142"/>
      <c r="E86" s="142"/>
      <c r="F86" s="142">
        <f t="shared" ref="F86:BH90" si="197">(F6-B6)/B6*100</f>
        <v>-2.6173861775070471</v>
      </c>
      <c r="G86" s="142">
        <f t="shared" si="197"/>
        <v>2.5390041391229432</v>
      </c>
      <c r="H86" s="142">
        <f t="shared" si="197"/>
        <v>5.4333210377044212</v>
      </c>
      <c r="I86" s="142">
        <f t="shared" si="197"/>
        <v>6.4484922673093106</v>
      </c>
      <c r="J86" s="142">
        <f t="shared" si="197"/>
        <v>2.2106427867570528</v>
      </c>
      <c r="K86" s="142">
        <f t="shared" si="197"/>
        <v>1.902015910109629</v>
      </c>
      <c r="L86" s="142">
        <f t="shared" si="197"/>
        <v>1.3057750141664637</v>
      </c>
      <c r="M86" s="142">
        <f t="shared" si="197"/>
        <v>0.83448692714512829</v>
      </c>
      <c r="N86" s="142">
        <f t="shared" si="197"/>
        <v>1.3280723947368982</v>
      </c>
      <c r="O86" s="142">
        <f t="shared" si="197"/>
        <v>-0.95001568996761354</v>
      </c>
      <c r="P86" s="142">
        <f t="shared" si="197"/>
        <v>-2.3054885771012774</v>
      </c>
      <c r="Q86" s="142">
        <f t="shared" si="197"/>
        <v>-2.1190133730232716</v>
      </c>
      <c r="R86" s="142">
        <f t="shared" si="197"/>
        <v>-1.4432796300953556</v>
      </c>
      <c r="S86" s="142">
        <f t="shared" si="197"/>
        <v>-0.61547412321144079</v>
      </c>
      <c r="T86" s="142">
        <f t="shared" si="197"/>
        <v>0.52429517529135694</v>
      </c>
      <c r="U86" s="142">
        <f t="shared" si="197"/>
        <v>1.1165093843712961</v>
      </c>
      <c r="V86" s="142">
        <f t="shared" si="197"/>
        <v>0.44414359782297347</v>
      </c>
      <c r="W86" s="142">
        <f t="shared" si="197"/>
        <v>0.68240496964971653</v>
      </c>
      <c r="X86" s="142">
        <f t="shared" si="197"/>
        <v>-0.32546520362285591</v>
      </c>
      <c r="Y86" s="142">
        <f t="shared" si="197"/>
        <v>-1.0104398552496368</v>
      </c>
      <c r="Z86" s="142">
        <f t="shared" si="197"/>
        <v>-0.8653935146074262</v>
      </c>
      <c r="AA86" s="142">
        <f t="shared" si="197"/>
        <v>-0.46428205419407004</v>
      </c>
      <c r="AB86" s="142">
        <f t="shared" si="197"/>
        <v>-0.40587963490826062</v>
      </c>
      <c r="AC86" s="142">
        <f t="shared" si="197"/>
        <v>-1.0811647985064592</v>
      </c>
      <c r="AD86" s="142">
        <f t="shared" si="197"/>
        <v>4.0308959982396336E-2</v>
      </c>
      <c r="AE86" s="142">
        <f t="shared" si="197"/>
        <v>0.985461634084555</v>
      </c>
      <c r="AF86" s="142">
        <f t="shared" si="197"/>
        <v>2.7618200831904156</v>
      </c>
      <c r="AG86" s="142">
        <f t="shared" si="197"/>
        <v>4.284174533272525</v>
      </c>
      <c r="AH86" s="142">
        <f t="shared" si="197"/>
        <v>3.7554482058199854</v>
      </c>
      <c r="AI86" s="142">
        <f t="shared" si="197"/>
        <v>3.2467493535891379</v>
      </c>
      <c r="AJ86" s="142">
        <f t="shared" si="197"/>
        <v>2.5598029978949643</v>
      </c>
      <c r="AK86" s="142">
        <f t="shared" si="197"/>
        <v>1.9710915463662368</v>
      </c>
      <c r="AL86" s="142">
        <f t="shared" si="197"/>
        <v>1.9969324070783709</v>
      </c>
      <c r="AM86" s="142">
        <f t="shared" si="197"/>
        <v>0.41781061606848074</v>
      </c>
      <c r="AN86" s="142">
        <f t="shared" si="197"/>
        <v>2.5207965233209695</v>
      </c>
      <c r="AO86" s="142">
        <f t="shared" si="197"/>
        <v>0.6196047969524302</v>
      </c>
      <c r="AP86" s="142">
        <f t="shared" si="197"/>
        <v>2.5180671890763153</v>
      </c>
      <c r="AQ86" s="142">
        <f t="shared" si="197"/>
        <v>2.6741947843904783</v>
      </c>
      <c r="AR86" s="142">
        <f t="shared" si="197"/>
        <v>-0.4685048860291659</v>
      </c>
      <c r="AS86" s="142">
        <f t="shared" si="197"/>
        <v>0.75747601628654404</v>
      </c>
      <c r="AT86" s="142">
        <f t="shared" si="197"/>
        <v>-2.7284932913104512</v>
      </c>
      <c r="AU86" s="142">
        <f t="shared" si="197"/>
        <v>-2.3653002230483415</v>
      </c>
      <c r="AV86" s="142">
        <f t="shared" si="197"/>
        <v>-1.2756905043393467</v>
      </c>
      <c r="AW86" s="142">
        <f t="shared" si="197"/>
        <v>0.33499922489072353</v>
      </c>
      <c r="AX86" s="142">
        <f t="shared" si="197"/>
        <v>1.9603111123969352</v>
      </c>
      <c r="AY86" s="142">
        <f t="shared" si="197"/>
        <v>0.38978315661125423</v>
      </c>
      <c r="AZ86" s="142">
        <f t="shared" si="197"/>
        <v>-0.25983956719307216</v>
      </c>
      <c r="BA86" s="142">
        <f t="shared" si="197"/>
        <v>-1.9741750533606062</v>
      </c>
      <c r="BB86" s="142">
        <f t="shared" si="197"/>
        <v>-4.2909750213091664</v>
      </c>
      <c r="BC86" s="142">
        <f t="shared" si="197"/>
        <v>0.33049207193539432</v>
      </c>
      <c r="BD86" s="142">
        <f t="shared" si="197"/>
        <v>0.13040389823343626</v>
      </c>
      <c r="BE86" s="142">
        <f t="shared" si="197"/>
        <v>1.1122937117460507</v>
      </c>
      <c r="BF86" s="142">
        <f t="shared" si="197"/>
        <v>-2.4218733029288622</v>
      </c>
      <c r="BG86" s="142">
        <f t="shared" si="197"/>
        <v>-4.0451256319552487</v>
      </c>
      <c r="BH86" s="142">
        <f t="shared" si="197"/>
        <v>-5.5279382672995592</v>
      </c>
      <c r="BI86" s="142">
        <f t="shared" ref="BI86:BL101" si="198">(BI6-BE6)/BE6*100</f>
        <v>-5.5528415870997776</v>
      </c>
      <c r="BJ86" s="142">
        <f t="shared" si="198"/>
        <v>3.4017531781296677</v>
      </c>
      <c r="BK86" s="142">
        <f t="shared" si="198"/>
        <v>-1.9744441835420592</v>
      </c>
      <c r="BL86" s="142">
        <f t="shared" si="198"/>
        <v>5.9058481152695155</v>
      </c>
      <c r="BM86" s="142">
        <f t="shared" ref="BM86:BM101" si="199">(BM6-BI6)/BI6*100</f>
        <v>8.6716284823367591</v>
      </c>
      <c r="BN86" s="142">
        <f t="shared" ref="BN86:BN101" si="200">(BN6-BJ6)/BJ6*100</f>
        <v>3.3286752280601544</v>
      </c>
      <c r="BO86" s="142">
        <f t="shared" ref="BO86:BO101" si="201">(BO6-BK6)/BK6*100</f>
        <v>6.6839877783370323</v>
      </c>
      <c r="BP86" s="142">
        <f t="shared" ref="BP86:BP101" si="202">(BP6-BL6)/BL6*100</f>
        <v>-3.341243315508021</v>
      </c>
      <c r="BQ86" s="142">
        <f t="shared" ref="BQ86:BQ101" si="203">(BQ6-BM6)/BM6*100</f>
        <v>-6.5615819135758437</v>
      </c>
      <c r="BR86" s="142">
        <f t="shared" ref="BR86:BR101" si="204">(BR6-BN6)/BN6*100</f>
        <v>-7.0552581268241958</v>
      </c>
      <c r="BS86" s="142">
        <f t="shared" ref="BS86:BS101" si="205">(BS6-BO6)/BO6*100</f>
        <v>-1.5619029899095951</v>
      </c>
      <c r="BT86" s="142">
        <f t="shared" ref="BT86:BT101" si="206">(BT6-BP6)/BP6*100</f>
        <v>1.0279976348793063</v>
      </c>
      <c r="BU86" s="142">
        <f t="shared" ref="BU86:BU101" si="207">(BU6-BQ6)/BQ6*100</f>
        <v>0.43970001839313416</v>
      </c>
      <c r="BV86" s="142">
        <f t="shared" ref="BV86:BV101" si="208">(BV6-BR6)/BR6*100</f>
        <v>5.0626637399985839</v>
      </c>
      <c r="BW86" s="142">
        <f t="shared" ref="BW86:BW101" si="209">(BW6-BS6)/BS6*100</f>
        <v>-0.60618743207393055</v>
      </c>
      <c r="BX86" s="142">
        <f t="shared" ref="BX86:BX101" si="210">(BX6-BT6)/BT6*100</f>
        <v>3.5793494332183338</v>
      </c>
      <c r="BY86" s="142">
        <f t="shared" ref="BY86:BY101" si="211">(BY6-BU6)/BU6*100</f>
        <v>8.4186194362479174</v>
      </c>
      <c r="BZ86" s="142">
        <f t="shared" ref="BZ86:BZ101" si="212">(BZ6-BV6)/BV6*100</f>
        <v>0.98766680145572183</v>
      </c>
      <c r="CA86" s="142">
        <f t="shared" ref="CA86:CA101" si="213">(CA6-BW6)/BW6*100</f>
        <v>1.5498400581359812</v>
      </c>
      <c r="CB86" s="142">
        <f t="shared" ref="CB86:CB101" si="214">(CB6-BX6)/BX6*100</f>
        <v>0.13977279486111938</v>
      </c>
      <c r="CC86" s="142">
        <f t="shared" ref="CC86:CC101" si="215">(CC6-BY6)/BY6*100</f>
        <v>-0.42322241804049293</v>
      </c>
      <c r="CD86" s="142">
        <f t="shared" ref="CD86:CD101" si="216">(CD6-BZ6)/BZ6*100</f>
        <v>5.9371152286855455</v>
      </c>
      <c r="CE86" s="142">
        <f t="shared" ref="CE86:CE101" si="217">(CE6-CA6)/CA6*100</f>
        <v>3.5248757716204198</v>
      </c>
      <c r="CF86" s="142">
        <f t="shared" ref="CF86:CF101" si="218">(CF6-CB6)/CB6*100</f>
        <v>-0.37253717947448833</v>
      </c>
      <c r="CG86" s="142">
        <f t="shared" ref="CG86:CG101" si="219">(CG6-CC6)/CC6*100</f>
        <v>-3.1850986542062061</v>
      </c>
      <c r="CH86" s="142">
        <f t="shared" ref="CH86:CH101" si="220">(CH6-CD6)/CD6*100</f>
        <v>-9.601113756913735</v>
      </c>
      <c r="CI86" s="142">
        <f t="shared" ref="CI86:CI101" si="221">(CI6-CE6)/CE6*100</f>
        <v>-5.2624948722007066</v>
      </c>
      <c r="CJ86" s="142">
        <f t="shared" ref="CJ86:CJ101" si="222">(CJ6-CF6)/CF6*100</f>
        <v>-2.0965263241567529</v>
      </c>
      <c r="CK86" s="142">
        <f t="shared" ref="CK86:CK101" si="223">(CK6-CG6)/CG6*100</f>
        <v>-4.5688803086250385</v>
      </c>
    </row>
    <row r="87" spans="1:90">
      <c r="A87" s="3" t="s">
        <v>1</v>
      </c>
      <c r="B87" s="236"/>
      <c r="C87" s="144"/>
      <c r="D87" s="144"/>
      <c r="E87" s="144"/>
      <c r="F87" s="144">
        <f t="shared" si="197"/>
        <v>-9.6542238071999424</v>
      </c>
      <c r="G87" s="144">
        <f t="shared" si="197"/>
        <v>23.989144978040532</v>
      </c>
      <c r="H87" s="144">
        <f t="shared" si="197"/>
        <v>45.209120390491805</v>
      </c>
      <c r="I87" s="144">
        <f t="shared" si="197"/>
        <v>46.797811468905344</v>
      </c>
      <c r="J87" s="144">
        <f t="shared" si="197"/>
        <v>16.982709106775779</v>
      </c>
      <c r="K87" s="144">
        <f t="shared" si="197"/>
        <v>1.1348644100863194</v>
      </c>
      <c r="L87" s="144">
        <f t="shared" si="197"/>
        <v>-4.7710868338954997</v>
      </c>
      <c r="M87" s="144">
        <f t="shared" si="197"/>
        <v>-6.6484104268261524</v>
      </c>
      <c r="N87" s="144">
        <f t="shared" si="197"/>
        <v>-4.090923178590451</v>
      </c>
      <c r="O87" s="144">
        <f t="shared" si="197"/>
        <v>-6.6400941131365094</v>
      </c>
      <c r="P87" s="144">
        <f t="shared" si="197"/>
        <v>-6.6606425095953341</v>
      </c>
      <c r="Q87" s="144">
        <f t="shared" si="197"/>
        <v>-3.7914384278701432</v>
      </c>
      <c r="R87" s="144">
        <f t="shared" si="197"/>
        <v>2.1562334408082129</v>
      </c>
      <c r="S87" s="144">
        <f t="shared" si="197"/>
        <v>5.9919739395172051</v>
      </c>
      <c r="T87" s="144">
        <f t="shared" si="197"/>
        <v>8.1561117252160109</v>
      </c>
      <c r="U87" s="144">
        <f t="shared" si="197"/>
        <v>8.5534206269708193</v>
      </c>
      <c r="V87" s="144">
        <f t="shared" si="197"/>
        <v>7.104394001005371</v>
      </c>
      <c r="W87" s="144">
        <f t="shared" si="197"/>
        <v>6.4629488950065896</v>
      </c>
      <c r="X87" s="144">
        <f t="shared" si="197"/>
        <v>4.7716326867855523</v>
      </c>
      <c r="Y87" s="144">
        <f t="shared" si="197"/>
        <v>0.66760867865017615</v>
      </c>
      <c r="Z87" s="144">
        <f t="shared" si="197"/>
        <v>-2.4804451304957955</v>
      </c>
      <c r="AA87" s="144">
        <f t="shared" si="197"/>
        <v>-3.7613745767391302</v>
      </c>
      <c r="AB87" s="144">
        <f t="shared" si="197"/>
        <v>-4.145379735984914</v>
      </c>
      <c r="AC87" s="144">
        <f t="shared" si="197"/>
        <v>-2.799380215301257</v>
      </c>
      <c r="AD87" s="144">
        <f t="shared" si="197"/>
        <v>1.8646592902912711</v>
      </c>
      <c r="AE87" s="144">
        <f t="shared" si="197"/>
        <v>5.8865219973850298</v>
      </c>
      <c r="AF87" s="144">
        <f t="shared" si="197"/>
        <v>8.4091965946487512</v>
      </c>
      <c r="AG87" s="144">
        <f t="shared" si="197"/>
        <v>9.8838717835693117</v>
      </c>
      <c r="AH87" s="144">
        <f t="shared" si="197"/>
        <v>6.9929315338061224</v>
      </c>
      <c r="AI87" s="144">
        <f t="shared" si="197"/>
        <v>2.6637661986161851</v>
      </c>
      <c r="AJ87" s="144">
        <f t="shared" si="197"/>
        <v>-2.3131440198524911</v>
      </c>
      <c r="AK87" s="144">
        <f t="shared" si="197"/>
        <v>-4.1858894709786512</v>
      </c>
      <c r="AL87" s="144">
        <f t="shared" si="197"/>
        <v>-3.7684695675748983</v>
      </c>
      <c r="AM87" s="144">
        <f t="shared" si="197"/>
        <v>-2.0127987748181466</v>
      </c>
      <c r="AN87" s="144">
        <f t="shared" si="197"/>
        <v>3.0596447772117084</v>
      </c>
      <c r="AO87" s="144">
        <f t="shared" si="197"/>
        <v>6.4557248881083193</v>
      </c>
      <c r="AP87" s="144">
        <f t="shared" si="197"/>
        <v>5.2931557852480351</v>
      </c>
      <c r="AQ87" s="144">
        <f t="shared" si="197"/>
        <v>4.1259384963103711</v>
      </c>
      <c r="AR87" s="144">
        <f t="shared" si="197"/>
        <v>2.1396438617742088</v>
      </c>
      <c r="AS87" s="144">
        <f t="shared" si="197"/>
        <v>-0.13769027436066383</v>
      </c>
      <c r="AT87" s="144">
        <f t="shared" si="197"/>
        <v>2.7697428115040954</v>
      </c>
      <c r="AU87" s="144">
        <f t="shared" si="197"/>
        <v>-5.4746024707352507</v>
      </c>
      <c r="AV87" s="144">
        <f t="shared" si="197"/>
        <v>-8.9843381367669899</v>
      </c>
      <c r="AW87" s="144">
        <f t="shared" si="197"/>
        <v>-10.140262920426014</v>
      </c>
      <c r="AX87" s="144">
        <f t="shared" si="197"/>
        <v>-9.4004606512849804</v>
      </c>
      <c r="AY87" s="144">
        <f t="shared" si="197"/>
        <v>2.2015366962611234</v>
      </c>
      <c r="AZ87" s="144">
        <f t="shared" si="197"/>
        <v>7.5122106410236107</v>
      </c>
      <c r="BA87" s="144">
        <f t="shared" si="197"/>
        <v>13.316642109894497</v>
      </c>
      <c r="BB87" s="144">
        <f t="shared" si="197"/>
        <v>16.44868439005463</v>
      </c>
      <c r="BC87" s="144">
        <f t="shared" si="197"/>
        <v>16.98230343361779</v>
      </c>
      <c r="BD87" s="144">
        <f t="shared" si="197"/>
        <v>23.116483687170533</v>
      </c>
      <c r="BE87" s="144">
        <f t="shared" si="197"/>
        <v>20.852699707045467</v>
      </c>
      <c r="BF87" s="144">
        <f t="shared" si="197"/>
        <v>11.796235343022357</v>
      </c>
      <c r="BG87" s="144">
        <f t="shared" si="197"/>
        <v>2.4706031041596672</v>
      </c>
      <c r="BH87" s="144">
        <f t="shared" si="197"/>
        <v>-7.6171816770248784</v>
      </c>
      <c r="BI87" s="144">
        <f t="shared" si="198"/>
        <v>-12.301092712022827</v>
      </c>
      <c r="BJ87" s="144">
        <f t="shared" si="198"/>
        <v>-9.843370188562627</v>
      </c>
      <c r="BK87" s="144">
        <f>(BK7-BG7)/BG7*100</f>
        <v>-3.0955177531928286</v>
      </c>
      <c r="BL87" s="144">
        <f t="shared" si="198"/>
        <v>3.9162497234621245</v>
      </c>
      <c r="BM87" s="144">
        <f t="shared" si="199"/>
        <v>9.0219269898494456</v>
      </c>
      <c r="BN87" s="144">
        <f t="shared" si="200"/>
        <v>7.9615256416361122</v>
      </c>
      <c r="BO87" s="144">
        <f t="shared" si="201"/>
        <v>3.4684049982193454</v>
      </c>
      <c r="BP87" s="144">
        <f t="shared" si="202"/>
        <v>-0.4136752649170401</v>
      </c>
      <c r="BQ87" s="144">
        <f>(BQ7-BM7)/BM7*100</f>
        <v>-2.5648178054438149</v>
      </c>
      <c r="BR87" s="144">
        <f t="shared" si="204"/>
        <v>-1.9523956541554568</v>
      </c>
      <c r="BS87" s="144">
        <f t="shared" si="205"/>
        <v>1.3154153510019007</v>
      </c>
      <c r="BT87" s="144">
        <f t="shared" si="206"/>
        <v>2.9604322501994194</v>
      </c>
      <c r="BU87" s="144">
        <f t="shared" si="207"/>
        <v>4.8231801949764188</v>
      </c>
      <c r="BV87" s="144">
        <f t="shared" si="208"/>
        <v>4.2794380051281289</v>
      </c>
      <c r="BW87" s="144">
        <f t="shared" si="209"/>
        <v>3.311571297746005</v>
      </c>
      <c r="BX87" s="144">
        <f t="shared" si="210"/>
        <v>4.6601374068118702</v>
      </c>
      <c r="BY87" s="144">
        <f t="shared" si="211"/>
        <v>5.6333371665133392</v>
      </c>
      <c r="BZ87" s="144">
        <f t="shared" si="212"/>
        <v>6.6820044575454745</v>
      </c>
      <c r="CA87" s="144">
        <f t="shared" si="213"/>
        <v>7.2944069541347369</v>
      </c>
      <c r="CB87" s="144">
        <f t="shared" si="214"/>
        <v>7.1887482890583536</v>
      </c>
      <c r="CC87" s="144">
        <f t="shared" si="215"/>
        <v>6.3875243240300996</v>
      </c>
      <c r="CD87" s="144">
        <f t="shared" si="216"/>
        <v>2.3183092516713395</v>
      </c>
      <c r="CE87" s="144">
        <f t="shared" si="217"/>
        <v>-4.3733176984782665</v>
      </c>
      <c r="CF87" s="144">
        <f t="shared" si="218"/>
        <v>-9.3348100853475788</v>
      </c>
      <c r="CG87" s="144">
        <f t="shared" si="219"/>
        <v>-12.490246990956882</v>
      </c>
      <c r="CH87" s="144">
        <f t="shared" si="220"/>
        <v>-11.900621772578775</v>
      </c>
      <c r="CI87" s="144">
        <f t="shared" si="221"/>
        <v>-8.6826263864890478</v>
      </c>
      <c r="CJ87" s="144">
        <f t="shared" si="222"/>
        <v>-5.8751670714706599</v>
      </c>
      <c r="CK87" s="144">
        <f t="shared" si="223"/>
        <v>-4.3060102899906454</v>
      </c>
    </row>
    <row r="88" spans="1:90">
      <c r="A88" s="158" t="s">
        <v>2</v>
      </c>
      <c r="B88" s="237"/>
      <c r="C88" s="145"/>
      <c r="D88" s="145"/>
      <c r="E88" s="145"/>
      <c r="F88" s="145">
        <f t="shared" si="197"/>
        <v>-1.1877736112478565</v>
      </c>
      <c r="G88" s="145">
        <f t="shared" si="197"/>
        <v>-1.1953058299739499</v>
      </c>
      <c r="H88" s="145">
        <f t="shared" si="197"/>
        <v>-0.84271842728376389</v>
      </c>
      <c r="I88" s="145">
        <f t="shared" si="197"/>
        <v>3.7944356953278316E-2</v>
      </c>
      <c r="J88" s="145">
        <f t="shared" si="197"/>
        <v>-0.53332648948953731</v>
      </c>
      <c r="K88" s="145">
        <f t="shared" si="197"/>
        <v>2.0696133735840161</v>
      </c>
      <c r="L88" s="145">
        <f t="shared" si="197"/>
        <v>2.7099311289832477</v>
      </c>
      <c r="M88" s="145">
        <f t="shared" si="197"/>
        <v>2.5790374395772648</v>
      </c>
      <c r="N88" s="145">
        <f t="shared" si="197"/>
        <v>2.5119338272263061</v>
      </c>
      <c r="O88" s="145">
        <f t="shared" si="197"/>
        <v>0.28169576896215875</v>
      </c>
      <c r="P88" s="145">
        <f t="shared" si="197"/>
        <v>-1.3724578811433377</v>
      </c>
      <c r="Q88" s="145">
        <f t="shared" si="197"/>
        <v>-1.7641807645027132</v>
      </c>
      <c r="R88" s="145">
        <f t="shared" si="197"/>
        <v>-2.1789971794395577</v>
      </c>
      <c r="S88" s="145">
        <f t="shared" si="197"/>
        <v>-1.9470417369776067</v>
      </c>
      <c r="T88" s="145">
        <f t="shared" si="197"/>
        <v>-1.0230490605955218</v>
      </c>
      <c r="U88" s="145">
        <f t="shared" si="197"/>
        <v>-0.42879240439071575</v>
      </c>
      <c r="V88" s="145">
        <f t="shared" si="197"/>
        <v>-0.97749982208661634</v>
      </c>
      <c r="W88" s="145">
        <f t="shared" si="197"/>
        <v>-0.57684065560286168</v>
      </c>
      <c r="X88" s="145">
        <f t="shared" si="197"/>
        <v>-1.4547383168217582</v>
      </c>
      <c r="Y88" s="145">
        <f t="shared" si="197"/>
        <v>-1.3905723234056029</v>
      </c>
      <c r="Z88" s="145">
        <f t="shared" si="197"/>
        <v>-0.49252137979254906</v>
      </c>
      <c r="AA88" s="145">
        <f t="shared" si="197"/>
        <v>0.30481971690876519</v>
      </c>
      <c r="AB88" s="145">
        <f t="shared" si="197"/>
        <v>0.47496137815329303</v>
      </c>
      <c r="AC88" s="145">
        <f t="shared" si="197"/>
        <v>-0.68380916622296062</v>
      </c>
      <c r="AD88" s="145">
        <f t="shared" si="197"/>
        <v>-0.37247018824363304</v>
      </c>
      <c r="AE88" s="145">
        <f t="shared" si="197"/>
        <v>-0.1114467050692956</v>
      </c>
      <c r="AF88" s="145">
        <f t="shared" si="197"/>
        <v>1.4927490693926206</v>
      </c>
      <c r="AG88" s="145">
        <f t="shared" si="197"/>
        <v>3.0167699042039904</v>
      </c>
      <c r="AH88" s="145">
        <f t="shared" si="197"/>
        <v>3.0064837181941932</v>
      </c>
      <c r="AI88" s="145">
        <f t="shared" si="197"/>
        <v>3.3850617968725629</v>
      </c>
      <c r="AJ88" s="145">
        <f t="shared" si="197"/>
        <v>3.7294693071637686</v>
      </c>
      <c r="AK88" s="145">
        <f t="shared" si="197"/>
        <v>3.4575219550390024</v>
      </c>
      <c r="AL88" s="145">
        <f t="shared" si="197"/>
        <v>3.3823280033260827</v>
      </c>
      <c r="AM88" s="145">
        <f t="shared" si="197"/>
        <v>0.99044816090444132</v>
      </c>
      <c r="AN88" s="145">
        <f t="shared" si="197"/>
        <v>2.3989899439105478</v>
      </c>
      <c r="AO88" s="145">
        <f t="shared" si="197"/>
        <v>-0.68526862992591797</v>
      </c>
      <c r="AP88" s="145">
        <f t="shared" si="197"/>
        <v>1.8973523210111038</v>
      </c>
      <c r="AQ88" s="145">
        <f t="shared" si="197"/>
        <v>2.3423433838183971</v>
      </c>
      <c r="AR88" s="145">
        <f t="shared" si="197"/>
        <v>-1.0618803610393526</v>
      </c>
      <c r="AS88" s="145">
        <f t="shared" si="197"/>
        <v>0.97201352640871819</v>
      </c>
      <c r="AT88" s="145">
        <f t="shared" si="197"/>
        <v>-3.9992895378600157</v>
      </c>
      <c r="AU88" s="145">
        <f t="shared" si="197"/>
        <v>-1.642163838013188</v>
      </c>
      <c r="AV88" s="145">
        <f t="shared" si="197"/>
        <v>0.53484112949690032</v>
      </c>
      <c r="AW88" s="145">
        <f t="shared" si="197"/>
        <v>2.8179322577790815</v>
      </c>
      <c r="AX88" s="145">
        <f t="shared" si="197"/>
        <v>4.7712486542516652</v>
      </c>
      <c r="AY88" s="145">
        <f t="shared" si="197"/>
        <v>-1.5161747562520745E-2</v>
      </c>
      <c r="AZ88" s="145">
        <f t="shared" si="197"/>
        <v>-1.9124217122455784</v>
      </c>
      <c r="BA88" s="145">
        <f t="shared" si="197"/>
        <v>-5.1417513145250862</v>
      </c>
      <c r="BB88" s="145">
        <f t="shared" si="197"/>
        <v>-8.7283777960289104</v>
      </c>
      <c r="BC88" s="145">
        <f t="shared" si="197"/>
        <v>-3.4738676900887411</v>
      </c>
      <c r="BD88" s="145">
        <f t="shared" si="197"/>
        <v>-5.226774983311409</v>
      </c>
      <c r="BE88" s="145">
        <f t="shared" si="197"/>
        <v>-3.7727793005155892</v>
      </c>
      <c r="BF88" s="145">
        <f t="shared" si="197"/>
        <v>-6.3030898645048143</v>
      </c>
      <c r="BG88" s="145">
        <f t="shared" si="197"/>
        <v>-5.8492162843441742</v>
      </c>
      <c r="BH88" s="145">
        <f t="shared" si="197"/>
        <v>-4.8953941473305944</v>
      </c>
      <c r="BI88" s="145">
        <f t="shared" si="198"/>
        <v>-3.4555219242023933</v>
      </c>
      <c r="BJ88" s="145">
        <f t="shared" si="198"/>
        <v>7.7157911663058396</v>
      </c>
      <c r="BK88" s="145">
        <f t="shared" si="198"/>
        <v>-1.6366090383141501</v>
      </c>
      <c r="BL88" s="145">
        <f t="shared" si="198"/>
        <v>6.4909841716271091</v>
      </c>
      <c r="BM88" s="145">
        <f t="shared" si="199"/>
        <v>8.5727325514402359</v>
      </c>
      <c r="BN88" s="145">
        <f t="shared" si="200"/>
        <v>2.0657008844349827</v>
      </c>
      <c r="BO88" s="145">
        <f t="shared" si="201"/>
        <v>7.6386303145642849</v>
      </c>
      <c r="BP88" s="145">
        <f t="shared" si="202"/>
        <v>-4.1814169760109428</v>
      </c>
      <c r="BQ88" s="145">
        <f t="shared" si="203"/>
        <v>-7.6946127721915172</v>
      </c>
      <c r="BR88" s="145">
        <f t="shared" si="204"/>
        <v>-8.5267209876124497</v>
      </c>
      <c r="BS88" s="145">
        <f t="shared" si="205"/>
        <v>-2.3830267001486187</v>
      </c>
      <c r="BT88" s="145">
        <f t="shared" si="206"/>
        <v>0.45160711079188359</v>
      </c>
      <c r="BU88" s="145">
        <f t="shared" si="207"/>
        <v>-0.87201962269595634</v>
      </c>
      <c r="BV88" s="145">
        <f t="shared" si="208"/>
        <v>5.3047472065032508</v>
      </c>
      <c r="BW88" s="145">
        <f t="shared" si="209"/>
        <v>-1.7665896682066358</v>
      </c>
      <c r="BX88" s="145">
        <f t="shared" si="210"/>
        <v>3.2489296854750052</v>
      </c>
      <c r="BY88" s="145">
        <f t="shared" si="211"/>
        <v>9.2999772572208332</v>
      </c>
      <c r="BZ88" s="145">
        <f t="shared" si="212"/>
        <v>-0.75523182888453666</v>
      </c>
      <c r="CA88" s="145">
        <f t="shared" si="213"/>
        <v>-0.23960309613517533</v>
      </c>
      <c r="CB88" s="145">
        <f t="shared" si="214"/>
        <v>-2.0447029900102147</v>
      </c>
      <c r="CC88" s="145">
        <f t="shared" si="215"/>
        <v>-2.5060758397975826</v>
      </c>
      <c r="CD88" s="145">
        <f t="shared" si="216"/>
        <v>7.1277477948904435</v>
      </c>
      <c r="CE88" s="145">
        <f t="shared" si="217"/>
        <v>6.1709821428571425</v>
      </c>
      <c r="CF88" s="145">
        <f t="shared" si="218"/>
        <v>2.6666725582381843</v>
      </c>
      <c r="CG88" s="145">
        <f t="shared" si="219"/>
        <v>-7.9821064223942903E-2</v>
      </c>
      <c r="CH88" s="145">
        <f t="shared" si="220"/>
        <v>-8.8785124103786863</v>
      </c>
      <c r="CI88" s="145">
        <f t="shared" si="221"/>
        <v>-4.2304571046534605</v>
      </c>
      <c r="CJ88" s="145">
        <f t="shared" si="222"/>
        <v>-0.9649360654538256</v>
      </c>
      <c r="CK88" s="145">
        <f t="shared" si="223"/>
        <v>-4.6457086467851694</v>
      </c>
    </row>
    <row r="89" spans="1:90">
      <c r="A89" s="2" t="s">
        <v>3</v>
      </c>
      <c r="B89" s="240"/>
      <c r="C89" s="143"/>
      <c r="D89" s="143"/>
      <c r="E89" s="143"/>
      <c r="F89" s="143">
        <f>(F9-B9)/B9*100</f>
        <v>2.1828590702717943</v>
      </c>
      <c r="G89" s="143">
        <f t="shared" si="197"/>
        <v>1.824578707530643</v>
      </c>
      <c r="H89" s="143">
        <f t="shared" si="197"/>
        <v>2.6958089786815074</v>
      </c>
      <c r="I89" s="143">
        <f t="shared" si="197"/>
        <v>4.797151940438579</v>
      </c>
      <c r="J89" s="143">
        <f t="shared" si="197"/>
        <v>3.669917079183266</v>
      </c>
      <c r="K89" s="143">
        <f t="shared" si="197"/>
        <v>4.6361694659526842</v>
      </c>
      <c r="L89" s="143">
        <f t="shared" si="197"/>
        <v>2.7846839042875682</v>
      </c>
      <c r="M89" s="143">
        <f t="shared" si="197"/>
        <v>0.8998048535583234</v>
      </c>
      <c r="N89" s="143">
        <f t="shared" si="197"/>
        <v>6.9637834270478649E-2</v>
      </c>
      <c r="O89" s="143">
        <f t="shared" si="197"/>
        <v>-1.962499176797992</v>
      </c>
      <c r="P89" s="143">
        <f t="shared" si="197"/>
        <v>-2.8734791935976953</v>
      </c>
      <c r="Q89" s="143">
        <f t="shared" si="197"/>
        <v>-2.6921131462445733</v>
      </c>
      <c r="R89" s="143">
        <f t="shared" si="197"/>
        <v>-2.4827469709212173</v>
      </c>
      <c r="S89" s="143">
        <f t="shared" si="197"/>
        <v>-1.29158720852021</v>
      </c>
      <c r="T89" s="143">
        <f t="shared" si="197"/>
        <v>1.2569357176886353</v>
      </c>
      <c r="U89" s="143">
        <f t="shared" si="197"/>
        <v>3.41728747026283</v>
      </c>
      <c r="V89" s="143">
        <f t="shared" si="197"/>
        <v>6.0794863408080921</v>
      </c>
      <c r="W89" s="143">
        <f t="shared" si="197"/>
        <v>7.014776612200194</v>
      </c>
      <c r="X89" s="143">
        <f t="shared" si="197"/>
        <v>7.7064678793127452</v>
      </c>
      <c r="Y89" s="143">
        <f t="shared" si="197"/>
        <v>7.394042922209203</v>
      </c>
      <c r="Z89" s="143">
        <f t="shared" si="197"/>
        <v>5.3104538277599946</v>
      </c>
      <c r="AA89" s="143">
        <f t="shared" si="197"/>
        <v>3.5796480159998438</v>
      </c>
      <c r="AB89" s="143">
        <f t="shared" si="197"/>
        <v>0.8086277103394377</v>
      </c>
      <c r="AC89" s="143">
        <f t="shared" si="197"/>
        <v>-5.4716540468227146E-2</v>
      </c>
      <c r="AD89" s="143">
        <f t="shared" si="197"/>
        <v>0.74526519234494315</v>
      </c>
      <c r="AE89" s="143">
        <f t="shared" si="197"/>
        <v>2.6641264421205353</v>
      </c>
      <c r="AF89" s="143">
        <f t="shared" si="197"/>
        <v>4.81704564475978</v>
      </c>
      <c r="AG89" s="143">
        <f t="shared" si="197"/>
        <v>4.7543281379845217</v>
      </c>
      <c r="AH89" s="143">
        <f t="shared" si="197"/>
        <v>3.2058447596660584</v>
      </c>
      <c r="AI89" s="143">
        <f t="shared" si="197"/>
        <v>0.60641080557897364</v>
      </c>
      <c r="AJ89" s="143">
        <f t="shared" si="197"/>
        <v>-1.1748496956659054</v>
      </c>
      <c r="AK89" s="143">
        <f t="shared" si="197"/>
        <v>-1.7588738523435967</v>
      </c>
      <c r="AL89" s="143">
        <f t="shared" si="197"/>
        <v>1.4120332371095652</v>
      </c>
      <c r="AM89" s="143">
        <f t="shared" si="197"/>
        <v>4.6489586387051922</v>
      </c>
      <c r="AN89" s="143">
        <f t="shared" si="197"/>
        <v>7.8885479566148593</v>
      </c>
      <c r="AO89" s="143">
        <f t="shared" si="197"/>
        <v>8.8925469727615063</v>
      </c>
      <c r="AP89" s="143">
        <f t="shared" si="197"/>
        <v>6.3911515484504537</v>
      </c>
      <c r="AQ89" s="143">
        <f t="shared" si="197"/>
        <v>7.341592070161294</v>
      </c>
      <c r="AR89" s="143">
        <f t="shared" si="197"/>
        <v>6.9381638048029775</v>
      </c>
      <c r="AS89" s="143">
        <f t="shared" si="197"/>
        <v>6.6106047277062059</v>
      </c>
      <c r="AT89" s="143">
        <f t="shared" si="197"/>
        <v>7.6441806283638876</v>
      </c>
      <c r="AU89" s="143">
        <f t="shared" si="197"/>
        <v>6.0502900785166975</v>
      </c>
      <c r="AV89" s="143">
        <f t="shared" si="197"/>
        <v>5.6712249410340325</v>
      </c>
      <c r="AW89" s="143">
        <f t="shared" si="197"/>
        <v>6.8812511299882608</v>
      </c>
      <c r="AX89" s="143">
        <f t="shared" si="197"/>
        <v>7.619974409809525</v>
      </c>
      <c r="AY89" s="143">
        <f t="shared" si="197"/>
        <v>6.8847874996547587</v>
      </c>
      <c r="AZ89" s="143">
        <f t="shared" si="197"/>
        <v>5.470800378352056</v>
      </c>
      <c r="BA89" s="143">
        <f t="shared" si="197"/>
        <v>6.1426317571253346</v>
      </c>
      <c r="BB89" s="143">
        <f t="shared" si="197"/>
        <v>3.3187178765941154</v>
      </c>
      <c r="BC89" s="143">
        <f t="shared" si="197"/>
        <v>5.3065607099049226</v>
      </c>
      <c r="BD89" s="143">
        <f t="shared" si="197"/>
        <v>4.3529762249516715</v>
      </c>
      <c r="BE89" s="143">
        <f t="shared" si="197"/>
        <v>-2.1118605205095067</v>
      </c>
      <c r="BF89" s="143">
        <f t="shared" si="197"/>
        <v>-5.532303297992291</v>
      </c>
      <c r="BG89" s="143">
        <f t="shared" si="197"/>
        <v>-9.8596464338407372</v>
      </c>
      <c r="BH89" s="143">
        <f t="shared" si="197"/>
        <v>-7.7788638541543138</v>
      </c>
      <c r="BI89" s="143">
        <f t="shared" si="198"/>
        <v>-2.1027283221095487</v>
      </c>
      <c r="BJ89" s="143">
        <f t="shared" si="198"/>
        <v>3.4625248016718042</v>
      </c>
      <c r="BK89" s="143">
        <f t="shared" si="198"/>
        <v>6.6773082132220924</v>
      </c>
      <c r="BL89" s="143">
        <f t="shared" si="198"/>
        <v>4.4143939145596081</v>
      </c>
      <c r="BM89" s="143">
        <f t="shared" si="199"/>
        <v>3.3575344906631588</v>
      </c>
      <c r="BN89" s="143">
        <f t="shared" si="200"/>
        <v>3.7839418772891822</v>
      </c>
      <c r="BO89" s="143">
        <f t="shared" si="201"/>
        <v>1.7128849453367112</v>
      </c>
      <c r="BP89" s="143">
        <f t="shared" si="202"/>
        <v>2.0066684551412259</v>
      </c>
      <c r="BQ89" s="143">
        <f t="shared" si="203"/>
        <v>1.9622879313028392</v>
      </c>
      <c r="BR89" s="143">
        <f t="shared" si="204"/>
        <v>1.2675827652041811</v>
      </c>
      <c r="BS89" s="143">
        <f t="shared" si="205"/>
        <v>1.8008794949197053</v>
      </c>
      <c r="BT89" s="143">
        <f t="shared" si="206"/>
        <v>2.1542946882772402</v>
      </c>
      <c r="BU89" s="143">
        <f t="shared" si="207"/>
        <v>2.2430431965925255</v>
      </c>
      <c r="BV89" s="143">
        <f t="shared" si="208"/>
        <v>-0.19166443979617226</v>
      </c>
      <c r="BW89" s="143">
        <f t="shared" si="209"/>
        <v>2.4796194398621245</v>
      </c>
      <c r="BX89" s="143">
        <f t="shared" si="210"/>
        <v>1.1248620816476647</v>
      </c>
      <c r="BY89" s="143">
        <f t="shared" si="211"/>
        <v>2.3728153147822098</v>
      </c>
      <c r="BZ89" s="143">
        <f t="shared" si="212"/>
        <v>2.8923048515902692</v>
      </c>
      <c r="CA89" s="143">
        <f t="shared" si="213"/>
        <v>-0.30537869839532139</v>
      </c>
      <c r="CB89" s="143">
        <f t="shared" si="214"/>
        <v>0.45970573741128207</v>
      </c>
      <c r="CC89" s="143">
        <f t="shared" si="215"/>
        <v>-0.26749523790891289</v>
      </c>
      <c r="CD89" s="143">
        <f t="shared" si="216"/>
        <v>0.48166047243642313</v>
      </c>
      <c r="CE89" s="143">
        <f t="shared" si="217"/>
        <v>-0.14773876607426673</v>
      </c>
      <c r="CF89" s="143">
        <f t="shared" si="218"/>
        <v>0.7101159391432631</v>
      </c>
      <c r="CG89" s="143">
        <f t="shared" si="219"/>
        <v>-1.1129756807412943</v>
      </c>
      <c r="CH89" s="143">
        <f t="shared" si="220"/>
        <v>-0.98656422400937271</v>
      </c>
      <c r="CI89" s="143">
        <f t="shared" si="221"/>
        <v>1.4622093759382992</v>
      </c>
      <c r="CJ89" s="143">
        <f t="shared" si="222"/>
        <v>0.19663244471285193</v>
      </c>
      <c r="CK89" s="143">
        <f t="shared" si="223"/>
        <v>7.6824860957822066E-2</v>
      </c>
    </row>
    <row r="90" spans="1:90">
      <c r="A90" s="3" t="s">
        <v>4</v>
      </c>
      <c r="B90" s="236"/>
      <c r="C90" s="144"/>
      <c r="D90" s="144"/>
      <c r="E90" s="144"/>
      <c r="F90" s="144">
        <f t="shared" ref="F90:U101" si="224">(F10-B10)/B10*100</f>
        <v>2.2828483678232088</v>
      </c>
      <c r="G90" s="144">
        <f t="shared" si="197"/>
        <v>0.76334131145924922</v>
      </c>
      <c r="H90" s="144">
        <f t="shared" si="197"/>
        <v>0.54973939384868475</v>
      </c>
      <c r="I90" s="144">
        <f t="shared" si="197"/>
        <v>2.0215750051158334</v>
      </c>
      <c r="J90" s="144">
        <f t="shared" si="197"/>
        <v>1.7396224749703635</v>
      </c>
      <c r="K90" s="144">
        <f t="shared" si="197"/>
        <v>3.8807098336215895</v>
      </c>
      <c r="L90" s="144">
        <f t="shared" si="197"/>
        <v>3.0912483132358637</v>
      </c>
      <c r="M90" s="144">
        <f t="shared" si="197"/>
        <v>2.096384609627425</v>
      </c>
      <c r="N90" s="144">
        <f t="shared" si="197"/>
        <v>1.9001216139801855</v>
      </c>
      <c r="O90" s="144">
        <f t="shared" si="197"/>
        <v>-4.4645718143294509E-2</v>
      </c>
      <c r="P90" s="144">
        <f t="shared" si="197"/>
        <v>-1.1680992434878812</v>
      </c>
      <c r="Q90" s="144">
        <f t="shared" si="197"/>
        <v>-1.4554107089919299</v>
      </c>
      <c r="R90" s="144">
        <f t="shared" si="197"/>
        <v>-2.0750121481980282</v>
      </c>
      <c r="S90" s="144">
        <f t="shared" si="197"/>
        <v>-1.2824216253678162</v>
      </c>
      <c r="T90" s="144">
        <f t="shared" si="197"/>
        <v>1.5983026519686954</v>
      </c>
      <c r="U90" s="144">
        <f t="shared" si="197"/>
        <v>4.2396349591102247</v>
      </c>
      <c r="V90" s="144">
        <f t="shared" si="197"/>
        <v>7.1266930868797003</v>
      </c>
      <c r="W90" s="144">
        <f t="shared" si="197"/>
        <v>8.0892745569199729</v>
      </c>
      <c r="X90" s="144">
        <f t="shared" si="197"/>
        <v>8.6095200824275899</v>
      </c>
      <c r="Y90" s="144">
        <f t="shared" si="197"/>
        <v>8.5429474177311651</v>
      </c>
      <c r="Z90" s="144">
        <f t="shared" si="197"/>
        <v>6.4441743071998809</v>
      </c>
      <c r="AA90" s="144">
        <f t="shared" si="197"/>
        <v>4.7313947170955934</v>
      </c>
      <c r="AB90" s="144">
        <f t="shared" si="197"/>
        <v>1.4900910898036228</v>
      </c>
      <c r="AC90" s="144">
        <f t="shared" si="197"/>
        <v>0.34024747998953342</v>
      </c>
      <c r="AD90" s="144">
        <f t="shared" si="197"/>
        <v>0.56488255347979877</v>
      </c>
      <c r="AE90" s="144">
        <f t="shared" si="197"/>
        <v>2.3214476832664377</v>
      </c>
      <c r="AF90" s="144">
        <f t="shared" si="197"/>
        <v>4.5882139977765641</v>
      </c>
      <c r="AG90" s="144">
        <f t="shared" si="197"/>
        <v>3.746843042947738</v>
      </c>
      <c r="AH90" s="144">
        <f t="shared" si="197"/>
        <v>1.9562546778909018</v>
      </c>
      <c r="AI90" s="144">
        <f t="shared" si="197"/>
        <v>-1.0593396892255611</v>
      </c>
      <c r="AJ90" s="144">
        <f t="shared" si="197"/>
        <v>-3.1216556969221991</v>
      </c>
      <c r="AK90" s="144">
        <f t="shared" si="197"/>
        <v>-3.6895208760088982</v>
      </c>
      <c r="AL90" s="144">
        <f t="shared" si="197"/>
        <v>0.10008284277793304</v>
      </c>
      <c r="AM90" s="144">
        <f t="shared" si="197"/>
        <v>3.8423175661126177</v>
      </c>
      <c r="AN90" s="144">
        <f t="shared" si="197"/>
        <v>7.380257613816064</v>
      </c>
      <c r="AO90" s="144">
        <f t="shared" si="197"/>
        <v>8.3955900593924362</v>
      </c>
      <c r="AP90" s="144">
        <f t="shared" si="197"/>
        <v>5.2548288685795201</v>
      </c>
      <c r="AQ90" s="144">
        <f t="shared" ref="AQ90:BH101" si="225">(AQ10-AM10)/AM10*100</f>
        <v>6.7407431585508313</v>
      </c>
      <c r="AR90" s="144">
        <f t="shared" si="225"/>
        <v>6.6398879278698431</v>
      </c>
      <c r="AS90" s="144">
        <f t="shared" si="225"/>
        <v>6.1498100253472767</v>
      </c>
      <c r="AT90" s="144">
        <f t="shared" si="225"/>
        <v>7.6360004852326968</v>
      </c>
      <c r="AU90" s="144">
        <f t="shared" si="225"/>
        <v>5.5990828238837134</v>
      </c>
      <c r="AV90" s="144">
        <f t="shared" si="225"/>
        <v>5.2654802307634174</v>
      </c>
      <c r="AW90" s="144">
        <f t="shared" si="225"/>
        <v>7.304604088731141</v>
      </c>
      <c r="AX90" s="144">
        <f t="shared" si="225"/>
        <v>7.4327853696180348</v>
      </c>
      <c r="AY90" s="144">
        <f t="shared" si="225"/>
        <v>5.9043711973700814</v>
      </c>
      <c r="AZ90" s="144">
        <f t="shared" si="225"/>
        <v>3.8724453864555501</v>
      </c>
      <c r="BA90" s="144">
        <f t="shared" si="225"/>
        <v>4.3081257671545217</v>
      </c>
      <c r="BB90" s="144">
        <f t="shared" si="225"/>
        <v>2.5523928881555831</v>
      </c>
      <c r="BC90" s="144">
        <f t="shared" si="225"/>
        <v>6.0767079439143199</v>
      </c>
      <c r="BD90" s="144">
        <f t="shared" si="225"/>
        <v>4.1074818259237356</v>
      </c>
      <c r="BE90" s="144">
        <f t="shared" si="225"/>
        <v>-3.3456721109560612</v>
      </c>
      <c r="BF90" s="144">
        <f t="shared" si="225"/>
        <v>-9.6353154286072602</v>
      </c>
      <c r="BG90" s="144">
        <f t="shared" si="225"/>
        <v>-15.397185919163453</v>
      </c>
      <c r="BH90" s="144">
        <f t="shared" si="225"/>
        <v>-12.078309376900027</v>
      </c>
      <c r="BI90" s="144">
        <f t="shared" si="198"/>
        <v>-5.004535005772401</v>
      </c>
      <c r="BJ90" s="144">
        <f t="shared" si="198"/>
        <v>3.714378748474966</v>
      </c>
      <c r="BK90" s="144">
        <f t="shared" si="198"/>
        <v>8.9071858051943504</v>
      </c>
      <c r="BL90" s="144">
        <f t="shared" si="198"/>
        <v>6.2790453066043677</v>
      </c>
      <c r="BM90" s="144">
        <f>(BM10-BI10)/BI10*100</f>
        <v>4.8323680726118639</v>
      </c>
      <c r="BN90" s="144">
        <f t="shared" si="200"/>
        <v>5.6056246190482941</v>
      </c>
      <c r="BO90" s="144">
        <f t="shared" si="201"/>
        <v>2.0866114418127073</v>
      </c>
      <c r="BP90" s="144">
        <f t="shared" si="202"/>
        <v>2.3445514964985059</v>
      </c>
      <c r="BQ90" s="144">
        <f t="shared" si="203"/>
        <v>2.1572230195612829</v>
      </c>
      <c r="BR90" s="144">
        <f t="shared" si="204"/>
        <v>1.063332868018942</v>
      </c>
      <c r="BS90" s="144">
        <f t="shared" si="205"/>
        <v>2.2146771632994802</v>
      </c>
      <c r="BT90" s="144">
        <f t="shared" si="206"/>
        <v>2.5564266140762815</v>
      </c>
      <c r="BU90" s="144">
        <f t="shared" si="207"/>
        <v>2.5614544120978091</v>
      </c>
      <c r="BV90" s="144">
        <f t="shared" si="208"/>
        <v>-0.85956612629459528</v>
      </c>
      <c r="BW90" s="144">
        <f t="shared" si="209"/>
        <v>2.2153607208299757</v>
      </c>
      <c r="BX90" s="144">
        <f t="shared" si="210"/>
        <v>0.31739792137562117</v>
      </c>
      <c r="BY90" s="144">
        <f t="shared" si="211"/>
        <v>2.3881075765821902</v>
      </c>
      <c r="BZ90" s="144">
        <f t="shared" si="212"/>
        <v>2.8802383497707864</v>
      </c>
      <c r="CA90" s="144">
        <f t="shared" si="213"/>
        <v>-1.180462141691883</v>
      </c>
      <c r="CB90" s="144">
        <f t="shared" si="214"/>
        <v>0.19804391915148239</v>
      </c>
      <c r="CC90" s="144">
        <f t="shared" si="215"/>
        <v>-0.93214115133555542</v>
      </c>
      <c r="CD90" s="144">
        <f t="shared" si="216"/>
        <v>-2.1615540271314095E-2</v>
      </c>
      <c r="CE90" s="144">
        <f t="shared" si="217"/>
        <v>-0.51737211825046603</v>
      </c>
      <c r="CF90" s="144">
        <f t="shared" si="218"/>
        <v>1.0479809323489464</v>
      </c>
      <c r="CG90" s="144">
        <f t="shared" si="219"/>
        <v>-1.458802061192962</v>
      </c>
      <c r="CH90" s="144">
        <f t="shared" si="220"/>
        <v>-0.81974472518885122</v>
      </c>
      <c r="CI90" s="144">
        <f t="shared" si="221"/>
        <v>2.6347200791871672</v>
      </c>
      <c r="CJ90" s="144">
        <f t="shared" si="222"/>
        <v>0.55019769460889945</v>
      </c>
      <c r="CK90" s="144">
        <f t="shared" si="223"/>
        <v>0.34984533153763597</v>
      </c>
    </row>
    <row r="91" spans="1:90">
      <c r="A91" s="3" t="s">
        <v>5</v>
      </c>
      <c r="B91" s="236"/>
      <c r="C91" s="144"/>
      <c r="D91" s="144"/>
      <c r="E91" s="144"/>
      <c r="F91" s="144">
        <f t="shared" si="224"/>
        <v>2.3190129596874338</v>
      </c>
      <c r="G91" s="144">
        <f t="shared" si="224"/>
        <v>6.5676086141111814</v>
      </c>
      <c r="H91" s="144">
        <f t="shared" si="224"/>
        <v>13.682952153702535</v>
      </c>
      <c r="I91" s="144">
        <f t="shared" si="224"/>
        <v>20.834319431562626</v>
      </c>
      <c r="J91" s="144">
        <f t="shared" si="224"/>
        <v>13.452581760746153</v>
      </c>
      <c r="K91" s="144">
        <f t="shared" si="224"/>
        <v>9.172230066504282</v>
      </c>
      <c r="L91" s="144">
        <f t="shared" si="224"/>
        <v>0.88537542344376763</v>
      </c>
      <c r="M91" s="144">
        <f t="shared" si="224"/>
        <v>-6.2074948702829227</v>
      </c>
      <c r="N91" s="144">
        <f t="shared" si="224"/>
        <v>-5.9897053020574162</v>
      </c>
      <c r="O91" s="144">
        <f t="shared" si="224"/>
        <v>-7.4936793389096561</v>
      </c>
      <c r="P91" s="144">
        <f t="shared" si="224"/>
        <v>-6.962454849882274</v>
      </c>
      <c r="Q91" s="144">
        <f t="shared" si="224"/>
        <v>-4.6957185138408697</v>
      </c>
      <c r="R91" s="144">
        <f t="shared" si="224"/>
        <v>-3.603258871955167</v>
      </c>
      <c r="S91" s="144">
        <f t="shared" si="224"/>
        <v>-1.3062256709750453</v>
      </c>
      <c r="T91" s="144">
        <f t="shared" si="224"/>
        <v>0.64758646681424459</v>
      </c>
      <c r="U91" s="144">
        <f t="shared" si="224"/>
        <v>2.3648330637135819</v>
      </c>
      <c r="V91" s="144">
        <f t="shared" ref="V91:AP101" si="226">(V11-R11)/R11*100</f>
        <v>4.2073260954208269</v>
      </c>
      <c r="W91" s="144">
        <f t="shared" si="226"/>
        <v>3.9157828138506523</v>
      </c>
      <c r="X91" s="144">
        <f t="shared" si="226"/>
        <v>3.807164312128883</v>
      </c>
      <c r="Y91" s="144">
        <f t="shared" si="226"/>
        <v>0.53193686054155687</v>
      </c>
      <c r="Z91" s="144">
        <f t="shared" si="226"/>
        <v>-2.1165794100608997</v>
      </c>
      <c r="AA91" s="144">
        <f t="shared" si="226"/>
        <v>-4.1841751879738442</v>
      </c>
      <c r="AB91" s="144">
        <f t="shared" si="226"/>
        <v>-4.7222602000556622</v>
      </c>
      <c r="AC91" s="144">
        <f t="shared" si="226"/>
        <v>-3.7623685579050501</v>
      </c>
      <c r="AD91" s="144">
        <f t="shared" si="226"/>
        <v>-0.63006774922034559</v>
      </c>
      <c r="AE91" s="144">
        <f t="shared" si="226"/>
        <v>3.1264496689483319</v>
      </c>
      <c r="AF91" s="144">
        <f t="shared" si="226"/>
        <v>4.6005189182259745</v>
      </c>
      <c r="AG91" s="144">
        <f t="shared" si="226"/>
        <v>6.9904074278688917</v>
      </c>
      <c r="AH91" s="144">
        <f t="shared" si="226"/>
        <v>5.2983579732933963</v>
      </c>
      <c r="AI91" s="144">
        <f t="shared" si="226"/>
        <v>2.9357070462257129</v>
      </c>
      <c r="AJ91" s="144">
        <f t="shared" si="226"/>
        <v>2.1194423872460715</v>
      </c>
      <c r="AK91" s="144">
        <f t="shared" si="226"/>
        <v>1.5537817638061275</v>
      </c>
      <c r="AL91" s="144">
        <f t="shared" si="226"/>
        <v>3.5217540253511461</v>
      </c>
      <c r="AM91" s="144">
        <f t="shared" si="226"/>
        <v>5.4967635877941001</v>
      </c>
      <c r="AN91" s="144">
        <f t="shared" si="226"/>
        <v>8.5921783899894297</v>
      </c>
      <c r="AO91" s="144">
        <f t="shared" si="226"/>
        <v>9.4780497673477591</v>
      </c>
      <c r="AP91" s="144">
        <f t="shared" si="226"/>
        <v>7.4870937851611492</v>
      </c>
      <c r="AQ91" s="144">
        <f t="shared" si="225"/>
        <v>6.4291975068172666</v>
      </c>
      <c r="AR91" s="144">
        <f t="shared" si="225"/>
        <v>3.7377939652736107</v>
      </c>
      <c r="AS91" s="144">
        <f t="shared" si="225"/>
        <v>3.9035695586559407</v>
      </c>
      <c r="AT91" s="144">
        <f t="shared" si="225"/>
        <v>4.6075713325105498</v>
      </c>
      <c r="AU91" s="144">
        <f t="shared" si="225"/>
        <v>3.9252766003378126</v>
      </c>
      <c r="AV91" s="144">
        <f t="shared" si="225"/>
        <v>3.3356991435314667</v>
      </c>
      <c r="AW91" s="144">
        <f t="shared" si="225"/>
        <v>1.8664137255150561</v>
      </c>
      <c r="AX91" s="144">
        <f t="shared" si="225"/>
        <v>2.6862311489998807</v>
      </c>
      <c r="AY91" s="144">
        <f t="shared" si="225"/>
        <v>3.3093457022547601</v>
      </c>
      <c r="AZ91" s="144">
        <f t="shared" si="225"/>
        <v>4.111994242281547</v>
      </c>
      <c r="BA91" s="144">
        <f t="shared" si="225"/>
        <v>3.5478910878470669</v>
      </c>
      <c r="BB91" s="144">
        <f t="shared" si="225"/>
        <v>-2.5552580509259117</v>
      </c>
      <c r="BC91" s="144">
        <f t="shared" si="225"/>
        <v>-3.9979616524256385</v>
      </c>
      <c r="BD91" s="144">
        <f t="shared" si="225"/>
        <v>-1.9622052188576975</v>
      </c>
      <c r="BE91" s="144">
        <f t="shared" si="225"/>
        <v>-5.6285384902989417</v>
      </c>
      <c r="BF91" s="144">
        <f t="shared" si="225"/>
        <v>-2.3823914941037825</v>
      </c>
      <c r="BG91" s="144">
        <f t="shared" si="225"/>
        <v>-1.3578987795943904</v>
      </c>
      <c r="BH91" s="144">
        <f t="shared" si="225"/>
        <v>-3.5599494069886815</v>
      </c>
      <c r="BI91" s="144">
        <f t="shared" si="198"/>
        <v>0.35362352830074334</v>
      </c>
      <c r="BJ91" s="144">
        <f t="shared" si="198"/>
        <v>3.0647587093216369</v>
      </c>
      <c r="BK91" s="144">
        <f t="shared" si="198"/>
        <v>2.5648335031626091</v>
      </c>
      <c r="BL91" s="144">
        <f t="shared" si="198"/>
        <v>1.4415794649767502</v>
      </c>
      <c r="BM91" s="144">
        <f t="shared" si="199"/>
        <v>2.600409611460559</v>
      </c>
      <c r="BN91" s="144">
        <f t="shared" si="200"/>
        <v>1.7015629607785312</v>
      </c>
      <c r="BO91" s="144">
        <f t="shared" si="201"/>
        <v>2.0078188389761746</v>
      </c>
      <c r="BP91" s="144">
        <f t="shared" si="202"/>
        <v>1.8240994156372512</v>
      </c>
      <c r="BQ91" s="144">
        <f t="shared" si="203"/>
        <v>0.59074068671781566</v>
      </c>
      <c r="BR91" s="144">
        <f t="shared" si="204"/>
        <v>0.17542842230405661</v>
      </c>
      <c r="BS91" s="144">
        <f t="shared" si="205"/>
        <v>-1.0745379342261301</v>
      </c>
      <c r="BT91" s="144">
        <f t="shared" si="206"/>
        <v>-0.17870634044284303</v>
      </c>
      <c r="BU91" s="144">
        <f t="shared" si="207"/>
        <v>-0.33786233197511706</v>
      </c>
      <c r="BV91" s="144">
        <f t="shared" si="208"/>
        <v>-1.6455604602359071</v>
      </c>
      <c r="BW91" s="144">
        <f t="shared" si="209"/>
        <v>0.12280163150739003</v>
      </c>
      <c r="BX91" s="144">
        <f t="shared" si="210"/>
        <v>0.21395822720326033</v>
      </c>
      <c r="BY91" s="144">
        <f t="shared" si="211"/>
        <v>-1.2658227848101267</v>
      </c>
      <c r="BZ91" s="144">
        <f t="shared" si="212"/>
        <v>-0.73574855057535538</v>
      </c>
      <c r="CA91" s="144">
        <f t="shared" si="213"/>
        <v>-1.1958473870953612</v>
      </c>
      <c r="CB91" s="144">
        <f t="shared" si="214"/>
        <v>-2.1974670307325859</v>
      </c>
      <c r="CC91" s="144">
        <f t="shared" si="215"/>
        <v>-0.38903625110521661</v>
      </c>
      <c r="CD91" s="144">
        <f t="shared" si="216"/>
        <v>0.94725607044383164</v>
      </c>
      <c r="CE91" s="144">
        <f t="shared" si="217"/>
        <v>-1.3049003960513093</v>
      </c>
      <c r="CF91" s="144">
        <f t="shared" si="218"/>
        <v>-2.75620368582842</v>
      </c>
      <c r="CG91" s="144">
        <f t="shared" si="219"/>
        <v>-2.995739392863483</v>
      </c>
      <c r="CH91" s="144">
        <f t="shared" si="220"/>
        <v>-5.048680558614917</v>
      </c>
      <c r="CI91" s="144">
        <f t="shared" si="221"/>
        <v>-3.961967507673879</v>
      </c>
      <c r="CJ91" s="144">
        <f t="shared" si="222"/>
        <v>-2.6648137684589894</v>
      </c>
      <c r="CK91" s="144">
        <f t="shared" si="223"/>
        <v>-2.2128684936938585</v>
      </c>
    </row>
    <row r="92" spans="1:90">
      <c r="A92" s="158" t="s">
        <v>6</v>
      </c>
      <c r="B92" s="237"/>
      <c r="C92" s="145"/>
      <c r="D92" s="145"/>
      <c r="E92" s="145"/>
      <c r="F92" s="145">
        <f t="shared" si="224"/>
        <v>1.4065382744262418</v>
      </c>
      <c r="G92" s="145">
        <f t="shared" si="224"/>
        <v>2.3623439542136797</v>
      </c>
      <c r="H92" s="145">
        <f t="shared" si="224"/>
        <v>2.2253621704220965</v>
      </c>
      <c r="I92" s="145">
        <f t="shared" si="224"/>
        <v>2.0670009926155664</v>
      </c>
      <c r="J92" s="145">
        <f t="shared" si="224"/>
        <v>3.0422518955878495</v>
      </c>
      <c r="K92" s="145">
        <f t="shared" si="224"/>
        <v>3.2553771861405192</v>
      </c>
      <c r="L92" s="145">
        <f t="shared" si="224"/>
        <v>3.5555479514845585</v>
      </c>
      <c r="M92" s="145">
        <f t="shared" si="224"/>
        <v>3.9089748616477551</v>
      </c>
      <c r="N92" s="145">
        <f t="shared" si="224"/>
        <v>-2.4990967517920786</v>
      </c>
      <c r="O92" s="145">
        <f t="shared" si="224"/>
        <v>-5.9411715655969557</v>
      </c>
      <c r="P92" s="145">
        <f t="shared" si="224"/>
        <v>-7.6149176204680602</v>
      </c>
      <c r="Q92" s="145">
        <f t="shared" si="224"/>
        <v>-7.442248504731273</v>
      </c>
      <c r="R92" s="145">
        <f t="shared" si="224"/>
        <v>-3.5419712012564872</v>
      </c>
      <c r="S92" s="145">
        <f t="shared" si="224"/>
        <v>-1.330734977009457</v>
      </c>
      <c r="T92" s="145">
        <f t="shared" si="224"/>
        <v>-0.11027758314737475</v>
      </c>
      <c r="U92" s="145">
        <f t="shared" si="224"/>
        <v>-0.38174779668011394</v>
      </c>
      <c r="V92" s="145">
        <f t="shared" si="226"/>
        <v>1.9026111100160548</v>
      </c>
      <c r="W92" s="145">
        <f t="shared" si="226"/>
        <v>4.3042684067399337</v>
      </c>
      <c r="X92" s="145">
        <f t="shared" si="226"/>
        <v>7.1247804402355284</v>
      </c>
      <c r="Y92" s="145">
        <f t="shared" si="226"/>
        <v>9.2343988041511036</v>
      </c>
      <c r="Z92" s="145">
        <f t="shared" si="226"/>
        <v>7.9113205435566893</v>
      </c>
      <c r="AA92" s="145">
        <f t="shared" si="226"/>
        <v>6.4096068523281229</v>
      </c>
      <c r="AB92" s="145">
        <f t="shared" si="226"/>
        <v>3.6026367466860809</v>
      </c>
      <c r="AC92" s="145">
        <f t="shared" si="226"/>
        <v>2.0462166687798051</v>
      </c>
      <c r="AD92" s="145">
        <f t="shared" si="226"/>
        <v>3.6585110328966288</v>
      </c>
      <c r="AE92" s="145">
        <f t="shared" si="226"/>
        <v>4.3530818097760786</v>
      </c>
      <c r="AF92" s="145">
        <f t="shared" si="226"/>
        <v>6.5640818146836617</v>
      </c>
      <c r="AG92" s="145">
        <f t="shared" si="226"/>
        <v>8.6060527444596921</v>
      </c>
      <c r="AH92" s="145">
        <f t="shared" si="226"/>
        <v>8.7405117595527972</v>
      </c>
      <c r="AI92" s="145">
        <f t="shared" si="226"/>
        <v>8.5365038736317178</v>
      </c>
      <c r="AJ92" s="145">
        <f t="shared" si="226"/>
        <v>7.2886211713482947</v>
      </c>
      <c r="AK92" s="145">
        <f t="shared" si="226"/>
        <v>6.2847650861539632</v>
      </c>
      <c r="AL92" s="145">
        <f t="shared" si="226"/>
        <v>6.8806375755433606</v>
      </c>
      <c r="AM92" s="145">
        <f t="shared" si="226"/>
        <v>8.4200305629434862</v>
      </c>
      <c r="AN92" s="145">
        <f t="shared" si="226"/>
        <v>10.011341415513165</v>
      </c>
      <c r="AO92" s="145">
        <f t="shared" si="226"/>
        <v>11.020000249465554</v>
      </c>
      <c r="AP92" s="145">
        <f t="shared" si="226"/>
        <v>11.580366027936799</v>
      </c>
      <c r="AQ92" s="145">
        <f t="shared" si="225"/>
        <v>11.739624972884503</v>
      </c>
      <c r="AR92" s="145">
        <f t="shared" si="225"/>
        <v>12.196639414260972</v>
      </c>
      <c r="AS92" s="145">
        <f t="shared" si="225"/>
        <v>12.139341708347875</v>
      </c>
      <c r="AT92" s="145">
        <f t="shared" si="225"/>
        <v>10.971397249561768</v>
      </c>
      <c r="AU92" s="145">
        <f t="shared" si="225"/>
        <v>10.72977557232193</v>
      </c>
      <c r="AV92" s="145">
        <f t="shared" si="225"/>
        <v>10.253772409834463</v>
      </c>
      <c r="AW92" s="145">
        <f t="shared" si="225"/>
        <v>9.8466257390367549</v>
      </c>
      <c r="AX92" s="145">
        <f t="shared" si="225"/>
        <v>13.616664442408807</v>
      </c>
      <c r="AY92" s="145">
        <f t="shared" si="225"/>
        <v>15.47070285915299</v>
      </c>
      <c r="AZ92" s="145">
        <f t="shared" si="225"/>
        <v>14.926852605547875</v>
      </c>
      <c r="BA92" s="145">
        <f t="shared" si="225"/>
        <v>17.905803617560938</v>
      </c>
      <c r="BB92" s="145">
        <f t="shared" si="225"/>
        <v>12.475682073879627</v>
      </c>
      <c r="BC92" s="145">
        <f t="shared" si="225"/>
        <v>9.9683058235434086</v>
      </c>
      <c r="BD92" s="145">
        <f t="shared" si="225"/>
        <v>11.036324386378659</v>
      </c>
      <c r="BE92" s="145">
        <f t="shared" si="225"/>
        <v>6.3608336797102298</v>
      </c>
      <c r="BF92" s="145">
        <f t="shared" si="225"/>
        <v>10.237985347716442</v>
      </c>
      <c r="BG92" s="145">
        <f t="shared" si="225"/>
        <v>8.6560790974897195</v>
      </c>
      <c r="BH92" s="145">
        <f t="shared" si="225"/>
        <v>7.4931728839311695</v>
      </c>
      <c r="BI92" s="145">
        <f t="shared" si="198"/>
        <v>7.8816995853335525</v>
      </c>
      <c r="BJ92" s="145">
        <f t="shared" si="198"/>
        <v>2.8236438958530856</v>
      </c>
      <c r="BK92" s="145">
        <f t="shared" si="198"/>
        <v>1.701820716268839</v>
      </c>
      <c r="BL92" s="145">
        <f t="shared" si="198"/>
        <v>-9.4175622481211654E-2</v>
      </c>
      <c r="BM92" s="145">
        <f t="shared" si="199"/>
        <v>-1.4045527596334031</v>
      </c>
      <c r="BN92" s="145">
        <f t="shared" si="200"/>
        <v>-1.4530146659424226</v>
      </c>
      <c r="BO92" s="145">
        <f t="shared" si="201"/>
        <v>8.9233224153859078E-2</v>
      </c>
      <c r="BP92" s="145">
        <f t="shared" si="202"/>
        <v>0.86750871171293742</v>
      </c>
      <c r="BQ92" s="145">
        <f t="shared" si="203"/>
        <v>2.206522994237007</v>
      </c>
      <c r="BR92" s="145">
        <f t="shared" si="204"/>
        <v>2.8725580606523144</v>
      </c>
      <c r="BS92" s="145">
        <f t="shared" si="205"/>
        <v>2.2896760050765148</v>
      </c>
      <c r="BT92" s="145">
        <f t="shared" si="206"/>
        <v>2.2886191513642493</v>
      </c>
      <c r="BU92" s="145">
        <f t="shared" si="207"/>
        <v>2.8583166435577465</v>
      </c>
      <c r="BV92" s="145">
        <f t="shared" si="208"/>
        <v>3.4342768235257752</v>
      </c>
      <c r="BW92" s="145">
        <f t="shared" si="209"/>
        <v>5.1515524383741438</v>
      </c>
      <c r="BX92" s="145">
        <f t="shared" si="210"/>
        <v>4.8429956590531056</v>
      </c>
      <c r="BY92" s="145">
        <f t="shared" si="211"/>
        <v>4.8118784199384912</v>
      </c>
      <c r="BZ92" s="145">
        <f t="shared" si="212"/>
        <v>5.3932897672935924</v>
      </c>
      <c r="CA92" s="145">
        <f t="shared" si="213"/>
        <v>3.5690603424737684</v>
      </c>
      <c r="CB92" s="145">
        <f t="shared" si="214"/>
        <v>3.1856129862340503</v>
      </c>
      <c r="CC92" s="145">
        <f t="shared" si="215"/>
        <v>2.2769060752426955</v>
      </c>
      <c r="CD92" s="145">
        <f t="shared" si="216"/>
        <v>2.0113801773190421</v>
      </c>
      <c r="CE92" s="145">
        <f t="shared" si="217"/>
        <v>1.9113437782464597</v>
      </c>
      <c r="CF92" s="145">
        <f t="shared" si="218"/>
        <v>1.6997299932498311</v>
      </c>
      <c r="CG92" s="145">
        <f t="shared" si="219"/>
        <v>1.3152379444284026</v>
      </c>
      <c r="CH92" s="145">
        <f t="shared" si="220"/>
        <v>0.98308099994440634</v>
      </c>
      <c r="CI92" s="145">
        <f t="shared" si="221"/>
        <v>0.71601470832794401</v>
      </c>
      <c r="CJ92" s="145">
        <f t="shared" si="222"/>
        <v>0.67756298570203821</v>
      </c>
      <c r="CK92" s="145">
        <f t="shared" si="223"/>
        <v>0.50290064264634227</v>
      </c>
    </row>
    <row r="93" spans="1:90">
      <c r="A93" s="2" t="s">
        <v>7</v>
      </c>
      <c r="B93" s="240"/>
      <c r="C93" s="143"/>
      <c r="D93" s="143"/>
      <c r="E93" s="143"/>
      <c r="F93" s="143">
        <f>(F13-B13)/B13*100</f>
        <v>4.0067252616563849</v>
      </c>
      <c r="G93" s="143">
        <f t="shared" si="224"/>
        <v>3.934395762208323</v>
      </c>
      <c r="H93" s="143">
        <f t="shared" si="224"/>
        <v>4.0145651618033664</v>
      </c>
      <c r="I93" s="143">
        <f t="shared" si="224"/>
        <v>4.3408857513108874</v>
      </c>
      <c r="J93" s="143">
        <f t="shared" si="224"/>
        <v>3.7632784957471945</v>
      </c>
      <c r="K93" s="143">
        <f t="shared" si="224"/>
        <v>2.972889627928939</v>
      </c>
      <c r="L93" s="143">
        <f t="shared" si="224"/>
        <v>2.0256159932306388</v>
      </c>
      <c r="M93" s="143">
        <f t="shared" si="224"/>
        <v>0.86736247238135866</v>
      </c>
      <c r="N93" s="143">
        <f t="shared" si="224"/>
        <v>1.3329285568166398</v>
      </c>
      <c r="O93" s="143">
        <f t="shared" si="224"/>
        <v>1.9055118409589105</v>
      </c>
      <c r="P93" s="143">
        <f t="shared" si="224"/>
        <v>2.0183140519476725</v>
      </c>
      <c r="Q93" s="143">
        <f t="shared" si="224"/>
        <v>2.2698490798868165</v>
      </c>
      <c r="R93" s="143">
        <f t="shared" si="224"/>
        <v>2.9157065844542687</v>
      </c>
      <c r="S93" s="143">
        <f t="shared" si="224"/>
        <v>3.2270072808377641</v>
      </c>
      <c r="T93" s="143">
        <f t="shared" si="224"/>
        <v>4.0597247123616089</v>
      </c>
      <c r="U93" s="143">
        <f t="shared" si="224"/>
        <v>4.7675962114212318</v>
      </c>
      <c r="V93" s="143">
        <f t="shared" si="226"/>
        <v>4.2084023002551385</v>
      </c>
      <c r="W93" s="143">
        <f t="shared" si="226"/>
        <v>4.0048258757824691</v>
      </c>
      <c r="X93" s="143">
        <f t="shared" si="226"/>
        <v>3.7513935557288423</v>
      </c>
      <c r="Y93" s="143">
        <f t="shared" si="226"/>
        <v>3.5780456294362231</v>
      </c>
      <c r="Z93" s="143">
        <f t="shared" si="226"/>
        <v>3.5168985586222092</v>
      </c>
      <c r="AA93" s="143">
        <f t="shared" si="226"/>
        <v>3.3495432662205107</v>
      </c>
      <c r="AB93" s="143">
        <f t="shared" si="226"/>
        <v>3.1641829942955475</v>
      </c>
      <c r="AC93" s="143">
        <f t="shared" si="226"/>
        <v>3.3775225555663999</v>
      </c>
      <c r="AD93" s="143">
        <f t="shared" si="226"/>
        <v>3.7609628429630102</v>
      </c>
      <c r="AE93" s="143">
        <f t="shared" si="226"/>
        <v>4.1105195991947161</v>
      </c>
      <c r="AF93" s="143">
        <f t="shared" si="226"/>
        <v>3.8772322090856068</v>
      </c>
      <c r="AG93" s="143">
        <f t="shared" si="226"/>
        <v>3.8127161343587672</v>
      </c>
      <c r="AH93" s="143">
        <f t="shared" si="226"/>
        <v>3.9112277315644302</v>
      </c>
      <c r="AI93" s="143">
        <f t="shared" si="226"/>
        <v>3.7915282598179183</v>
      </c>
      <c r="AJ93" s="143">
        <f t="shared" si="226"/>
        <v>4.3490184486305443</v>
      </c>
      <c r="AK93" s="143">
        <f t="shared" si="226"/>
        <v>4.2866114400414439</v>
      </c>
      <c r="AL93" s="143">
        <f t="shared" si="226"/>
        <v>4.060306662551862</v>
      </c>
      <c r="AM93" s="143">
        <f t="shared" si="226"/>
        <v>4.3953566481703756</v>
      </c>
      <c r="AN93" s="143">
        <f t="shared" si="226"/>
        <v>4.5387324754023277</v>
      </c>
      <c r="AO93" s="143">
        <f t="shared" si="226"/>
        <v>5.2922480008717567</v>
      </c>
      <c r="AP93" s="143">
        <f t="shared" si="226"/>
        <v>5.2884898242775638</v>
      </c>
      <c r="AQ93" s="143">
        <f t="shared" si="225"/>
        <v>5.5575322400314056</v>
      </c>
      <c r="AR93" s="143">
        <f t="shared" si="225"/>
        <v>5.7431566419837932</v>
      </c>
      <c r="AS93" s="143">
        <f t="shared" si="225"/>
        <v>5.1200637477185884</v>
      </c>
      <c r="AT93" s="143">
        <f t="shared" si="225"/>
        <v>5.9258419277399836</v>
      </c>
      <c r="AU93" s="143">
        <f t="shared" si="225"/>
        <v>6.0138030870306292</v>
      </c>
      <c r="AV93" s="143">
        <f t="shared" si="225"/>
        <v>6.2250737610036193</v>
      </c>
      <c r="AW93" s="143">
        <f t="shared" si="225"/>
        <v>6.4951360813645582</v>
      </c>
      <c r="AX93" s="143">
        <f t="shared" si="225"/>
        <v>6.2930891481875282</v>
      </c>
      <c r="AY93" s="143">
        <f t="shared" si="225"/>
        <v>5.8679413283235791</v>
      </c>
      <c r="AZ93" s="143">
        <f t="shared" si="225"/>
        <v>6.0306985969169631</v>
      </c>
      <c r="BA93" s="143">
        <f t="shared" si="225"/>
        <v>6.37670473946174</v>
      </c>
      <c r="BB93" s="143">
        <f t="shared" si="225"/>
        <v>5.7405536488617601</v>
      </c>
      <c r="BC93" s="143">
        <f t="shared" si="225"/>
        <v>4.8846693416452878</v>
      </c>
      <c r="BD93" s="143">
        <f t="shared" si="225"/>
        <v>3.75192499541141</v>
      </c>
      <c r="BE93" s="143">
        <f t="shared" si="225"/>
        <v>2.7131662032315771</v>
      </c>
      <c r="BF93" s="143">
        <f t="shared" si="225"/>
        <v>1.4662411506138129</v>
      </c>
      <c r="BG93" s="143">
        <f t="shared" si="225"/>
        <v>0.9353301992447941</v>
      </c>
      <c r="BH93" s="143">
        <f t="shared" si="225"/>
        <v>0.43112397735130448</v>
      </c>
      <c r="BI93" s="143">
        <f t="shared" si="198"/>
        <v>0.10675681019807666</v>
      </c>
      <c r="BJ93" s="143">
        <f t="shared" si="198"/>
        <v>0.8292158178413771</v>
      </c>
      <c r="BK93" s="143">
        <f t="shared" si="198"/>
        <v>2.1140787093136524</v>
      </c>
      <c r="BL93" s="143">
        <f t="shared" si="198"/>
        <v>2.7264269351639911</v>
      </c>
      <c r="BM93" s="143">
        <f t="shared" si="199"/>
        <v>3.3997019661403574</v>
      </c>
      <c r="BN93" s="143">
        <f t="shared" si="200"/>
        <v>3.8008067309135156</v>
      </c>
      <c r="BO93" s="143">
        <f t="shared" si="201"/>
        <v>3.8628133265448401</v>
      </c>
      <c r="BP93" s="143">
        <f t="shared" si="202"/>
        <v>4.2425107061185807</v>
      </c>
      <c r="BQ93" s="143">
        <f t="shared" si="203"/>
        <v>4.3509041959153336</v>
      </c>
      <c r="BR93" s="143">
        <f t="shared" si="204"/>
        <v>3.8860733763687239</v>
      </c>
      <c r="BS93" s="143">
        <f t="shared" si="205"/>
        <v>3.2834196756366429</v>
      </c>
      <c r="BT93" s="143">
        <f t="shared" si="206"/>
        <v>2.7227161181772241</v>
      </c>
      <c r="BU93" s="143">
        <f t="shared" si="207"/>
        <v>2.3093826701346529</v>
      </c>
      <c r="BV93" s="143">
        <f t="shared" si="208"/>
        <v>2.3323687753751656</v>
      </c>
      <c r="BW93" s="143">
        <f t="shared" si="209"/>
        <v>2.611458758750127</v>
      </c>
      <c r="BX93" s="143">
        <f t="shared" si="210"/>
        <v>2.725113252180166</v>
      </c>
      <c r="BY93" s="143">
        <f t="shared" si="211"/>
        <v>2.9328951885777537</v>
      </c>
      <c r="BZ93" s="143">
        <f t="shared" si="212"/>
        <v>2.7059951093727386</v>
      </c>
      <c r="CA93" s="143">
        <f t="shared" si="213"/>
        <v>2.2760781072388743</v>
      </c>
      <c r="CB93" s="143">
        <f t="shared" si="214"/>
        <v>2.3121261189938718</v>
      </c>
      <c r="CC93" s="143">
        <f t="shared" si="215"/>
        <v>2.0309400146762702</v>
      </c>
      <c r="CD93" s="143">
        <f t="shared" si="216"/>
        <v>1.9742617054761473</v>
      </c>
      <c r="CE93" s="143">
        <f t="shared" si="217"/>
        <v>1.7278279998532118</v>
      </c>
      <c r="CF93" s="143">
        <f t="shared" si="218"/>
        <v>1.4651178561881921</v>
      </c>
      <c r="CG93" s="143">
        <f t="shared" si="219"/>
        <v>1.3202474776416138</v>
      </c>
      <c r="CH93" s="143">
        <f t="shared" si="220"/>
        <v>1.2475160033274464</v>
      </c>
      <c r="CI93" s="143">
        <f t="shared" si="221"/>
        <v>1.4937779526681745</v>
      </c>
      <c r="CJ93" s="143">
        <f t="shared" si="222"/>
        <v>1.3139033138596228</v>
      </c>
      <c r="CK93" s="143">
        <f t="shared" si="223"/>
        <v>1.4059335747190465</v>
      </c>
    </row>
    <row r="94" spans="1:90">
      <c r="A94" s="3" t="s">
        <v>8</v>
      </c>
      <c r="B94" s="236"/>
      <c r="C94" s="144"/>
      <c r="D94" s="144"/>
      <c r="E94" s="144"/>
      <c r="F94" s="144">
        <f t="shared" si="224"/>
        <v>5.4917030732627365</v>
      </c>
      <c r="G94" s="144">
        <f t="shared" si="224"/>
        <v>4.1447083246031742</v>
      </c>
      <c r="H94" s="144">
        <f t="shared" si="224"/>
        <v>2.8608422369065032</v>
      </c>
      <c r="I94" s="144">
        <f t="shared" si="224"/>
        <v>2.4017310882690301</v>
      </c>
      <c r="J94" s="144">
        <f t="shared" si="224"/>
        <v>2.8573940109239615</v>
      </c>
      <c r="K94" s="144">
        <f t="shared" si="224"/>
        <v>1.5509242008330448</v>
      </c>
      <c r="L94" s="144">
        <f t="shared" si="224"/>
        <v>0.1081450896958442</v>
      </c>
      <c r="M94" s="144">
        <f t="shared" si="224"/>
        <v>-2.8363981892920465</v>
      </c>
      <c r="N94" s="144">
        <f t="shared" si="224"/>
        <v>-0.80237889608638147</v>
      </c>
      <c r="O94" s="144">
        <f t="shared" si="224"/>
        <v>0.703227904259623</v>
      </c>
      <c r="P94" s="144">
        <f t="shared" si="224"/>
        <v>1.6937851066319651</v>
      </c>
      <c r="Q94" s="144">
        <f t="shared" si="224"/>
        <v>3.680495491583391</v>
      </c>
      <c r="R94" s="144">
        <f t="shared" si="224"/>
        <v>4.6474241191376571</v>
      </c>
      <c r="S94" s="144">
        <f t="shared" si="224"/>
        <v>6.1690345716528245</v>
      </c>
      <c r="T94" s="144">
        <f t="shared" si="224"/>
        <v>8.50663931074555</v>
      </c>
      <c r="U94" s="144">
        <f t="shared" si="224"/>
        <v>11.03445308241772</v>
      </c>
      <c r="V94" s="144">
        <f t="shared" si="226"/>
        <v>9.6256159187628239</v>
      </c>
      <c r="W94" s="144">
        <f t="shared" si="226"/>
        <v>9.1709661010051633</v>
      </c>
      <c r="X94" s="144">
        <f t="shared" si="226"/>
        <v>7.7944458034445292</v>
      </c>
      <c r="Y94" s="144">
        <f t="shared" si="226"/>
        <v>5.9587397139941425</v>
      </c>
      <c r="Z94" s="144">
        <f t="shared" si="226"/>
        <v>4.0465158874916485</v>
      </c>
      <c r="AA94" s="144">
        <f t="shared" si="226"/>
        <v>2.2160875642081845</v>
      </c>
      <c r="AB94" s="144">
        <f t="shared" si="226"/>
        <v>0.89627671421202126</v>
      </c>
      <c r="AC94" s="144">
        <f t="shared" si="226"/>
        <v>0.52055048364151235</v>
      </c>
      <c r="AD94" s="144">
        <f t="shared" si="226"/>
        <v>1.0876045500446527</v>
      </c>
      <c r="AE94" s="144">
        <f t="shared" si="226"/>
        <v>1.8173379561839589</v>
      </c>
      <c r="AF94" s="144">
        <f t="shared" si="226"/>
        <v>2.4380826654063767</v>
      </c>
      <c r="AG94" s="144">
        <f t="shared" si="226"/>
        <v>3.852187123846301</v>
      </c>
      <c r="AH94" s="144">
        <f t="shared" si="226"/>
        <v>3.2141231653762321</v>
      </c>
      <c r="AI94" s="144">
        <f t="shared" si="226"/>
        <v>2.7958472989058003</v>
      </c>
      <c r="AJ94" s="144">
        <f t="shared" si="226"/>
        <v>2.8652329619502117</v>
      </c>
      <c r="AK94" s="144">
        <f t="shared" si="226"/>
        <v>1.8102383526818429</v>
      </c>
      <c r="AL94" s="144">
        <f t="shared" si="226"/>
        <v>3.0469670286094397</v>
      </c>
      <c r="AM94" s="144">
        <f t="shared" si="226"/>
        <v>4.547038327526141</v>
      </c>
      <c r="AN94" s="144">
        <f t="shared" si="226"/>
        <v>6.0192102454642678</v>
      </c>
      <c r="AO94" s="144">
        <f t="shared" si="226"/>
        <v>7.9322618721244087</v>
      </c>
      <c r="AP94" s="144">
        <f t="shared" si="226"/>
        <v>7.8069629386498374</v>
      </c>
      <c r="AQ94" s="144">
        <f t="shared" si="225"/>
        <v>7.4206798866855479</v>
      </c>
      <c r="AR94" s="144">
        <f t="shared" si="225"/>
        <v>6.7333318823151789</v>
      </c>
      <c r="AS94" s="144">
        <f t="shared" si="225"/>
        <v>6.2807943289546451</v>
      </c>
      <c r="AT94" s="144">
        <f t="shared" si="225"/>
        <v>6.1143877186962836</v>
      </c>
      <c r="AU94" s="144">
        <f t="shared" si="225"/>
        <v>6.0815434313310091</v>
      </c>
      <c r="AV94" s="144">
        <f t="shared" si="225"/>
        <v>6.1176825776085906</v>
      </c>
      <c r="AW94" s="144">
        <f t="shared" si="225"/>
        <v>5.5429157275119119</v>
      </c>
      <c r="AX94" s="144">
        <f t="shared" si="225"/>
        <v>5.9317475578365242</v>
      </c>
      <c r="AY94" s="144">
        <f t="shared" si="225"/>
        <v>5.7394167850908611</v>
      </c>
      <c r="AZ94" s="144">
        <f t="shared" si="225"/>
        <v>5.5221551228160211</v>
      </c>
      <c r="BA94" s="144">
        <f t="shared" si="225"/>
        <v>5.2181086306040614</v>
      </c>
      <c r="BB94" s="144">
        <f t="shared" si="225"/>
        <v>4.7121949912236145</v>
      </c>
      <c r="BC94" s="144">
        <f t="shared" si="225"/>
        <v>2.7947594058695384</v>
      </c>
      <c r="BD94" s="144">
        <f t="shared" si="225"/>
        <v>0.38453794387238022</v>
      </c>
      <c r="BE94" s="144">
        <f t="shared" si="225"/>
        <v>-0.76456048476829697</v>
      </c>
      <c r="BF94" s="144">
        <f t="shared" si="225"/>
        <v>-1.9267702389428609</v>
      </c>
      <c r="BG94" s="144">
        <f t="shared" si="225"/>
        <v>-1.92856227438798</v>
      </c>
      <c r="BH94" s="144">
        <f t="shared" si="225"/>
        <v>-0.47886621575700333</v>
      </c>
      <c r="BI94" s="144">
        <f t="shared" si="198"/>
        <v>-0.11178919730833574</v>
      </c>
      <c r="BJ94" s="144">
        <f t="shared" si="198"/>
        <v>1.6056722572371882</v>
      </c>
      <c r="BK94" s="144">
        <f t="shared" si="198"/>
        <v>4.1376030459066921</v>
      </c>
      <c r="BL94" s="144">
        <f t="shared" si="198"/>
        <v>5.2865328354448451</v>
      </c>
      <c r="BM94" s="144">
        <f t="shared" si="199"/>
        <v>6.6756145805487446</v>
      </c>
      <c r="BN94" s="144">
        <f t="shared" si="200"/>
        <v>5.4531076818969328</v>
      </c>
      <c r="BO94" s="144">
        <f t="shared" si="201"/>
        <v>4.3250406340183618</v>
      </c>
      <c r="BP94" s="144">
        <f t="shared" si="202"/>
        <v>3.7409212347576055</v>
      </c>
      <c r="BQ94" s="144">
        <f t="shared" si="203"/>
        <v>2.8648860670729217</v>
      </c>
      <c r="BR94" s="144">
        <f t="shared" si="204"/>
        <v>3.8682253871113592</v>
      </c>
      <c r="BS94" s="144">
        <f t="shared" si="205"/>
        <v>4.0974054973198255</v>
      </c>
      <c r="BT94" s="144">
        <f t="shared" si="206"/>
        <v>3.9846395371107848</v>
      </c>
      <c r="BU94" s="144">
        <f t="shared" si="207"/>
        <v>3.8579043927463323</v>
      </c>
      <c r="BV94" s="144">
        <f t="shared" si="208"/>
        <v>2.7793541778787594</v>
      </c>
      <c r="BW94" s="144">
        <f t="shared" si="209"/>
        <v>2.2986127874704412</v>
      </c>
      <c r="BX94" s="144">
        <f t="shared" si="210"/>
        <v>1.5811457994857194</v>
      </c>
      <c r="BY94" s="144">
        <f t="shared" si="211"/>
        <v>1.3727398503626653</v>
      </c>
      <c r="BZ94" s="144">
        <f t="shared" si="212"/>
        <v>1.7333814083487245</v>
      </c>
      <c r="CA94" s="144">
        <f t="shared" si="213"/>
        <v>1.0830732754383456</v>
      </c>
      <c r="CB94" s="144">
        <f t="shared" si="214"/>
        <v>2.0227669105390857</v>
      </c>
      <c r="CC94" s="144">
        <f t="shared" si="215"/>
        <v>1.5303763295048618</v>
      </c>
      <c r="CD94" s="144">
        <f t="shared" si="216"/>
        <v>1.7218099554074915</v>
      </c>
      <c r="CE94" s="144">
        <f t="shared" si="217"/>
        <v>1.5853582423388264</v>
      </c>
      <c r="CF94" s="144">
        <f t="shared" si="218"/>
        <v>0.87184444718033571</v>
      </c>
      <c r="CG94" s="144">
        <f t="shared" si="219"/>
        <v>1.5320325586565682</v>
      </c>
      <c r="CH94" s="144">
        <f t="shared" si="220"/>
        <v>1.1929227474798343</v>
      </c>
      <c r="CI94" s="144">
        <f t="shared" si="221"/>
        <v>1.7957036182926662</v>
      </c>
      <c r="CJ94" s="144">
        <f t="shared" si="222"/>
        <v>0.9905395929705052</v>
      </c>
      <c r="CK94" s="144">
        <f t="shared" si="223"/>
        <v>0.8822397516609537</v>
      </c>
    </row>
    <row r="95" spans="1:90">
      <c r="A95" s="3" t="s">
        <v>9</v>
      </c>
      <c r="B95" s="236"/>
      <c r="C95" s="144"/>
      <c r="D95" s="144"/>
      <c r="E95" s="144"/>
      <c r="F95" s="144">
        <f t="shared" si="224"/>
        <v>8.086060919499289</v>
      </c>
      <c r="G95" s="144">
        <f t="shared" si="224"/>
        <v>6.6443921255356075</v>
      </c>
      <c r="H95" s="144">
        <f t="shared" si="224"/>
        <v>5.691560111859431</v>
      </c>
      <c r="I95" s="144">
        <f t="shared" si="224"/>
        <v>4.1325830377963921</v>
      </c>
      <c r="J95" s="144">
        <f t="shared" si="224"/>
        <v>6.1829837368491392</v>
      </c>
      <c r="K95" s="144">
        <f t="shared" si="224"/>
        <v>6.9714204733583891</v>
      </c>
      <c r="L95" s="144">
        <f t="shared" si="224"/>
        <v>7.676669970599832</v>
      </c>
      <c r="M95" s="144">
        <f t="shared" si="224"/>
        <v>9.506815524528287</v>
      </c>
      <c r="N95" s="144">
        <f t="shared" si="224"/>
        <v>8.3426212594305085</v>
      </c>
      <c r="O95" s="144">
        <f t="shared" si="224"/>
        <v>7.0123533396273947</v>
      </c>
      <c r="P95" s="144">
        <f t="shared" si="224"/>
        <v>4.158306667520498</v>
      </c>
      <c r="Q95" s="144">
        <f t="shared" si="224"/>
        <v>2.7047445939783601</v>
      </c>
      <c r="R95" s="144">
        <f t="shared" si="224"/>
        <v>2.4652023684811639</v>
      </c>
      <c r="S95" s="144">
        <f t="shared" si="224"/>
        <v>3.9131455924049763</v>
      </c>
      <c r="T95" s="144">
        <f t="shared" si="224"/>
        <v>6.6562724263382469</v>
      </c>
      <c r="U95" s="144">
        <f t="shared" si="224"/>
        <v>7.7388218015821142</v>
      </c>
      <c r="V95" s="144">
        <f t="shared" si="226"/>
        <v>8.9910692382746635</v>
      </c>
      <c r="W95" s="144">
        <f t="shared" si="226"/>
        <v>8.9588397909068362</v>
      </c>
      <c r="X95" s="144">
        <f t="shared" si="226"/>
        <v>8.2298457918790042</v>
      </c>
      <c r="Y95" s="144">
        <f t="shared" si="226"/>
        <v>7.0870391883352868</v>
      </c>
      <c r="Z95" s="144">
        <f t="shared" si="226"/>
        <v>5.6772517267223721</v>
      </c>
      <c r="AA95" s="144">
        <f t="shared" si="226"/>
        <v>4.9306543070481723</v>
      </c>
      <c r="AB95" s="144">
        <f t="shared" si="226"/>
        <v>5.5994232195180604</v>
      </c>
      <c r="AC95" s="144">
        <f t="shared" si="226"/>
        <v>7.3581800976499245</v>
      </c>
      <c r="AD95" s="144">
        <f t="shared" si="226"/>
        <v>8.861506208231928</v>
      </c>
      <c r="AE95" s="144">
        <f t="shared" si="226"/>
        <v>9.6953539340233856</v>
      </c>
      <c r="AF95" s="144">
        <f t="shared" si="226"/>
        <v>9.2568397673465963</v>
      </c>
      <c r="AG95" s="144">
        <f t="shared" si="226"/>
        <v>8.2156975969439827</v>
      </c>
      <c r="AH95" s="144">
        <f t="shared" si="226"/>
        <v>7.5486294930459676</v>
      </c>
      <c r="AI95" s="144">
        <f t="shared" si="226"/>
        <v>6.363476025248362</v>
      </c>
      <c r="AJ95" s="144">
        <f t="shared" si="226"/>
        <v>5.6813577634718389</v>
      </c>
      <c r="AK95" s="144">
        <f t="shared" si="226"/>
        <v>5.8524131250358957</v>
      </c>
      <c r="AL95" s="144">
        <f t="shared" si="226"/>
        <v>4.9587110093222986</v>
      </c>
      <c r="AM95" s="144">
        <f t="shared" si="226"/>
        <v>4.7665361894815801</v>
      </c>
      <c r="AN95" s="144">
        <f t="shared" si="226"/>
        <v>5.12444286672189</v>
      </c>
      <c r="AO95" s="144">
        <f t="shared" si="226"/>
        <v>4.7028896713250967</v>
      </c>
      <c r="AP95" s="144">
        <f t="shared" si="226"/>
        <v>4.9344749748706329</v>
      </c>
      <c r="AQ95" s="144">
        <f t="shared" si="225"/>
        <v>5.4568697875448979</v>
      </c>
      <c r="AR95" s="144">
        <f t="shared" si="225"/>
        <v>5.4035539280059437</v>
      </c>
      <c r="AS95" s="144">
        <f t="shared" si="225"/>
        <v>5.3751611039509442</v>
      </c>
      <c r="AT95" s="144">
        <f t="shared" si="225"/>
        <v>5.6313255725936244</v>
      </c>
      <c r="AU95" s="144">
        <f t="shared" si="225"/>
        <v>5.3892603231339864</v>
      </c>
      <c r="AV95" s="144">
        <f t="shared" si="225"/>
        <v>5.0106719382363281</v>
      </c>
      <c r="AW95" s="144">
        <f t="shared" si="225"/>
        <v>4.4585758832613909</v>
      </c>
      <c r="AX95" s="144">
        <f t="shared" si="225"/>
        <v>5.6144633658575263</v>
      </c>
      <c r="AY95" s="144">
        <f t="shared" si="225"/>
        <v>7.1281531948562851</v>
      </c>
      <c r="AZ95" s="144">
        <f t="shared" si="225"/>
        <v>8.2887171770474346</v>
      </c>
      <c r="BA95" s="144">
        <f t="shared" si="225"/>
        <v>8.9561344084740515</v>
      </c>
      <c r="BB95" s="144">
        <f t="shared" si="225"/>
        <v>6.4804523645810015</v>
      </c>
      <c r="BC95" s="144">
        <f t="shared" si="225"/>
        <v>4.0338721694973492</v>
      </c>
      <c r="BD95" s="144">
        <f t="shared" si="225"/>
        <v>2.4795768224443777</v>
      </c>
      <c r="BE95" s="144">
        <f t="shared" si="225"/>
        <v>1.1866451816508705</v>
      </c>
      <c r="BF95" s="144">
        <f t="shared" si="225"/>
        <v>0.38374723895482382</v>
      </c>
      <c r="BG95" s="144">
        <f t="shared" si="225"/>
        <v>-0.21718073760153186</v>
      </c>
      <c r="BH95" s="144">
        <f t="shared" si="225"/>
        <v>-0.58038472823023546</v>
      </c>
      <c r="BI95" s="144">
        <f t="shared" si="198"/>
        <v>-0.3313971991030209</v>
      </c>
      <c r="BJ95" s="144">
        <f t="shared" si="198"/>
        <v>0.56288785347507109</v>
      </c>
      <c r="BK95" s="144">
        <f t="shared" si="198"/>
        <v>1.6128659462498436</v>
      </c>
      <c r="BL95" s="144">
        <f t="shared" si="198"/>
        <v>2.06008706291985</v>
      </c>
      <c r="BM95" s="144">
        <f t="shared" si="199"/>
        <v>2.4738567183859184</v>
      </c>
      <c r="BN95" s="144">
        <f t="shared" si="200"/>
        <v>3.169775451297562</v>
      </c>
      <c r="BO95" s="144">
        <f t="shared" si="201"/>
        <v>3.5838779908813194</v>
      </c>
      <c r="BP95" s="144">
        <f t="shared" si="202"/>
        <v>3.5161825271967477</v>
      </c>
      <c r="BQ95" s="144">
        <f t="shared" si="203"/>
        <v>3.5702676299586185</v>
      </c>
      <c r="BR95" s="144">
        <f t="shared" si="204"/>
        <v>3.1588429928487516</v>
      </c>
      <c r="BS95" s="144">
        <f t="shared" si="205"/>
        <v>2.5286709297153962</v>
      </c>
      <c r="BT95" s="144">
        <f t="shared" si="206"/>
        <v>2.2274615640568309</v>
      </c>
      <c r="BU95" s="144">
        <f t="shared" si="207"/>
        <v>1.7839957375247624</v>
      </c>
      <c r="BV95" s="144">
        <f t="shared" si="208"/>
        <v>2.1467256122948157</v>
      </c>
      <c r="BW95" s="144">
        <f t="shared" si="209"/>
        <v>2.3635794179393961</v>
      </c>
      <c r="BX95" s="144">
        <f t="shared" si="210"/>
        <v>3.2395354173088435</v>
      </c>
      <c r="BY95" s="144">
        <f t="shared" si="211"/>
        <v>3.6554613944441856</v>
      </c>
      <c r="BZ95" s="144">
        <f t="shared" si="212"/>
        <v>3.1430958450764721</v>
      </c>
      <c r="CA95" s="144">
        <f t="shared" si="213"/>
        <v>3.4659790863211928</v>
      </c>
      <c r="CB95" s="144">
        <f t="shared" si="214"/>
        <v>3.0065643234922224</v>
      </c>
      <c r="CC95" s="144">
        <f t="shared" si="215"/>
        <v>3.012662343042416</v>
      </c>
      <c r="CD95" s="144">
        <f t="shared" si="216"/>
        <v>2.6050769086331691</v>
      </c>
      <c r="CE95" s="144">
        <f t="shared" si="217"/>
        <v>1.510269952253475</v>
      </c>
      <c r="CF95" s="144">
        <f t="shared" si="218"/>
        <v>0.81107389518488815</v>
      </c>
      <c r="CG95" s="144">
        <f t="shared" si="219"/>
        <v>-0.37668122963154183</v>
      </c>
      <c r="CH95" s="144">
        <f t="shared" si="220"/>
        <v>-0.487098009188357</v>
      </c>
      <c r="CI95" s="144">
        <f t="shared" si="221"/>
        <v>4.2607013275161816E-2</v>
      </c>
      <c r="CJ95" s="144">
        <f t="shared" si="222"/>
        <v>0.47520961751981761</v>
      </c>
      <c r="CK95" s="144">
        <f t="shared" si="223"/>
        <v>1.5384491178051285</v>
      </c>
    </row>
    <row r="96" spans="1:90">
      <c r="A96" s="3" t="s">
        <v>10</v>
      </c>
      <c r="B96" s="236"/>
      <c r="C96" s="144"/>
      <c r="D96" s="144"/>
      <c r="E96" s="144"/>
      <c r="F96" s="144">
        <f t="shared" si="224"/>
        <v>4.1184044095300765</v>
      </c>
      <c r="G96" s="144">
        <f t="shared" si="224"/>
        <v>5.9325462311322283</v>
      </c>
      <c r="H96" s="144">
        <f t="shared" si="224"/>
        <v>7.5776135521151335</v>
      </c>
      <c r="I96" s="144">
        <f t="shared" si="224"/>
        <v>9.4533394977446381</v>
      </c>
      <c r="J96" s="144">
        <f t="shared" si="224"/>
        <v>7.7629033752205645</v>
      </c>
      <c r="K96" s="144">
        <f t="shared" si="224"/>
        <v>5.8390667272824714</v>
      </c>
      <c r="L96" s="144">
        <f t="shared" si="224"/>
        <v>3.6916184169637893</v>
      </c>
      <c r="M96" s="144">
        <f t="shared" si="224"/>
        <v>1.7652999469054804</v>
      </c>
      <c r="N96" s="144">
        <f t="shared" si="224"/>
        <v>1.5199038035964774</v>
      </c>
      <c r="O96" s="144">
        <f t="shared" si="224"/>
        <v>2.3970510798057796</v>
      </c>
      <c r="P96" s="144">
        <f t="shared" si="224"/>
        <v>2.8296331585946235</v>
      </c>
      <c r="Q96" s="144">
        <f t="shared" si="224"/>
        <v>2.4547058490872402</v>
      </c>
      <c r="R96" s="144">
        <f t="shared" si="224"/>
        <v>4.9925611451620773</v>
      </c>
      <c r="S96" s="144">
        <f t="shared" si="224"/>
        <v>4.6767384963161946</v>
      </c>
      <c r="T96" s="144">
        <f t="shared" si="224"/>
        <v>5.0665466284644545</v>
      </c>
      <c r="U96" s="144">
        <f t="shared" si="224"/>
        <v>5.7005063896274333</v>
      </c>
      <c r="V96" s="144">
        <f t="shared" si="226"/>
        <v>3.413409457795165</v>
      </c>
      <c r="W96" s="144">
        <f t="shared" si="226"/>
        <v>2.6676988385717646</v>
      </c>
      <c r="X96" s="144">
        <f t="shared" si="226"/>
        <v>2.770274874253821</v>
      </c>
      <c r="Y96" s="144">
        <f t="shared" si="226"/>
        <v>3.8645800089809557</v>
      </c>
      <c r="Z96" s="144">
        <f t="shared" si="226"/>
        <v>6.1898460173516971</v>
      </c>
      <c r="AA96" s="144">
        <f t="shared" si="226"/>
        <v>8.1744957708349766</v>
      </c>
      <c r="AB96" s="144">
        <f t="shared" si="226"/>
        <v>8.9855483892889421</v>
      </c>
      <c r="AC96" s="144">
        <f t="shared" si="226"/>
        <v>9.2705001824147857</v>
      </c>
      <c r="AD96" s="144">
        <f t="shared" si="226"/>
        <v>8.7434053370907812</v>
      </c>
      <c r="AE96" s="144">
        <f t="shared" si="226"/>
        <v>7.741512094227275</v>
      </c>
      <c r="AF96" s="144">
        <f t="shared" si="226"/>
        <v>5.2790149975895799</v>
      </c>
      <c r="AG96" s="144">
        <f t="shared" si="226"/>
        <v>3.5250983022779923</v>
      </c>
      <c r="AH96" s="144">
        <f t="shared" si="226"/>
        <v>3.6312985869368708</v>
      </c>
      <c r="AI96" s="144">
        <f t="shared" si="226"/>
        <v>3.6805123218957547</v>
      </c>
      <c r="AJ96" s="144">
        <f t="shared" si="226"/>
        <v>5.6274452537122395</v>
      </c>
      <c r="AK96" s="144">
        <f t="shared" si="226"/>
        <v>6.2467591863574894</v>
      </c>
      <c r="AL96" s="144">
        <f t="shared" si="226"/>
        <v>6.7127865468254981</v>
      </c>
      <c r="AM96" s="144">
        <f t="shared" si="226"/>
        <v>7.3170737705810422</v>
      </c>
      <c r="AN96" s="144">
        <f t="shared" si="226"/>
        <v>6.7842390132384924</v>
      </c>
      <c r="AO96" s="144">
        <f t="shared" si="226"/>
        <v>7.3953761532905613</v>
      </c>
      <c r="AP96" s="144">
        <f t="shared" si="226"/>
        <v>5.4960893175873506</v>
      </c>
      <c r="AQ96" s="144">
        <f t="shared" si="225"/>
        <v>5.4751004370361578</v>
      </c>
      <c r="AR96" s="144">
        <f t="shared" si="225"/>
        <v>6.34053145093654</v>
      </c>
      <c r="AS96" s="144">
        <f t="shared" si="225"/>
        <v>5.5190621300555076</v>
      </c>
      <c r="AT96" s="144">
        <f t="shared" si="225"/>
        <v>8.2016195607970221</v>
      </c>
      <c r="AU96" s="144">
        <f t="shared" si="225"/>
        <v>9.2328942694658327</v>
      </c>
      <c r="AV96" s="144">
        <f t="shared" si="225"/>
        <v>10.002097659850676</v>
      </c>
      <c r="AW96" s="144">
        <f t="shared" si="225"/>
        <v>11.070201656356611</v>
      </c>
      <c r="AX96" s="144">
        <f t="shared" si="225"/>
        <v>9.277375504995959</v>
      </c>
      <c r="AY96" s="144">
        <f t="shared" si="225"/>
        <v>6.8382538210253294</v>
      </c>
      <c r="AZ96" s="144">
        <f t="shared" si="225"/>
        <v>6.3600269715774038</v>
      </c>
      <c r="BA96" s="144">
        <f t="shared" si="225"/>
        <v>6.6436154131493339</v>
      </c>
      <c r="BB96" s="144">
        <f t="shared" si="225"/>
        <v>6.6727770371268145</v>
      </c>
      <c r="BC96" s="144">
        <f t="shared" si="225"/>
        <v>6.6488103680330424</v>
      </c>
      <c r="BD96" s="144">
        <f t="shared" si="225"/>
        <v>5.2315502566815697</v>
      </c>
      <c r="BE96" s="144">
        <f t="shared" si="225"/>
        <v>3.8480589608978923</v>
      </c>
      <c r="BF96" s="144">
        <f t="shared" si="225"/>
        <v>1.8576900177698714</v>
      </c>
      <c r="BG96" s="144">
        <f t="shared" si="225"/>
        <v>1.1337161907807602</v>
      </c>
      <c r="BH96" s="144">
        <f t="shared" si="225"/>
        <v>0.61411868578851303</v>
      </c>
      <c r="BI96" s="144">
        <f t="shared" si="198"/>
        <v>0.62720075535453612</v>
      </c>
      <c r="BJ96" s="144">
        <f t="shared" si="198"/>
        <v>0.98247361937357247</v>
      </c>
      <c r="BK96" s="144">
        <f t="shared" si="198"/>
        <v>1.660461562612527</v>
      </c>
      <c r="BL96" s="144">
        <f t="shared" si="198"/>
        <v>1.4310198280546702</v>
      </c>
      <c r="BM96" s="144">
        <f t="shared" si="199"/>
        <v>0.88828346262776414</v>
      </c>
      <c r="BN96" s="144">
        <f t="shared" si="200"/>
        <v>2.4958491686255764</v>
      </c>
      <c r="BO96" s="144">
        <f t="shared" si="201"/>
        <v>3.4393638019260329</v>
      </c>
      <c r="BP96" s="144">
        <f t="shared" si="202"/>
        <v>5.121873597640838</v>
      </c>
      <c r="BQ96" s="144">
        <f t="shared" si="203"/>
        <v>5.9534580006743401</v>
      </c>
      <c r="BR96" s="144">
        <f t="shared" si="204"/>
        <v>4.6704935874660336</v>
      </c>
      <c r="BS96" s="144">
        <f t="shared" si="205"/>
        <v>3.5944297930049594</v>
      </c>
      <c r="BT96" s="144">
        <f t="shared" si="206"/>
        <v>2.1378993156326378</v>
      </c>
      <c r="BU96" s="144">
        <f t="shared" si="207"/>
        <v>1.571155394090195</v>
      </c>
      <c r="BV96" s="144">
        <f t="shared" si="208"/>
        <v>1.8761996384237423</v>
      </c>
      <c r="BW96" s="144">
        <f t="shared" si="209"/>
        <v>2.5735987939048655</v>
      </c>
      <c r="BX96" s="144">
        <f t="shared" si="210"/>
        <v>2.9035235430048973</v>
      </c>
      <c r="BY96" s="144">
        <f t="shared" si="211"/>
        <v>3.0778969051265195</v>
      </c>
      <c r="BZ96" s="144">
        <f t="shared" si="212"/>
        <v>2.5083184837023773</v>
      </c>
      <c r="CA96" s="144">
        <f t="shared" si="213"/>
        <v>1.8108057162911855</v>
      </c>
      <c r="CB96" s="144">
        <f t="shared" si="214"/>
        <v>1.9775516219960902</v>
      </c>
      <c r="CC96" s="144">
        <f t="shared" si="215"/>
        <v>2.449489939591837</v>
      </c>
      <c r="CD96" s="144">
        <f t="shared" si="216"/>
        <v>2.7458640531816592</v>
      </c>
      <c r="CE96" s="144">
        <f t="shared" si="217"/>
        <v>2.9405431761166936</v>
      </c>
      <c r="CF96" s="144">
        <f t="shared" si="218"/>
        <v>2.9130716695287746</v>
      </c>
      <c r="CG96" s="144">
        <f t="shared" si="219"/>
        <v>2.4250227755437943</v>
      </c>
      <c r="CH96" s="144">
        <f t="shared" si="220"/>
        <v>2.1002256304458462</v>
      </c>
      <c r="CI96" s="144">
        <f t="shared" si="221"/>
        <v>2.0949234933509633</v>
      </c>
      <c r="CJ96" s="144">
        <f t="shared" si="222"/>
        <v>1.7666284536702697</v>
      </c>
      <c r="CK96" s="144">
        <f t="shared" si="223"/>
        <v>1.7170083469916015</v>
      </c>
    </row>
    <row r="97" spans="1:89">
      <c r="A97" s="3" t="s">
        <v>11</v>
      </c>
      <c r="B97" s="236"/>
      <c r="C97" s="144"/>
      <c r="D97" s="144"/>
      <c r="E97" s="144"/>
      <c r="F97" s="144">
        <f t="shared" si="224"/>
        <v>5.8786810631403847</v>
      </c>
      <c r="G97" s="144">
        <f t="shared" si="224"/>
        <v>2.5263472876166926</v>
      </c>
      <c r="H97" s="144">
        <f t="shared" si="224"/>
        <v>1.1359154033727221</v>
      </c>
      <c r="I97" s="144">
        <f t="shared" si="224"/>
        <v>1.176772516860269</v>
      </c>
      <c r="J97" s="144">
        <f t="shared" si="224"/>
        <v>-1.757083151530598</v>
      </c>
      <c r="K97" s="144">
        <f t="shared" si="224"/>
        <v>5.6409163535789134E-2</v>
      </c>
      <c r="L97" s="144">
        <f t="shared" si="224"/>
        <v>0.99733486468269772</v>
      </c>
      <c r="M97" s="144">
        <f t="shared" si="224"/>
        <v>0.60535950909283731</v>
      </c>
      <c r="N97" s="144">
        <f t="shared" si="224"/>
        <v>3.7250898065025733</v>
      </c>
      <c r="O97" s="144">
        <f t="shared" si="224"/>
        <v>5.606932586678778</v>
      </c>
      <c r="P97" s="144">
        <f t="shared" si="224"/>
        <v>7.1141667954610952</v>
      </c>
      <c r="Q97" s="144">
        <f t="shared" si="224"/>
        <v>8.377361221483083</v>
      </c>
      <c r="R97" s="144">
        <f t="shared" si="224"/>
        <v>5.6992020301778021</v>
      </c>
      <c r="S97" s="144">
        <f t="shared" si="224"/>
        <v>4.1873479088698398</v>
      </c>
      <c r="T97" s="144">
        <f t="shared" si="224"/>
        <v>3.1085105164025757</v>
      </c>
      <c r="U97" s="144">
        <f t="shared" si="224"/>
        <v>2.5736140990441676</v>
      </c>
      <c r="V97" s="144">
        <f t="shared" si="226"/>
        <v>3.8795195602624926</v>
      </c>
      <c r="W97" s="144">
        <f t="shared" si="226"/>
        <v>4.5288764224341111</v>
      </c>
      <c r="X97" s="144">
        <f t="shared" si="226"/>
        <v>5.2301715978907888</v>
      </c>
      <c r="Y97" s="144">
        <f t="shared" si="226"/>
        <v>5.6120627874852911</v>
      </c>
      <c r="Z97" s="144">
        <f t="shared" si="226"/>
        <v>3.9921213697517728</v>
      </c>
      <c r="AA97" s="144">
        <f t="shared" si="226"/>
        <v>2.7417992127656188</v>
      </c>
      <c r="AB97" s="144">
        <f t="shared" si="226"/>
        <v>1.5239145778258099</v>
      </c>
      <c r="AC97" s="144">
        <f t="shared" si="226"/>
        <v>0.80509066095584036</v>
      </c>
      <c r="AD97" s="144">
        <f t="shared" si="226"/>
        <v>1.1855830289275788</v>
      </c>
      <c r="AE97" s="144">
        <f t="shared" si="226"/>
        <v>2.006613820713933</v>
      </c>
      <c r="AF97" s="144">
        <f t="shared" si="226"/>
        <v>2.807950751901144</v>
      </c>
      <c r="AG97" s="144">
        <f t="shared" si="226"/>
        <v>3.8443095673378114</v>
      </c>
      <c r="AH97" s="144">
        <f t="shared" si="226"/>
        <v>5.2694393577528231</v>
      </c>
      <c r="AI97" s="144">
        <f t="shared" si="226"/>
        <v>5.9824877056207768</v>
      </c>
      <c r="AJ97" s="144">
        <f t="shared" si="226"/>
        <v>6.0418088886935468</v>
      </c>
      <c r="AK97" s="144">
        <f t="shared" si="226"/>
        <v>4.9456890886432747</v>
      </c>
      <c r="AL97" s="144">
        <f t="shared" si="226"/>
        <v>3.2587424487364847</v>
      </c>
      <c r="AM97" s="144">
        <f t="shared" si="226"/>
        <v>1.4652716259247951</v>
      </c>
      <c r="AN97" s="144">
        <f t="shared" si="226"/>
        <v>0.960297443548493</v>
      </c>
      <c r="AO97" s="144">
        <f t="shared" si="226"/>
        <v>1.3401599697992241</v>
      </c>
      <c r="AP97" s="144">
        <f t="shared" si="226"/>
        <v>2.1170190225068306</v>
      </c>
      <c r="AQ97" s="144">
        <f t="shared" si="225"/>
        <v>3.8066613181056459</v>
      </c>
      <c r="AR97" s="144">
        <f t="shared" si="225"/>
        <v>4.471336085569523</v>
      </c>
      <c r="AS97" s="144">
        <f t="shared" si="225"/>
        <v>4.779213522385958</v>
      </c>
      <c r="AT97" s="144">
        <f t="shared" si="225"/>
        <v>5.8769256988090195</v>
      </c>
      <c r="AU97" s="144">
        <f t="shared" si="225"/>
        <v>5.4163794942895489</v>
      </c>
      <c r="AV97" s="144">
        <f t="shared" si="225"/>
        <v>5.0278186971335801</v>
      </c>
      <c r="AW97" s="144">
        <f t="shared" si="225"/>
        <v>4.5893838299291074</v>
      </c>
      <c r="AX97" s="144">
        <f t="shared" si="225"/>
        <v>4.4481279389772475</v>
      </c>
      <c r="AY97" s="144">
        <f t="shared" si="225"/>
        <v>4.998012737328871</v>
      </c>
      <c r="AZ97" s="144">
        <f t="shared" si="225"/>
        <v>5.7373369017375131</v>
      </c>
      <c r="BA97" s="144">
        <f t="shared" si="225"/>
        <v>6.8215962025836117</v>
      </c>
      <c r="BB97" s="144">
        <f t="shared" si="225"/>
        <v>5.2984593341026693</v>
      </c>
      <c r="BC97" s="144">
        <f t="shared" si="225"/>
        <v>4.1249677379943099</v>
      </c>
      <c r="BD97" s="144">
        <f t="shared" si="225"/>
        <v>3.4190068983737278</v>
      </c>
      <c r="BE97" s="144">
        <f t="shared" si="225"/>
        <v>2.2799261278798331</v>
      </c>
      <c r="BF97" s="144">
        <f t="shared" si="225"/>
        <v>1.787640125055483</v>
      </c>
      <c r="BG97" s="144">
        <f t="shared" si="225"/>
        <v>0.46074670931284228</v>
      </c>
      <c r="BH97" s="144">
        <f t="shared" si="225"/>
        <v>-1.59973345651988</v>
      </c>
      <c r="BI97" s="144">
        <f t="shared" si="198"/>
        <v>-3.8088410294872803</v>
      </c>
      <c r="BJ97" s="144">
        <f t="shared" si="198"/>
        <v>164.06948728098442</v>
      </c>
      <c r="BK97" s="144">
        <f t="shared" si="198"/>
        <v>170.27923455856825</v>
      </c>
      <c r="BL97" s="144">
        <f t="shared" si="198"/>
        <v>175.77976723079522</v>
      </c>
      <c r="BM97" s="144">
        <f t="shared" si="199"/>
        <v>183.81726288018177</v>
      </c>
      <c r="BN97" s="144">
        <f t="shared" si="200"/>
        <v>4.5748014465854787</v>
      </c>
      <c r="BO97" s="144">
        <f t="shared" si="201"/>
        <v>4.6340314084185614</v>
      </c>
      <c r="BP97" s="144">
        <f t="shared" si="202"/>
        <v>4.774471413532213</v>
      </c>
      <c r="BQ97" s="144">
        <f t="shared" si="203"/>
        <v>4.9749028458032845</v>
      </c>
      <c r="BR97" s="144">
        <f t="shared" si="204"/>
        <v>3.9814668293666089</v>
      </c>
      <c r="BS97" s="144">
        <f t="shared" si="205"/>
        <v>3.0318667060451587</v>
      </c>
      <c r="BT97" s="144">
        <f t="shared" si="206"/>
        <v>2.7673511721215895</v>
      </c>
      <c r="BU97" s="144">
        <f t="shared" si="207"/>
        <v>2.1776453584068345</v>
      </c>
      <c r="BV97" s="144">
        <f t="shared" si="208"/>
        <v>2.6033819935694265</v>
      </c>
      <c r="BW97" s="144">
        <f t="shared" si="209"/>
        <v>3.0352924233636833</v>
      </c>
      <c r="BX97" s="144">
        <f t="shared" si="210"/>
        <v>3.2706886890357998</v>
      </c>
      <c r="BY97" s="144">
        <f t="shared" si="211"/>
        <v>3.8957608609643692</v>
      </c>
      <c r="BZ97" s="144">
        <f t="shared" si="212"/>
        <v>3.6961105970423449</v>
      </c>
      <c r="CA97" s="144">
        <f t="shared" si="213"/>
        <v>3.4146025607677113</v>
      </c>
      <c r="CB97" s="144">
        <f t="shared" si="214"/>
        <v>2.7855045374359202</v>
      </c>
      <c r="CC97" s="144">
        <f t="shared" si="215"/>
        <v>1.5628004010985526</v>
      </c>
      <c r="CD97" s="144">
        <f t="shared" si="216"/>
        <v>1.0873310283886437</v>
      </c>
      <c r="CE97" s="144">
        <f t="shared" si="217"/>
        <v>0.63948911687501286</v>
      </c>
      <c r="CF97" s="144">
        <f t="shared" si="218"/>
        <v>0.67435679468003829</v>
      </c>
      <c r="CG97" s="144">
        <f t="shared" si="219"/>
        <v>0.835963849817003</v>
      </c>
      <c r="CH97" s="144">
        <f t="shared" si="220"/>
        <v>1.2801393465977817</v>
      </c>
      <c r="CI97" s="144">
        <f t="shared" si="221"/>
        <v>1.377045171020435</v>
      </c>
      <c r="CJ97" s="144">
        <f t="shared" si="222"/>
        <v>1.5205050892638654</v>
      </c>
      <c r="CK97" s="144">
        <f t="shared" si="223"/>
        <v>1.4140191585862627</v>
      </c>
    </row>
    <row r="98" spans="1:89">
      <c r="A98" s="158" t="s">
        <v>12</v>
      </c>
      <c r="B98" s="237"/>
      <c r="C98" s="145"/>
      <c r="D98" s="145"/>
      <c r="E98" s="145"/>
      <c r="F98" s="145">
        <f t="shared" si="224"/>
        <v>1.0268288526420695</v>
      </c>
      <c r="G98" s="145">
        <f t="shared" si="224"/>
        <v>1.731285682113215</v>
      </c>
      <c r="H98" s="145">
        <f t="shared" si="224"/>
        <v>2.2914734426333285</v>
      </c>
      <c r="I98" s="145">
        <f t="shared" si="224"/>
        <v>2.672944322149386</v>
      </c>
      <c r="J98" s="145">
        <f t="shared" si="224"/>
        <v>2.0462709658748093</v>
      </c>
      <c r="K98" s="145">
        <f t="shared" si="224"/>
        <v>1.1033257795686988</v>
      </c>
      <c r="L98" s="145">
        <f t="shared" si="224"/>
        <v>0.29014240080863657</v>
      </c>
      <c r="M98" s="145">
        <f t="shared" si="224"/>
        <v>-0.25997472453197723</v>
      </c>
      <c r="N98" s="145">
        <f t="shared" si="224"/>
        <v>-0.57990172677870921</v>
      </c>
      <c r="O98" s="145">
        <f t="shared" si="224"/>
        <v>-0.68774159640665156</v>
      </c>
      <c r="P98" s="145">
        <f t="shared" si="224"/>
        <v>-0.82466595630947548</v>
      </c>
      <c r="Q98" s="145">
        <f t="shared" si="224"/>
        <v>-0.90157779086435152</v>
      </c>
      <c r="R98" s="145">
        <f t="shared" si="224"/>
        <v>-0.82439989159333971</v>
      </c>
      <c r="S98" s="145">
        <f t="shared" si="224"/>
        <v>-0.75134247191445758</v>
      </c>
      <c r="T98" s="145">
        <f t="shared" si="224"/>
        <v>-0.7737386955084129</v>
      </c>
      <c r="U98" s="145">
        <f t="shared" si="224"/>
        <v>-1.0653971638567359</v>
      </c>
      <c r="V98" s="145">
        <f t="shared" si="226"/>
        <v>-0.94756884394781149</v>
      </c>
      <c r="W98" s="145">
        <f t="shared" si="226"/>
        <v>-0.94999888508177188</v>
      </c>
      <c r="X98" s="145">
        <f t="shared" si="226"/>
        <v>-0.93170477976111421</v>
      </c>
      <c r="Y98" s="145">
        <f t="shared" si="226"/>
        <v>-0.87556499536399457</v>
      </c>
      <c r="Z98" s="145">
        <f t="shared" si="226"/>
        <v>-0.64249275828721952</v>
      </c>
      <c r="AA98" s="145">
        <f t="shared" si="226"/>
        <v>-0.89242229933821848</v>
      </c>
      <c r="AB98" s="145">
        <f t="shared" si="226"/>
        <v>-1.178778961451445</v>
      </c>
      <c r="AC98" s="145">
        <f t="shared" si="226"/>
        <v>-1.0252306501799808</v>
      </c>
      <c r="AD98" s="145">
        <f t="shared" si="226"/>
        <v>-0.56017070570253646</v>
      </c>
      <c r="AE98" s="145">
        <f t="shared" si="226"/>
        <v>0.31153876476290832</v>
      </c>
      <c r="AF98" s="145">
        <f t="shared" si="226"/>
        <v>1.3157127217313394</v>
      </c>
      <c r="AG98" s="145">
        <f t="shared" si="226"/>
        <v>1.8173523019773534</v>
      </c>
      <c r="AH98" s="145">
        <f t="shared" si="226"/>
        <v>2.4260847857040373</v>
      </c>
      <c r="AI98" s="145">
        <f t="shared" si="226"/>
        <v>2.6005769446274418</v>
      </c>
      <c r="AJ98" s="145">
        <f t="shared" si="226"/>
        <v>2.855694664898659</v>
      </c>
      <c r="AK98" s="145">
        <f t="shared" si="226"/>
        <v>3.1823821988361667</v>
      </c>
      <c r="AL98" s="145">
        <f t="shared" si="226"/>
        <v>1.7436746737091815</v>
      </c>
      <c r="AM98" s="145">
        <f t="shared" si="226"/>
        <v>1.8332583580601789</v>
      </c>
      <c r="AN98" s="145">
        <f t="shared" si="226"/>
        <v>1.6942952896991246</v>
      </c>
      <c r="AO98" s="145">
        <f t="shared" si="226"/>
        <v>2.3773432574842954</v>
      </c>
      <c r="AP98" s="145">
        <f t="shared" si="226"/>
        <v>4.2192013132353701</v>
      </c>
      <c r="AQ98" s="145">
        <f t="shared" si="225"/>
        <v>4.7002975472662012</v>
      </c>
      <c r="AR98" s="145">
        <f t="shared" si="225"/>
        <v>4.7893189724925218</v>
      </c>
      <c r="AS98" s="145">
        <f t="shared" si="225"/>
        <v>3.5336663444570289</v>
      </c>
      <c r="AT98" s="145">
        <f t="shared" si="225"/>
        <v>3.1773951755283405</v>
      </c>
      <c r="AU98" s="145">
        <f t="shared" si="225"/>
        <v>2.6050047948075887</v>
      </c>
      <c r="AV98" s="145">
        <f t="shared" si="225"/>
        <v>2.8179871875157176</v>
      </c>
      <c r="AW98" s="145">
        <f t="shared" si="225"/>
        <v>3.6470635333680295</v>
      </c>
      <c r="AX98" s="145">
        <f t="shared" si="225"/>
        <v>3.9652086428563069</v>
      </c>
      <c r="AY98" s="145">
        <f t="shared" si="225"/>
        <v>4.3314960813042163</v>
      </c>
      <c r="AZ98" s="145">
        <f t="shared" si="225"/>
        <v>4.8726106382303653</v>
      </c>
      <c r="BA98" s="145">
        <f t="shared" si="225"/>
        <v>5.4558459579703307</v>
      </c>
      <c r="BB98" s="145">
        <f t="shared" si="225"/>
        <v>5.230644589599474</v>
      </c>
      <c r="BC98" s="145">
        <f t="shared" si="225"/>
        <v>5.3927086700177211</v>
      </c>
      <c r="BD98" s="145">
        <f t="shared" si="225"/>
        <v>5.9614506609165367</v>
      </c>
      <c r="BE98" s="145">
        <f t="shared" si="225"/>
        <v>5.6717033602395608</v>
      </c>
      <c r="BF98" s="145">
        <f t="shared" si="225"/>
        <v>4.746896352612838</v>
      </c>
      <c r="BG98" s="145">
        <f t="shared" si="225"/>
        <v>4.2707655864173049</v>
      </c>
      <c r="BH98" s="145">
        <f t="shared" si="225"/>
        <v>2.4144670755669533</v>
      </c>
      <c r="BI98" s="145">
        <f t="shared" si="198"/>
        <v>1.3861775325824301</v>
      </c>
      <c r="BJ98" s="145">
        <f t="shared" si="198"/>
        <v>-62.65477894919519</v>
      </c>
      <c r="BK98" s="145">
        <f t="shared" si="198"/>
        <v>-62.42827079107505</v>
      </c>
      <c r="BL98" s="145">
        <f t="shared" si="198"/>
        <v>-62.155422581438188</v>
      </c>
      <c r="BM98" s="145">
        <f t="shared" si="199"/>
        <v>-61.910643017767065</v>
      </c>
      <c r="BN98" s="145">
        <f t="shared" si="200"/>
        <v>3.2488695142311066</v>
      </c>
      <c r="BO98" s="145">
        <f t="shared" si="201"/>
        <v>2.5446255944511895</v>
      </c>
      <c r="BP98" s="145">
        <f t="shared" si="202"/>
        <v>2.0818948745887087</v>
      </c>
      <c r="BQ98" s="145">
        <f t="shared" si="203"/>
        <v>2.0124951549195766</v>
      </c>
      <c r="BR98" s="145">
        <f t="shared" si="204"/>
        <v>2.020981566667766</v>
      </c>
      <c r="BS98" s="145">
        <f t="shared" si="205"/>
        <v>1.9920554695643931</v>
      </c>
      <c r="BT98" s="145">
        <f t="shared" si="206"/>
        <v>2.2788910800672388</v>
      </c>
      <c r="BU98" s="145">
        <f t="shared" si="207"/>
        <v>2.2347238904751476</v>
      </c>
      <c r="BV98" s="145">
        <f t="shared" si="208"/>
        <v>2.3716348424532798</v>
      </c>
      <c r="BW98" s="145">
        <f t="shared" si="209"/>
        <v>2.7555061730306889</v>
      </c>
      <c r="BX98" s="145">
        <f t="shared" si="210"/>
        <v>2.7012933033403401</v>
      </c>
      <c r="BY98" s="145">
        <f t="shared" si="211"/>
        <v>2.6112062381825889</v>
      </c>
      <c r="BZ98" s="145">
        <f t="shared" si="212"/>
        <v>2.4587753653497524</v>
      </c>
      <c r="CA98" s="145">
        <f t="shared" si="213"/>
        <v>1.9625610121374322</v>
      </c>
      <c r="CB98" s="145">
        <f t="shared" si="214"/>
        <v>1.8342498649403984</v>
      </c>
      <c r="CC98" s="145">
        <f t="shared" si="215"/>
        <v>1.5837870109957533</v>
      </c>
      <c r="CD98" s="145">
        <f t="shared" si="216"/>
        <v>1.3622491708613416</v>
      </c>
      <c r="CE98" s="145">
        <f t="shared" si="217"/>
        <v>1.1589115420026841</v>
      </c>
      <c r="CF98" s="145">
        <f t="shared" si="218"/>
        <v>1.0328644832243119</v>
      </c>
      <c r="CG98" s="145">
        <f t="shared" si="219"/>
        <v>0.84128587818846234</v>
      </c>
      <c r="CH98" s="145">
        <f t="shared" si="220"/>
        <v>0.93643860426344794</v>
      </c>
      <c r="CI98" s="145">
        <f t="shared" si="221"/>
        <v>1.151174704718132</v>
      </c>
      <c r="CJ98" s="145">
        <f t="shared" si="222"/>
        <v>1.2134603652521769</v>
      </c>
      <c r="CK98" s="145">
        <f t="shared" si="223"/>
        <v>1.3683900266363842</v>
      </c>
    </row>
    <row r="99" spans="1:89">
      <c r="A99" s="2" t="s">
        <v>13</v>
      </c>
      <c r="B99" s="240"/>
      <c r="C99" s="143"/>
      <c r="D99" s="143"/>
      <c r="E99" s="143"/>
      <c r="F99" s="143">
        <f>(F19-B19)/B19*100</f>
        <v>2.4080756999013935</v>
      </c>
      <c r="G99" s="143">
        <f t="shared" si="224"/>
        <v>3.2302065646298068</v>
      </c>
      <c r="H99" s="143">
        <f t="shared" si="224"/>
        <v>3.9691414919184695</v>
      </c>
      <c r="I99" s="143">
        <f t="shared" si="224"/>
        <v>4.7974213797901655</v>
      </c>
      <c r="J99" s="143">
        <f t="shared" si="224"/>
        <v>3.4748163623334016</v>
      </c>
      <c r="K99" s="143">
        <f t="shared" si="224"/>
        <v>3.145127296454918</v>
      </c>
      <c r="L99" s="143">
        <f t="shared" si="224"/>
        <v>2.0645529013412931</v>
      </c>
      <c r="M99" s="143">
        <f t="shared" si="224"/>
        <v>0.86871771344129689</v>
      </c>
      <c r="N99" s="143">
        <f t="shared" si="224"/>
        <v>1.0586182032196978</v>
      </c>
      <c r="O99" s="143">
        <f t="shared" si="224"/>
        <v>0.57132996657690482</v>
      </c>
      <c r="P99" s="143">
        <f t="shared" si="224"/>
        <v>0.21071735209299983</v>
      </c>
      <c r="Q99" s="143">
        <f t="shared" si="224"/>
        <v>0.43880815150273561</v>
      </c>
      <c r="R99" s="143">
        <f t="shared" si="224"/>
        <v>1.0124716400976486</v>
      </c>
      <c r="S99" s="143">
        <f t="shared" si="224"/>
        <v>1.6163932110523815</v>
      </c>
      <c r="T99" s="143">
        <f t="shared" si="224"/>
        <v>2.8758986324514813</v>
      </c>
      <c r="U99" s="143">
        <f t="shared" si="224"/>
        <v>3.8710077589126599</v>
      </c>
      <c r="V99" s="143">
        <f t="shared" si="226"/>
        <v>3.9670654363650186</v>
      </c>
      <c r="W99" s="143">
        <f t="shared" si="226"/>
        <v>4.078638167655475</v>
      </c>
      <c r="X99" s="143">
        <f t="shared" si="226"/>
        <v>3.9026738094553939</v>
      </c>
      <c r="Y99" s="143">
        <f t="shared" si="226"/>
        <v>3.6248915706079354</v>
      </c>
      <c r="Z99" s="143">
        <f t="shared" si="226"/>
        <v>3.188655515142822</v>
      </c>
      <c r="AA99" s="143">
        <f t="shared" si="226"/>
        <v>2.7892802810843085</v>
      </c>
      <c r="AB99" s="143">
        <f t="shared" si="226"/>
        <v>2.0962044417764867</v>
      </c>
      <c r="AC99" s="143">
        <f t="shared" si="226"/>
        <v>1.9380079954309732</v>
      </c>
      <c r="AD99" s="143">
        <f t="shared" si="226"/>
        <v>2.5344593240146382</v>
      </c>
      <c r="AE99" s="143">
        <f t="shared" si="226"/>
        <v>3.3172576703642904</v>
      </c>
      <c r="AF99" s="143">
        <f t="shared" si="226"/>
        <v>3.9054562470905676</v>
      </c>
      <c r="AG99" s="143">
        <f t="shared" si="226"/>
        <v>4.0840454274737912</v>
      </c>
      <c r="AH99" s="143">
        <f t="shared" si="226"/>
        <v>3.7383184584709177</v>
      </c>
      <c r="AI99" s="143">
        <f t="shared" si="226"/>
        <v>3.0310626043020967</v>
      </c>
      <c r="AJ99" s="143">
        <f t="shared" si="226"/>
        <v>2.8949524179617248</v>
      </c>
      <c r="AK99" s="143">
        <f t="shared" si="226"/>
        <v>2.6434750739671973</v>
      </c>
      <c r="AL99" s="143">
        <f t="shared" si="226"/>
        <v>3.1903950940686556</v>
      </c>
      <c r="AM99" s="143">
        <f t="shared" si="226"/>
        <v>3.8454753952560399</v>
      </c>
      <c r="AN99" s="143">
        <f t="shared" si="226"/>
        <v>4.9221148284086036</v>
      </c>
      <c r="AO99" s="143">
        <f t="shared" si="226"/>
        <v>5.3234088153590493</v>
      </c>
      <c r="AP99" s="143">
        <f t="shared" si="226"/>
        <v>5.1026114389795572</v>
      </c>
      <c r="AQ99" s="143">
        <f t="shared" si="225"/>
        <v>5.5088755970905572</v>
      </c>
      <c r="AR99" s="143">
        <f t="shared" si="225"/>
        <v>5.0774316085506062</v>
      </c>
      <c r="AS99" s="143">
        <f t="shared" si="225"/>
        <v>4.806354288715136</v>
      </c>
      <c r="AT99" s="143">
        <f t="shared" si="225"/>
        <v>5.024013440772074</v>
      </c>
      <c r="AU99" s="143">
        <f t="shared" si="225"/>
        <v>4.8270188072864606</v>
      </c>
      <c r="AV99" s="143">
        <f t="shared" si="225"/>
        <v>5.0554931459460644</v>
      </c>
      <c r="AW99" s="143">
        <f t="shared" si="225"/>
        <v>5.7245740547727815</v>
      </c>
      <c r="AX99" s="143">
        <f t="shared" si="225"/>
        <v>5.9929413148063118</v>
      </c>
      <c r="AY99" s="143">
        <f t="shared" si="225"/>
        <v>5.3597907118260837</v>
      </c>
      <c r="AZ99" s="143">
        <f t="shared" si="225"/>
        <v>5.0816820132908456</v>
      </c>
      <c r="BA99" s="143">
        <f t="shared" si="225"/>
        <v>5.227655821913765</v>
      </c>
      <c r="BB99" s="143">
        <f t="shared" si="225"/>
        <v>3.9091901182167152</v>
      </c>
      <c r="BC99" s="143">
        <f t="shared" si="225"/>
        <v>4.4007643674850652</v>
      </c>
      <c r="BD99" s="143">
        <f t="shared" si="225"/>
        <v>3.4301103045904808</v>
      </c>
      <c r="BE99" s="143">
        <f t="shared" si="225"/>
        <v>1.4590419708764946</v>
      </c>
      <c r="BF99" s="143">
        <f t="shared" si="225"/>
        <v>-0.51657510244851124</v>
      </c>
      <c r="BG99" s="143">
        <f t="shared" si="225"/>
        <v>-2.0520384755405345</v>
      </c>
      <c r="BH99" s="143">
        <f t="shared" si="225"/>
        <v>-2.0887389735663522</v>
      </c>
      <c r="BI99" s="143">
        <f t="shared" si="198"/>
        <v>-1.0516255928964042</v>
      </c>
      <c r="BJ99" s="143">
        <f t="shared" si="198"/>
        <v>1.6733671713071079</v>
      </c>
      <c r="BK99" s="143">
        <f t="shared" si="198"/>
        <v>2.5536625962137487</v>
      </c>
      <c r="BL99" s="143">
        <f t="shared" si="198"/>
        <v>3.4458266403754321</v>
      </c>
      <c r="BM99" s="143">
        <f t="shared" si="199"/>
        <v>4.0052156618217269</v>
      </c>
      <c r="BN99" s="143">
        <f t="shared" si="200"/>
        <v>3.740918107437976</v>
      </c>
      <c r="BO99" s="143">
        <f t="shared" si="201"/>
        <v>3.7299100121088302</v>
      </c>
      <c r="BP99" s="143">
        <f t="shared" si="202"/>
        <v>2.8707601006961525</v>
      </c>
      <c r="BQ99" s="143">
        <f t="shared" si="203"/>
        <v>2.5253622390170443</v>
      </c>
      <c r="BR99" s="143">
        <f t="shared" si="204"/>
        <v>2.0363927251479712</v>
      </c>
      <c r="BS99" s="143">
        <f t="shared" si="205"/>
        <v>2.4090037479434971</v>
      </c>
      <c r="BT99" s="143">
        <f t="shared" si="206"/>
        <v>2.4150634084547784</v>
      </c>
      <c r="BU99" s="143">
        <f t="shared" si="207"/>
        <v>2.0881859241964671</v>
      </c>
      <c r="BV99" s="143">
        <f t="shared" si="208"/>
        <v>2.1029500843231226</v>
      </c>
      <c r="BW99" s="143">
        <f t="shared" si="209"/>
        <v>2.2221526587933949</v>
      </c>
      <c r="BX99" s="143">
        <f t="shared" si="210"/>
        <v>2.4899244187403688</v>
      </c>
      <c r="BY99" s="143">
        <f t="shared" si="211"/>
        <v>3.4157639956012558</v>
      </c>
      <c r="BZ99" s="143">
        <f t="shared" si="212"/>
        <v>2.552402740169526</v>
      </c>
      <c r="CA99" s="143">
        <f t="shared" si="213"/>
        <v>1.6637868362053756</v>
      </c>
      <c r="CB99" s="143">
        <f t="shared" si="214"/>
        <v>1.6923931490981072</v>
      </c>
      <c r="CC99" s="143">
        <f t="shared" si="215"/>
        <v>1.2786589284622083</v>
      </c>
      <c r="CD99" s="143">
        <f t="shared" si="216"/>
        <v>2.1045757449433093</v>
      </c>
      <c r="CE99" s="143">
        <f t="shared" si="217"/>
        <v>1.5446606522565847</v>
      </c>
      <c r="CF99" s="143">
        <f t="shared" si="218"/>
        <v>1.1109747639603575</v>
      </c>
      <c r="CG99" s="143">
        <f t="shared" si="219"/>
        <v>0.32183445386590281</v>
      </c>
      <c r="CH99" s="143">
        <f t="shared" si="220"/>
        <v>-0.43622456590915987</v>
      </c>
      <c r="CI99" s="143">
        <f t="shared" si="221"/>
        <v>0.73450739365542694</v>
      </c>
      <c r="CJ99" s="143">
        <f t="shared" si="222"/>
        <v>0.72009372545747985</v>
      </c>
      <c r="CK99" s="143">
        <f t="shared" si="223"/>
        <v>0.49248469101067122</v>
      </c>
    </row>
    <row r="100" spans="1:89">
      <c r="A100" s="3" t="s">
        <v>14</v>
      </c>
      <c r="B100" s="236"/>
      <c r="C100" s="144"/>
      <c r="D100" s="144"/>
      <c r="E100" s="144"/>
      <c r="F100" s="144">
        <f t="shared" si="224"/>
        <v>2.2796827120756773</v>
      </c>
      <c r="G100" s="144">
        <f t="shared" si="224"/>
        <v>5.3147506766529267</v>
      </c>
      <c r="H100" s="144">
        <f t="shared" si="224"/>
        <v>5.5340661585592379</v>
      </c>
      <c r="I100" s="144">
        <f t="shared" si="224"/>
        <v>6.3922349578023434</v>
      </c>
      <c r="J100" s="144">
        <f t="shared" si="224"/>
        <v>5.7311583702082132</v>
      </c>
      <c r="K100" s="144">
        <f t="shared" si="224"/>
        <v>2.9948281480072794</v>
      </c>
      <c r="L100" s="144">
        <f t="shared" si="224"/>
        <v>2.0838678204715482</v>
      </c>
      <c r="M100" s="144">
        <f t="shared" si="224"/>
        <v>1.0102512872449876</v>
      </c>
      <c r="N100" s="144">
        <f t="shared" si="224"/>
        <v>0.12997009402728263</v>
      </c>
      <c r="O100" s="144">
        <f t="shared" si="224"/>
        <v>-1.084254283833582</v>
      </c>
      <c r="P100" s="144">
        <f t="shared" si="224"/>
        <v>-1.7301459816893838</v>
      </c>
      <c r="Q100" s="144">
        <f t="shared" si="224"/>
        <v>-1.8640696031397581</v>
      </c>
      <c r="R100" s="144">
        <f t="shared" si="224"/>
        <v>-1.8762550036686181</v>
      </c>
      <c r="S100" s="144">
        <f t="shared" si="224"/>
        <v>-1.0682715134070153</v>
      </c>
      <c r="T100" s="144">
        <f t="shared" si="224"/>
        <v>7.9760099897797296E-2</v>
      </c>
      <c r="U100" s="144">
        <f t="shared" si="224"/>
        <v>0.7230337692985177</v>
      </c>
      <c r="V100" s="144">
        <f t="shared" si="226"/>
        <v>1.2902877008666076</v>
      </c>
      <c r="W100" s="144">
        <f t="shared" si="226"/>
        <v>1.6297639224216731</v>
      </c>
      <c r="X100" s="144">
        <f t="shared" si="226"/>
        <v>1.722397864003931</v>
      </c>
      <c r="Y100" s="144">
        <f t="shared" si="226"/>
        <v>1.6681460223170308</v>
      </c>
      <c r="Z100" s="144">
        <f t="shared" si="226"/>
        <v>1.6238296953503963</v>
      </c>
      <c r="AA100" s="144">
        <f t="shared" si="226"/>
        <v>1.5590786653390627</v>
      </c>
      <c r="AB100" s="144">
        <f t="shared" si="226"/>
        <v>1.2134814482198339</v>
      </c>
      <c r="AC100" s="144">
        <f t="shared" si="226"/>
        <v>1.3574046417638874</v>
      </c>
      <c r="AD100" s="144">
        <f t="shared" si="226"/>
        <v>2.0985599620978279</v>
      </c>
      <c r="AE100" s="144">
        <f t="shared" si="226"/>
        <v>2.4549388336745452</v>
      </c>
      <c r="AF100" s="144">
        <f t="shared" si="226"/>
        <v>3.5824608193278018</v>
      </c>
      <c r="AG100" s="144">
        <f t="shared" si="226"/>
        <v>2.7039799678058682</v>
      </c>
      <c r="AH100" s="144">
        <f t="shared" si="226"/>
        <v>3.0811098462139501</v>
      </c>
      <c r="AI100" s="144">
        <f t="shared" si="226"/>
        <v>2.9253323327615757</v>
      </c>
      <c r="AJ100" s="144">
        <f t="shared" si="226"/>
        <v>1.8210970130050019</v>
      </c>
      <c r="AK100" s="144">
        <f t="shared" si="226"/>
        <v>2.9140962470773184</v>
      </c>
      <c r="AL100" s="144">
        <f t="shared" si="226"/>
        <v>3.0112333117685117</v>
      </c>
      <c r="AM100" s="144">
        <f t="shared" si="226"/>
        <v>4.6115588422930189</v>
      </c>
      <c r="AN100" s="144">
        <f t="shared" si="226"/>
        <v>6.0920054174199914</v>
      </c>
      <c r="AO100" s="144">
        <f t="shared" si="226"/>
        <v>6.3505204923819392</v>
      </c>
      <c r="AP100" s="144">
        <f t="shared" si="226"/>
        <v>5.3377739715164907</v>
      </c>
      <c r="AQ100" s="144">
        <f t="shared" si="225"/>
        <v>5.4600990678166461</v>
      </c>
      <c r="AR100" s="144">
        <f t="shared" si="225"/>
        <v>4.9421993916368283</v>
      </c>
      <c r="AS100" s="144">
        <f t="shared" si="225"/>
        <v>4.2365049574857077</v>
      </c>
      <c r="AT100" s="144">
        <f t="shared" si="225"/>
        <v>6.5234242908027458</v>
      </c>
      <c r="AU100" s="144">
        <f t="shared" si="225"/>
        <v>6.1190436940451853</v>
      </c>
      <c r="AV100" s="144">
        <f t="shared" si="225"/>
        <v>5.371836199725851</v>
      </c>
      <c r="AW100" s="144">
        <f t="shared" si="225"/>
        <v>6.9637886743696713</v>
      </c>
      <c r="AX100" s="144">
        <f t="shared" si="225"/>
        <v>5.37650463522065</v>
      </c>
      <c r="AY100" s="144">
        <f t="shared" si="225"/>
        <v>4.8059604794298671</v>
      </c>
      <c r="AZ100" s="144">
        <f t="shared" si="225"/>
        <v>5.1783837126981744</v>
      </c>
      <c r="BA100" s="144">
        <f t="shared" si="225"/>
        <v>4.1424745536108434</v>
      </c>
      <c r="BB100" s="144">
        <f t="shared" si="225"/>
        <v>3.6056610378569407</v>
      </c>
      <c r="BC100" s="144">
        <f t="shared" si="225"/>
        <v>3.2602245190643391</v>
      </c>
      <c r="BD100" s="144">
        <f t="shared" si="225"/>
        <v>2.3827783987533349</v>
      </c>
      <c r="BE100" s="144">
        <f t="shared" si="225"/>
        <v>-0.16148175659854827</v>
      </c>
      <c r="BF100" s="144">
        <f t="shared" si="225"/>
        <v>-2.3261520144162695</v>
      </c>
      <c r="BG100" s="144">
        <f t="shared" si="225"/>
        <v>-3.8609052413963756</v>
      </c>
      <c r="BH100" s="144">
        <f t="shared" si="225"/>
        <v>-3.5748580535909951</v>
      </c>
      <c r="BI100" s="144">
        <f t="shared" si="198"/>
        <v>-0.59642709841249308</v>
      </c>
      <c r="BJ100" s="144">
        <f t="shared" si="198"/>
        <v>1.9516112426644705</v>
      </c>
      <c r="BK100" s="144">
        <f t="shared" si="198"/>
        <v>4.6664646372395584</v>
      </c>
      <c r="BL100" s="144">
        <f t="shared" si="198"/>
        <v>5.6610868460308339</v>
      </c>
      <c r="BM100" s="144">
        <f t="shared" si="199"/>
        <v>4.6226879441567581</v>
      </c>
      <c r="BN100" s="144">
        <f t="shared" si="200"/>
        <v>5.1392771162204518</v>
      </c>
      <c r="BO100" s="144">
        <f t="shared" si="201"/>
        <v>4.0324435806925001</v>
      </c>
      <c r="BP100" s="144">
        <f t="shared" si="202"/>
        <v>3.4352354098309368</v>
      </c>
      <c r="BQ100" s="144">
        <f t="shared" si="203"/>
        <v>3.4425241548241607</v>
      </c>
      <c r="BR100" s="144">
        <f t="shared" si="204"/>
        <v>2.1887378163335089</v>
      </c>
      <c r="BS100" s="144">
        <f t="shared" si="205"/>
        <v>2.0739848339859015</v>
      </c>
      <c r="BT100" s="144">
        <f t="shared" si="206"/>
        <v>2.0258084518331714</v>
      </c>
      <c r="BU100" s="144">
        <f t="shared" si="207"/>
        <v>1.640675213964345</v>
      </c>
      <c r="BV100" s="144">
        <f t="shared" si="208"/>
        <v>1.8925950433108758</v>
      </c>
      <c r="BW100" s="144">
        <f t="shared" si="209"/>
        <v>2.3560434306801077</v>
      </c>
      <c r="BX100" s="144">
        <f t="shared" si="210"/>
        <v>1.3770868461524208</v>
      </c>
      <c r="BY100" s="144">
        <f t="shared" si="211"/>
        <v>1.5524344153779019</v>
      </c>
      <c r="BZ100" s="144">
        <f t="shared" si="212"/>
        <v>0.68593229969965097</v>
      </c>
      <c r="CA100" s="144">
        <f t="shared" si="213"/>
        <v>-0.18135707639256327</v>
      </c>
      <c r="CB100" s="144">
        <f t="shared" si="214"/>
        <v>0.70514437364975269</v>
      </c>
      <c r="CC100" s="144">
        <f t="shared" si="215"/>
        <v>1.9201637219058161</v>
      </c>
      <c r="CD100" s="144">
        <f t="shared" si="216"/>
        <v>3.5759701257343055</v>
      </c>
      <c r="CE100" s="144">
        <f t="shared" si="217"/>
        <v>2.0171962507494112</v>
      </c>
      <c r="CF100" s="144">
        <f t="shared" si="218"/>
        <v>1.3862572144179461</v>
      </c>
      <c r="CG100" s="144">
        <f t="shared" si="219"/>
        <v>-0.43267770691534024</v>
      </c>
      <c r="CH100" s="144">
        <f t="shared" si="220"/>
        <v>-2.2145169564986644</v>
      </c>
      <c r="CI100" s="144">
        <f t="shared" si="221"/>
        <v>-0.28917890391520285</v>
      </c>
      <c r="CJ100" s="144">
        <f t="shared" si="222"/>
        <v>-0.12137095474904137</v>
      </c>
      <c r="CK100" s="144">
        <f t="shared" si="223"/>
        <v>-0.12308288537861445</v>
      </c>
    </row>
    <row r="101" spans="1:89" ht="13.5" thickBot="1">
      <c r="A101" s="96" t="s">
        <v>426</v>
      </c>
      <c r="B101" s="239"/>
      <c r="C101" s="146"/>
      <c r="D101" s="146"/>
      <c r="E101" s="146"/>
      <c r="F101" s="146">
        <f t="shared" si="224"/>
        <v>2.3954774049903262</v>
      </c>
      <c r="G101" s="146">
        <f t="shared" si="224"/>
        <v>3.4344681420178915</v>
      </c>
      <c r="H101" s="146">
        <f t="shared" si="224"/>
        <v>4.1230259721808586</v>
      </c>
      <c r="I101" s="146">
        <f t="shared" si="224"/>
        <v>4.9544793798655009</v>
      </c>
      <c r="J101" s="146">
        <f t="shared" si="224"/>
        <v>3.6959648587662834</v>
      </c>
      <c r="K101" s="146">
        <f t="shared" si="224"/>
        <v>3.1301319663811409</v>
      </c>
      <c r="L101" s="146">
        <f t="shared" si="224"/>
        <v>2.0664779431709857</v>
      </c>
      <c r="M101" s="146">
        <f t="shared" si="224"/>
        <v>0.88284694572248845</v>
      </c>
      <c r="N101" s="146">
        <f t="shared" si="224"/>
        <v>0.96581320342542187</v>
      </c>
      <c r="O101" s="146">
        <f t="shared" si="224"/>
        <v>0.40636920995788128</v>
      </c>
      <c r="P101" s="146">
        <f t="shared" si="224"/>
        <v>1.7246198966130315E-2</v>
      </c>
      <c r="Q101" s="146">
        <f t="shared" si="224"/>
        <v>0.20862257965000705</v>
      </c>
      <c r="R101" s="146">
        <f t="shared" si="224"/>
        <v>0.72617491428079062</v>
      </c>
      <c r="S101" s="146">
        <f t="shared" si="224"/>
        <v>1.3528671464074609</v>
      </c>
      <c r="T101" s="146">
        <f t="shared" si="224"/>
        <v>2.6020406734970409</v>
      </c>
      <c r="U101" s="146">
        <f t="shared" si="224"/>
        <v>3.5628583771589781</v>
      </c>
      <c r="V101" s="146">
        <f t="shared" si="226"/>
        <v>3.708628836368443</v>
      </c>
      <c r="W101" s="146">
        <f t="shared" si="226"/>
        <v>3.8439995118284234</v>
      </c>
      <c r="X101" s="146">
        <f t="shared" si="226"/>
        <v>3.694383817593812</v>
      </c>
      <c r="Y101" s="146">
        <f t="shared" si="226"/>
        <v>3.4386016792411214</v>
      </c>
      <c r="Z101" s="146">
        <f t="shared" si="226"/>
        <v>3.0410982412015097</v>
      </c>
      <c r="AA101" s="146">
        <f t="shared" si="226"/>
        <v>2.673921971978289</v>
      </c>
      <c r="AB101" s="146">
        <f t="shared" si="226"/>
        <v>2.0134783070488416</v>
      </c>
      <c r="AC101" s="146">
        <f t="shared" si="226"/>
        <v>1.8836783665887136</v>
      </c>
      <c r="AD101" s="146">
        <f t="shared" si="226"/>
        <v>2.4939209867538144</v>
      </c>
      <c r="AE101" s="146">
        <f t="shared" si="226"/>
        <v>3.2372744175656871</v>
      </c>
      <c r="AF101" s="146">
        <f t="shared" si="226"/>
        <v>3.8754234711566582</v>
      </c>
      <c r="AG101" s="146">
        <f t="shared" si="226"/>
        <v>3.9555736449760381</v>
      </c>
      <c r="AH101" s="146">
        <f t="shared" si="226"/>
        <v>3.6774342796163531</v>
      </c>
      <c r="AI101" s="146">
        <f t="shared" si="226"/>
        <v>3.0213300484419645</v>
      </c>
      <c r="AJ101" s="146">
        <f t="shared" si="226"/>
        <v>2.7953847521885287</v>
      </c>
      <c r="AK101" s="146">
        <f t="shared" si="226"/>
        <v>2.6683641818428869</v>
      </c>
      <c r="AL101" s="146">
        <f t="shared" si="226"/>
        <v>3.1738929100373436</v>
      </c>
      <c r="AM101" s="146">
        <f t="shared" si="226"/>
        <v>3.9159282769379291</v>
      </c>
      <c r="AN101" s="146">
        <f t="shared" si="226"/>
        <v>5.0295587673057573</v>
      </c>
      <c r="AO101" s="146">
        <f t="shared" si="226"/>
        <v>5.4180986692702211</v>
      </c>
      <c r="AP101" s="146">
        <f t="shared" si="226"/>
        <v>5.1242375759778538</v>
      </c>
      <c r="AQ101" s="146">
        <f t="shared" si="225"/>
        <v>5.5043598342070776</v>
      </c>
      <c r="AR101" s="146">
        <f t="shared" si="225"/>
        <v>5.0648861089986807</v>
      </c>
      <c r="AS101" s="146">
        <f t="shared" si="225"/>
        <v>4.7533549728562949</v>
      </c>
      <c r="AT101" s="146">
        <f t="shared" si="225"/>
        <v>5.1621831195252152</v>
      </c>
      <c r="AU101" s="146">
        <f t="shared" si="225"/>
        <v>4.9465851326920944</v>
      </c>
      <c r="AV101" s="146">
        <f t="shared" si="225"/>
        <v>5.084806037561866</v>
      </c>
      <c r="AW101" s="146">
        <f t="shared" si="225"/>
        <v>5.8392595908359395</v>
      </c>
      <c r="AX101" s="146">
        <f t="shared" si="225"/>
        <v>5.9354018130897552</v>
      </c>
      <c r="AY101" s="146">
        <f t="shared" si="225"/>
        <v>5.3079656679257461</v>
      </c>
      <c r="AZ101" s="146">
        <f t="shared" si="225"/>
        <v>5.0906670340931797</v>
      </c>
      <c r="BA101" s="146">
        <f t="shared" si="225"/>
        <v>5.1261585443444551</v>
      </c>
      <c r="BB101" s="146">
        <f t="shared" si="225"/>
        <v>3.881007547795968</v>
      </c>
      <c r="BC101" s="146">
        <f t="shared" si="225"/>
        <v>4.2945463376014841</v>
      </c>
      <c r="BD101" s="146">
        <f t="shared" si="225"/>
        <v>3.3327164266008036</v>
      </c>
      <c r="BE101" s="146">
        <f>(BE21-BA21)/BA21*100</f>
        <v>1.3088922265724798</v>
      </c>
      <c r="BF101" s="146">
        <f>(BF21-BB21)/BB21*100</f>
        <v>-0.68414834529098012</v>
      </c>
      <c r="BG101" s="146">
        <f>(BG21-BC21)/BC21*100</f>
        <v>-2.2188268683589341</v>
      </c>
      <c r="BH101" s="146">
        <f>(BH21-BD21)/BD21*100</f>
        <v>-2.2256662593059575</v>
      </c>
      <c r="BI101" s="146">
        <f t="shared" si="198"/>
        <v>-1.0100612824506061</v>
      </c>
      <c r="BJ101" s="146">
        <f t="shared" si="198"/>
        <v>1.6987075600790535</v>
      </c>
      <c r="BK101" s="146">
        <f t="shared" si="198"/>
        <v>2.7452040754533757</v>
      </c>
      <c r="BL101" s="146">
        <f>(BL21-BH21)/BH21*100</f>
        <v>3.6471186598486907</v>
      </c>
      <c r="BM101" s="146">
        <f t="shared" si="199"/>
        <v>4.0618328334052798</v>
      </c>
      <c r="BN101" s="146">
        <f t="shared" si="200"/>
        <v>3.8685868846438889</v>
      </c>
      <c r="BO101" s="146">
        <f t="shared" si="201"/>
        <v>3.757849831570534</v>
      </c>
      <c r="BP101" s="146">
        <f t="shared" si="202"/>
        <v>2.9230484102021377</v>
      </c>
      <c r="BQ101" s="146">
        <f t="shared" si="203"/>
        <v>2.6099117534596394</v>
      </c>
      <c r="BR101" s="146">
        <f t="shared" si="204"/>
        <v>2.0504718364669978</v>
      </c>
      <c r="BS101" s="146">
        <f t="shared" si="205"/>
        <v>2.3779819340546564</v>
      </c>
      <c r="BT101" s="146">
        <f t="shared" si="206"/>
        <v>2.3788266226463972</v>
      </c>
      <c r="BU101" s="146">
        <f t="shared" si="207"/>
        <v>2.0465969379746012</v>
      </c>
      <c r="BV101" s="146">
        <f t="shared" si="208"/>
        <v>2.0834835912446232</v>
      </c>
      <c r="BW101" s="146">
        <f t="shared" si="209"/>
        <v>2.2345137557172312</v>
      </c>
      <c r="BX101" s="146">
        <f t="shared" si="210"/>
        <v>2.3866846091597891</v>
      </c>
      <c r="BY101" s="146">
        <f t="shared" si="211"/>
        <v>3.2432860407675581</v>
      </c>
      <c r="BZ101" s="146">
        <f t="shared" si="212"/>
        <v>2.3800004410197828</v>
      </c>
      <c r="CA101" s="146">
        <f t="shared" si="213"/>
        <v>1.4932365056945431</v>
      </c>
      <c r="CB101" s="146">
        <f t="shared" si="214"/>
        <v>1.6017075460683765</v>
      </c>
      <c r="CC101" s="146">
        <f t="shared" si="215"/>
        <v>1.3370669292389494</v>
      </c>
      <c r="CD101" s="146">
        <f t="shared" si="216"/>
        <v>2.2382367427051171</v>
      </c>
      <c r="CE101" s="146">
        <f t="shared" si="217"/>
        <v>1.5876174017861753</v>
      </c>
      <c r="CF101" s="146">
        <f t="shared" si="218"/>
        <v>1.1360382177077473</v>
      </c>
      <c r="CG101" s="146">
        <f t="shared" si="219"/>
        <v>0.25274202472439361</v>
      </c>
      <c r="CH101" s="146">
        <f t="shared" si="220"/>
        <v>-0.59987774063600707</v>
      </c>
      <c r="CI101" s="146">
        <f t="shared" si="221"/>
        <v>0.64105371982542381</v>
      </c>
      <c r="CJ101" s="146">
        <f t="shared" si="222"/>
        <v>0.64329191878823488</v>
      </c>
      <c r="CK101" s="146">
        <f t="shared" si="223"/>
        <v>0.43650112970544896</v>
      </c>
    </row>
    <row r="103" spans="1:89" ht="18">
      <c r="A103" s="446" t="s">
        <v>168</v>
      </c>
      <c r="B103" s="446"/>
      <c r="C103" s="446"/>
      <c r="D103" s="446"/>
      <c r="E103" s="446"/>
      <c r="F103" s="446"/>
      <c r="G103" s="446"/>
      <c r="H103" s="446"/>
      <c r="I103" s="446"/>
      <c r="J103" s="446"/>
      <c r="K103" s="446"/>
      <c r="L103" s="446"/>
      <c r="M103" s="446"/>
      <c r="N103" s="446"/>
      <c r="O103" s="446"/>
      <c r="P103" s="446"/>
      <c r="Q103" s="446"/>
      <c r="R103" s="446"/>
      <c r="S103" s="446"/>
      <c r="T103" s="446"/>
      <c r="U103" s="446"/>
      <c r="V103" s="446"/>
      <c r="W103" s="446"/>
      <c r="X103" s="446"/>
      <c r="Y103" s="446"/>
      <c r="Z103" s="447"/>
      <c r="AA103" s="447"/>
      <c r="AB103" s="447"/>
      <c r="AC103" s="447"/>
      <c r="AD103" s="447"/>
      <c r="AE103" s="447"/>
      <c r="AF103" s="447"/>
      <c r="AG103" s="447"/>
      <c r="AH103" s="447"/>
      <c r="AI103" s="447"/>
      <c r="AJ103" s="447"/>
      <c r="AK103" s="447"/>
      <c r="AL103" s="447"/>
      <c r="AM103" s="447"/>
      <c r="AN103" s="447"/>
      <c r="AO103" s="447"/>
      <c r="AP103" s="447"/>
      <c r="AQ103" s="447"/>
      <c r="AR103" s="447"/>
      <c r="AS103" s="447"/>
      <c r="AT103" s="447"/>
      <c r="AU103" s="447"/>
      <c r="AV103" s="447"/>
      <c r="AW103" s="447"/>
      <c r="AX103" s="447"/>
      <c r="AY103" s="447"/>
      <c r="AZ103" s="447"/>
      <c r="BA103" s="447"/>
      <c r="BB103" s="447"/>
      <c r="BC103" s="447"/>
      <c r="BD103" s="447"/>
      <c r="BE103" s="447"/>
      <c r="BF103" s="447"/>
      <c r="BG103" s="447"/>
      <c r="BH103" s="447"/>
    </row>
    <row r="104" spans="1:89" ht="13.5" thickBot="1">
      <c r="A104" s="1" t="s">
        <v>200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89" ht="13.5" thickBot="1">
      <c r="A105" s="132" t="s">
        <v>167</v>
      </c>
      <c r="B105" s="234" t="s">
        <v>282</v>
      </c>
      <c r="C105" s="233" t="s">
        <v>283</v>
      </c>
      <c r="D105" s="233" t="s">
        <v>284</v>
      </c>
      <c r="E105" s="233" t="s">
        <v>285</v>
      </c>
      <c r="F105" s="233" t="s">
        <v>281</v>
      </c>
      <c r="G105" s="233" t="s">
        <v>286</v>
      </c>
      <c r="H105" s="233" t="s">
        <v>287</v>
      </c>
      <c r="I105" s="233" t="s">
        <v>288</v>
      </c>
      <c r="J105" s="233" t="s">
        <v>289</v>
      </c>
      <c r="K105" s="233" t="s">
        <v>290</v>
      </c>
      <c r="L105" s="233" t="s">
        <v>291</v>
      </c>
      <c r="M105" s="233" t="s">
        <v>292</v>
      </c>
      <c r="N105" s="233" t="s">
        <v>293</v>
      </c>
      <c r="O105" s="233" t="s">
        <v>294</v>
      </c>
      <c r="P105" s="233" t="s">
        <v>295</v>
      </c>
      <c r="Q105" s="233" t="s">
        <v>296</v>
      </c>
      <c r="R105" s="233" t="s">
        <v>297</v>
      </c>
      <c r="S105" s="233" t="s">
        <v>298</v>
      </c>
      <c r="T105" s="233" t="s">
        <v>299</v>
      </c>
      <c r="U105" s="233" t="s">
        <v>300</v>
      </c>
      <c r="V105" s="233" t="s">
        <v>329</v>
      </c>
      <c r="W105" s="233" t="s">
        <v>330</v>
      </c>
      <c r="X105" s="233" t="s">
        <v>331</v>
      </c>
      <c r="Y105" s="233" t="s">
        <v>332</v>
      </c>
      <c r="Z105" s="233" t="s">
        <v>301</v>
      </c>
      <c r="AA105" s="233" t="s">
        <v>302</v>
      </c>
      <c r="AB105" s="233" t="s">
        <v>303</v>
      </c>
      <c r="AC105" s="233" t="s">
        <v>304</v>
      </c>
      <c r="AD105" s="233" t="s">
        <v>305</v>
      </c>
      <c r="AE105" s="233" t="s">
        <v>306</v>
      </c>
      <c r="AF105" s="233" t="s">
        <v>307</v>
      </c>
      <c r="AG105" s="233" t="s">
        <v>308</v>
      </c>
      <c r="AH105" s="233" t="s">
        <v>309</v>
      </c>
      <c r="AI105" s="233" t="s">
        <v>310</v>
      </c>
      <c r="AJ105" s="233" t="s">
        <v>311</v>
      </c>
      <c r="AK105" s="233" t="s">
        <v>312</v>
      </c>
      <c r="AL105" s="233" t="s">
        <v>313</v>
      </c>
      <c r="AM105" s="233" t="s">
        <v>314</v>
      </c>
      <c r="AN105" s="233" t="s">
        <v>315</v>
      </c>
      <c r="AO105" s="233" t="s">
        <v>316</v>
      </c>
      <c r="AP105" s="233" t="s">
        <v>317</v>
      </c>
      <c r="AQ105" s="233" t="s">
        <v>318</v>
      </c>
      <c r="AR105" s="233" t="s">
        <v>319</v>
      </c>
      <c r="AS105" s="233" t="s">
        <v>320</v>
      </c>
      <c r="AT105" s="233" t="s">
        <v>321</v>
      </c>
      <c r="AU105" s="233" t="s">
        <v>322</v>
      </c>
      <c r="AV105" s="233" t="s">
        <v>323</v>
      </c>
      <c r="AW105" s="233" t="s">
        <v>324</v>
      </c>
      <c r="AX105" s="233" t="s">
        <v>325</v>
      </c>
      <c r="AY105" s="233" t="s">
        <v>326</v>
      </c>
      <c r="AZ105" s="233" t="s">
        <v>327</v>
      </c>
      <c r="BA105" s="233" t="s">
        <v>328</v>
      </c>
      <c r="BB105" s="233" t="s">
        <v>227</v>
      </c>
      <c r="BC105" s="233" t="s">
        <v>228</v>
      </c>
      <c r="BD105" s="233" t="s">
        <v>229</v>
      </c>
      <c r="BE105" s="233" t="s">
        <v>230</v>
      </c>
      <c r="BF105" s="233" t="s">
        <v>224</v>
      </c>
      <c r="BG105" s="233" t="s">
        <v>225</v>
      </c>
      <c r="BH105" s="233" t="s">
        <v>226</v>
      </c>
      <c r="BI105" s="233" t="s">
        <v>343</v>
      </c>
      <c r="BJ105" s="233" t="str">
        <f t="shared" ref="BJ105:CE105" si="227">BJ85</f>
        <v>2010q1</v>
      </c>
      <c r="BK105" s="233" t="str">
        <f t="shared" si="227"/>
        <v>2010q2</v>
      </c>
      <c r="BL105" s="233" t="str">
        <f t="shared" si="227"/>
        <v>2010q3</v>
      </c>
      <c r="BM105" s="233" t="str">
        <f t="shared" si="227"/>
        <v>2010q4</v>
      </c>
      <c r="BN105" s="233" t="str">
        <f t="shared" si="227"/>
        <v>2011q1</v>
      </c>
      <c r="BO105" s="233" t="str">
        <f t="shared" si="227"/>
        <v>2011q2</v>
      </c>
      <c r="BP105" s="233" t="str">
        <f t="shared" si="227"/>
        <v>2011q3</v>
      </c>
      <c r="BQ105" s="233" t="str">
        <f t="shared" si="227"/>
        <v>2011q4</v>
      </c>
      <c r="BR105" s="233" t="str">
        <f t="shared" si="227"/>
        <v>2012q1</v>
      </c>
      <c r="BS105" s="233" t="str">
        <f t="shared" si="227"/>
        <v>2012q2</v>
      </c>
      <c r="BT105" s="233" t="str">
        <f t="shared" si="227"/>
        <v>2012q3</v>
      </c>
      <c r="BU105" s="233" t="str">
        <f t="shared" si="227"/>
        <v>2012q4</v>
      </c>
      <c r="BV105" s="233" t="str">
        <f t="shared" si="227"/>
        <v>2013q1</v>
      </c>
      <c r="BW105" s="233" t="str">
        <f t="shared" si="227"/>
        <v>2013q2</v>
      </c>
      <c r="BX105" s="233" t="str">
        <f t="shared" si="227"/>
        <v>2013q3</v>
      </c>
      <c r="BY105" s="233" t="str">
        <f t="shared" si="227"/>
        <v>2013q4</v>
      </c>
      <c r="BZ105" s="233" t="str">
        <f t="shared" si="227"/>
        <v>2014q1</v>
      </c>
      <c r="CA105" s="233" t="str">
        <f t="shared" si="227"/>
        <v>2014q2</v>
      </c>
      <c r="CB105" s="233" t="str">
        <f t="shared" si="227"/>
        <v>2014q3</v>
      </c>
      <c r="CC105" s="233" t="str">
        <f t="shared" si="227"/>
        <v>2014q4</v>
      </c>
      <c r="CD105" s="233" t="str">
        <f t="shared" si="227"/>
        <v>2015q1</v>
      </c>
      <c r="CE105" s="233" t="str">
        <f t="shared" si="227"/>
        <v>2015q2</v>
      </c>
      <c r="CF105" s="233" t="str">
        <f t="shared" ref="CF105:CG105" si="228">CF85</f>
        <v>2015q3</v>
      </c>
      <c r="CG105" s="233" t="str">
        <f t="shared" si="228"/>
        <v>2015q4</v>
      </c>
      <c r="CH105" s="233" t="str">
        <f t="shared" ref="CH105:CK105" si="229">CH85</f>
        <v>2016q1</v>
      </c>
      <c r="CI105" s="233" t="str">
        <f t="shared" si="229"/>
        <v>2016q2</v>
      </c>
      <c r="CJ105" s="233" t="str">
        <f t="shared" si="229"/>
        <v>2016q3</v>
      </c>
      <c r="CK105" s="233" t="str">
        <f t="shared" si="229"/>
        <v>2016q4</v>
      </c>
    </row>
    <row r="106" spans="1:89" ht="13.5" thickTop="1">
      <c r="A106" s="133" t="s">
        <v>0</v>
      </c>
      <c r="B106" s="235"/>
      <c r="C106" s="142"/>
      <c r="D106" s="142"/>
      <c r="E106" s="142"/>
      <c r="F106" s="142">
        <f t="shared" ref="F106:BH110" si="230">(F26-B26)/B26*100</f>
        <v>7.2209811440680465</v>
      </c>
      <c r="G106" s="142">
        <f t="shared" si="230"/>
        <v>26.498175484172354</v>
      </c>
      <c r="H106" s="142">
        <f t="shared" si="230"/>
        <v>37.666525211817628</v>
      </c>
      <c r="I106" s="142">
        <f t="shared" si="230"/>
        <v>39.03079818039506</v>
      </c>
      <c r="J106" s="142">
        <f t="shared" si="230"/>
        <v>6.5658763179491455</v>
      </c>
      <c r="K106" s="142">
        <f t="shared" si="230"/>
        <v>0.66980684152634951</v>
      </c>
      <c r="L106" s="142">
        <f t="shared" si="230"/>
        <v>-2.0546940122008506</v>
      </c>
      <c r="M106" s="142">
        <f t="shared" si="230"/>
        <v>-3.0963222369255141</v>
      </c>
      <c r="N106" s="142">
        <f t="shared" si="230"/>
        <v>1.7119693862227483</v>
      </c>
      <c r="O106" s="142">
        <f t="shared" si="230"/>
        <v>-0.74856942730546872</v>
      </c>
      <c r="P106" s="142">
        <f t="shared" si="230"/>
        <v>-1.5845898205214259</v>
      </c>
      <c r="Q106" s="142">
        <f t="shared" si="230"/>
        <v>-0.27808407863492068</v>
      </c>
      <c r="R106" s="142">
        <f t="shared" si="230"/>
        <v>-17.165999272615906</v>
      </c>
      <c r="S106" s="142">
        <f t="shared" si="230"/>
        <v>-15.401741553658111</v>
      </c>
      <c r="T106" s="142">
        <f t="shared" si="230"/>
        <v>-14.031083027920618</v>
      </c>
      <c r="U106" s="142">
        <f t="shared" si="230"/>
        <v>-13.468898344350183</v>
      </c>
      <c r="V106" s="142">
        <f t="shared" si="230"/>
        <v>2.4279496370888363</v>
      </c>
      <c r="W106" s="142">
        <f t="shared" si="230"/>
        <v>2.2745698436486799</v>
      </c>
      <c r="X106" s="142">
        <f t="shared" si="230"/>
        <v>0.97238662421004118</v>
      </c>
      <c r="Y106" s="142">
        <f t="shared" si="230"/>
        <v>-1.3359851777370459</v>
      </c>
      <c r="Z106" s="142">
        <f t="shared" si="230"/>
        <v>-1.9648237895421961</v>
      </c>
      <c r="AA106" s="142">
        <f t="shared" si="230"/>
        <v>-2.4215400467490955</v>
      </c>
      <c r="AB106" s="142">
        <f t="shared" si="230"/>
        <v>-2.5817940636514467</v>
      </c>
      <c r="AC106" s="142">
        <f t="shared" si="230"/>
        <v>-2.2307270396201515</v>
      </c>
      <c r="AD106" s="142">
        <f t="shared" si="230"/>
        <v>-4.6461537192787938</v>
      </c>
      <c r="AE106" s="142">
        <f t="shared" si="230"/>
        <v>-2.2090614898763739</v>
      </c>
      <c r="AF106" s="142">
        <f t="shared" si="230"/>
        <v>-0.13653122477634214</v>
      </c>
      <c r="AG106" s="142">
        <f t="shared" si="230"/>
        <v>1.3012722018579157</v>
      </c>
      <c r="AH106" s="142">
        <f t="shared" si="230"/>
        <v>9.469225277300497</v>
      </c>
      <c r="AI106" s="142">
        <f t="shared" si="230"/>
        <v>6.7522193878373109</v>
      </c>
      <c r="AJ106" s="142">
        <f t="shared" si="230"/>
        <v>3.5417591184448018</v>
      </c>
      <c r="AK106" s="142">
        <f t="shared" si="230"/>
        <v>2.1775503545704336</v>
      </c>
      <c r="AL106" s="142">
        <f t="shared" si="230"/>
        <v>-1.4145397291973472</v>
      </c>
      <c r="AM106" s="142">
        <f t="shared" si="230"/>
        <v>-1.1139245086142679</v>
      </c>
      <c r="AN106" s="142">
        <f t="shared" si="230"/>
        <v>2.6378854426706271</v>
      </c>
      <c r="AO106" s="142">
        <f t="shared" si="230"/>
        <v>3.6241344893358165</v>
      </c>
      <c r="AP106" s="142">
        <f t="shared" si="230"/>
        <v>-4.26337450008503</v>
      </c>
      <c r="AQ106" s="142">
        <f t="shared" si="230"/>
        <v>-4.7795662866565838</v>
      </c>
      <c r="AR106" s="142">
        <f t="shared" si="230"/>
        <v>-7.0918318773275857</v>
      </c>
      <c r="AS106" s="142">
        <f t="shared" si="230"/>
        <v>-7.7434529474386062</v>
      </c>
      <c r="AT106" s="142">
        <f t="shared" si="230"/>
        <v>3.4326676119003503</v>
      </c>
      <c r="AU106" s="142">
        <f t="shared" si="230"/>
        <v>-1.2677524477103019</v>
      </c>
      <c r="AV106" s="142">
        <f t="shared" si="230"/>
        <v>-2.8635961313668008</v>
      </c>
      <c r="AW106" s="142">
        <f t="shared" si="230"/>
        <v>-2.8488814989495541</v>
      </c>
      <c r="AX106" s="142">
        <f t="shared" si="230"/>
        <v>-3.4394799855627869</v>
      </c>
      <c r="AY106" s="142">
        <f t="shared" si="230"/>
        <v>2.7712224967053904</v>
      </c>
      <c r="AZ106" s="142">
        <f t="shared" si="230"/>
        <v>5.4583613754125491</v>
      </c>
      <c r="BA106" s="142">
        <f t="shared" si="230"/>
        <v>7.8860658784291662</v>
      </c>
      <c r="BB106" s="142">
        <f t="shared" si="230"/>
        <v>5.12557747181451</v>
      </c>
      <c r="BC106" s="142">
        <f t="shared" si="230"/>
        <v>7.625633166728897</v>
      </c>
      <c r="BD106" s="142">
        <f t="shared" si="230"/>
        <v>11.047809996140296</v>
      </c>
      <c r="BE106" s="142">
        <f t="shared" si="230"/>
        <v>10.398440963182965</v>
      </c>
      <c r="BF106" s="142">
        <f t="shared" si="230"/>
        <v>5.3369660872712634</v>
      </c>
      <c r="BG106" s="142">
        <f t="shared" si="230"/>
        <v>-0.84024659831722237</v>
      </c>
      <c r="BH106" s="142">
        <f t="shared" si="230"/>
        <v>-7.5166223763217284</v>
      </c>
      <c r="BI106" s="142">
        <f t="shared" ref="BI106:BL120" si="231">(BI26-BE26)/BE26*100</f>
        <v>-10.438288885298988</v>
      </c>
      <c r="BJ106" s="142">
        <f t="shared" si="231"/>
        <v>-1.8575446843032202</v>
      </c>
      <c r="BK106" s="142">
        <f t="shared" si="231"/>
        <v>0.4701635400560375</v>
      </c>
      <c r="BL106" s="142">
        <f t="shared" si="231"/>
        <v>8.0740836915027163</v>
      </c>
      <c r="BM106" s="142">
        <f t="shared" ref="BM106:BM121" si="232">(BM26-BI26)/BI26*100</f>
        <v>12.41080947866425</v>
      </c>
      <c r="BN106" s="142">
        <f t="shared" ref="BN106:BN121" si="233">(BN26-BJ26)/BJ26*100</f>
        <v>11.735945077815133</v>
      </c>
      <c r="BO106" s="142">
        <f t="shared" ref="BO106:BO121" si="234">(BO26-BK26)/BK26*100</f>
        <v>10.292630089341582</v>
      </c>
      <c r="BP106" s="142">
        <f t="shared" ref="BP106:BP121" si="235">(BP26-BL26)/BL26*100</f>
        <v>3.7298038212794071</v>
      </c>
      <c r="BQ106" s="142">
        <f t="shared" ref="BQ106:BQ121" si="236">(BQ26-BM26)/BM26*100</f>
        <v>1.0108872378620768</v>
      </c>
      <c r="BR106" s="142">
        <f t="shared" ref="BR106:BR121" si="237">(BR26-BN26)/BN26*100</f>
        <v>-2.1176519235971818</v>
      </c>
      <c r="BS106" s="142">
        <f t="shared" ref="BS106:BS121" si="238">(BS26-BO26)/BO26*100</f>
        <v>2.0950538847109552</v>
      </c>
      <c r="BT106" s="142">
        <f t="shared" ref="BT106:BT121" si="239">(BT26-BP26)/BP26*100</f>
        <v>4.1193099143579426</v>
      </c>
      <c r="BU106" s="142">
        <f t="shared" ref="BU106:BU121" si="240">(BU26-BQ26)/BQ26*100</f>
        <v>5.0638842996039095</v>
      </c>
      <c r="BV106" s="142">
        <f t="shared" ref="BV106:BV121" si="241">(BV26-BR26)/BR26*100</f>
        <v>5.0456723451427496</v>
      </c>
      <c r="BW106" s="142">
        <f t="shared" ref="BW106:BW121" si="242">(BW26-BS26)/BS26*100</f>
        <v>2.272999195519295</v>
      </c>
      <c r="BX106" s="142">
        <f t="shared" ref="BX106:BX121" si="243">(BX26-BT26)/BT26*100</f>
        <v>4.7242871759224396</v>
      </c>
      <c r="BY106" s="142">
        <f t="shared" ref="BY106:BY121" si="244">(BY26-BU26)/BU26*100</f>
        <v>7.1480893824644065</v>
      </c>
      <c r="BZ106" s="142">
        <f t="shared" ref="BZ106:BZ121" si="245">(BZ26-BV26)/BV26*100</f>
        <v>8.3888599379534501</v>
      </c>
      <c r="CA106" s="142">
        <f t="shared" ref="CA106:CA121" si="246">(CA26-BW26)/BW26*100</f>
        <v>8.9909418792571287</v>
      </c>
      <c r="CB106" s="142">
        <f t="shared" ref="CB106:CB121" si="247">(CB26-BX26)/BX26*100</f>
        <v>8.349071812747745</v>
      </c>
      <c r="CC106" s="142">
        <f t="shared" ref="CC106:CC121" si="248">(CC26-BY26)/BY26*100</f>
        <v>7.6221398739675736</v>
      </c>
      <c r="CD106" s="142">
        <f t="shared" ref="CD106:CD121" si="249">(CD26-BZ26)/BZ26*100</f>
        <v>0.46115298428246593</v>
      </c>
      <c r="CE106" s="142">
        <f t="shared" ref="CE106:CE121" si="250">(CE26-CA26)/CA26*100</f>
        <v>-4.5018602809744106</v>
      </c>
      <c r="CF106" s="142">
        <f t="shared" ref="CF106:CF121" si="251">(CF26-CB26)/CB26*100</f>
        <v>-8.9398449292250071</v>
      </c>
      <c r="CG106" s="142">
        <f t="shared" ref="CG106:CG121" si="252">(CG26-CC26)/CC26*100</f>
        <v>-11.87261631418874</v>
      </c>
      <c r="CH106" s="142">
        <f t="shared" ref="CH106:CH121" si="253">(CH26-CD26)/CD26*100</f>
        <v>-13.958046743301299</v>
      </c>
      <c r="CI106" s="142">
        <f t="shared" ref="CI106:CI121" si="254">(CI26-CE26)/CE26*100</f>
        <v>-10.486874400402025</v>
      </c>
      <c r="CJ106" s="142">
        <f t="shared" ref="CJ106:CJ121" si="255">(CJ26-CF26)/CF26*100</f>
        <v>-7.6511703962205706</v>
      </c>
      <c r="CK106" s="142">
        <f t="shared" ref="CK106:CK121" si="256">(CK26-CG26)/CG26*100</f>
        <v>-7.5950010428725152</v>
      </c>
    </row>
    <row r="107" spans="1:89">
      <c r="A107" s="134" t="s">
        <v>1</v>
      </c>
      <c r="B107" s="236"/>
      <c r="C107" s="144"/>
      <c r="D107" s="144"/>
      <c r="E107" s="144"/>
      <c r="F107" s="144">
        <f t="shared" si="230"/>
        <v>-15.240077531612597</v>
      </c>
      <c r="G107" s="144">
        <f t="shared" si="230"/>
        <v>16.323205778134419</v>
      </c>
      <c r="H107" s="144">
        <f t="shared" si="230"/>
        <v>36.231203102792939</v>
      </c>
      <c r="I107" s="144">
        <f t="shared" si="230"/>
        <v>37.721669379215065</v>
      </c>
      <c r="J107" s="144">
        <f t="shared" si="230"/>
        <v>15.52447350186317</v>
      </c>
      <c r="K107" s="144">
        <f t="shared" si="230"/>
        <v>-0.12582156057442667</v>
      </c>
      <c r="L107" s="144">
        <f t="shared" si="230"/>
        <v>-5.9581527930980327</v>
      </c>
      <c r="M107" s="144">
        <f t="shared" si="230"/>
        <v>-7.8120748070598269</v>
      </c>
      <c r="N107" s="144">
        <f t="shared" si="230"/>
        <v>2.19511863498925</v>
      </c>
      <c r="O107" s="144">
        <f t="shared" si="230"/>
        <v>-0.52112923967118685</v>
      </c>
      <c r="P107" s="144">
        <f t="shared" si="230"/>
        <v>-0.54302441251055522</v>
      </c>
      <c r="Q107" s="144">
        <f t="shared" si="230"/>
        <v>2.5142321187549599</v>
      </c>
      <c r="R107" s="144">
        <f t="shared" si="230"/>
        <v>-6.3373722996311406</v>
      </c>
      <c r="S107" s="144">
        <f t="shared" si="230"/>
        <v>-2.8205479005211851</v>
      </c>
      <c r="T107" s="144">
        <f t="shared" si="230"/>
        <v>-0.83634365877360461</v>
      </c>
      <c r="U107" s="144">
        <f t="shared" si="230"/>
        <v>-0.47206832780550806</v>
      </c>
      <c r="V107" s="144">
        <f t="shared" si="230"/>
        <v>6.1367941826816974</v>
      </c>
      <c r="W107" s="144">
        <f t="shared" si="230"/>
        <v>5.5011440039015449</v>
      </c>
      <c r="X107" s="144">
        <f t="shared" si="230"/>
        <v>3.8251074419645552</v>
      </c>
      <c r="Y107" s="144">
        <f t="shared" si="230"/>
        <v>-0.24184009585691513</v>
      </c>
      <c r="Z107" s="144">
        <f t="shared" si="230"/>
        <v>0.48942945745785821</v>
      </c>
      <c r="AA107" s="144">
        <f t="shared" si="230"/>
        <v>-0.83050959887293019</v>
      </c>
      <c r="AB107" s="144">
        <f t="shared" si="230"/>
        <v>-1.226209306618375</v>
      </c>
      <c r="AC107" s="144">
        <f t="shared" si="230"/>
        <v>0.16078147758392516</v>
      </c>
      <c r="AD107" s="144">
        <f t="shared" si="230"/>
        <v>9.7895566057448799E-2</v>
      </c>
      <c r="AE107" s="144">
        <f t="shared" si="230"/>
        <v>4.0500021753617741</v>
      </c>
      <c r="AF107" s="144">
        <f t="shared" si="230"/>
        <v>6.5289229329960685</v>
      </c>
      <c r="AG107" s="144">
        <f t="shared" si="230"/>
        <v>7.9780210214093081</v>
      </c>
      <c r="AH107" s="144">
        <f t="shared" si="230"/>
        <v>11.777190295248923</v>
      </c>
      <c r="AI107" s="144">
        <f t="shared" si="230"/>
        <v>7.2544435067078004</v>
      </c>
      <c r="AJ107" s="144">
        <f t="shared" si="230"/>
        <v>2.0549874996876656</v>
      </c>
      <c r="AK107" s="144">
        <f t="shared" si="230"/>
        <v>9.8501013485068151E-2</v>
      </c>
      <c r="AL107" s="144">
        <f t="shared" si="230"/>
        <v>-4.3021596803318518</v>
      </c>
      <c r="AM107" s="144">
        <f t="shared" si="230"/>
        <v>-2.5562256561699597</v>
      </c>
      <c r="AN107" s="144">
        <f t="shared" si="230"/>
        <v>2.48808664865774</v>
      </c>
      <c r="AO107" s="144">
        <f t="shared" si="230"/>
        <v>5.8653324505791877</v>
      </c>
      <c r="AP107" s="144">
        <f t="shared" si="230"/>
        <v>-3.5619476359991147</v>
      </c>
      <c r="AQ107" s="144">
        <f t="shared" si="230"/>
        <v>-4.6310025160743091</v>
      </c>
      <c r="AR107" s="144">
        <f t="shared" si="230"/>
        <v>-6.4502507335597912</v>
      </c>
      <c r="AS107" s="144">
        <f t="shared" si="230"/>
        <v>-8.5360621714734783</v>
      </c>
      <c r="AT107" s="144">
        <f t="shared" si="230"/>
        <v>9.2831907506326701</v>
      </c>
      <c r="AU107" s="144">
        <f t="shared" si="230"/>
        <v>0.51632675501522995</v>
      </c>
      <c r="AV107" s="144">
        <f t="shared" si="230"/>
        <v>-3.2158525983840098</v>
      </c>
      <c r="AW107" s="144">
        <f t="shared" si="230"/>
        <v>-4.4450387885031315</v>
      </c>
      <c r="AX107" s="144">
        <f t="shared" si="230"/>
        <v>-8.0422619145092877</v>
      </c>
      <c r="AY107" s="144">
        <f t="shared" si="230"/>
        <v>3.7336636699217709</v>
      </c>
      <c r="AZ107" s="144">
        <f t="shared" si="230"/>
        <v>9.1239511612326982</v>
      </c>
      <c r="BA107" s="144">
        <f t="shared" si="230"/>
        <v>15.01539821037467</v>
      </c>
      <c r="BB107" s="144">
        <f t="shared" si="230"/>
        <v>13.698846804078373</v>
      </c>
      <c r="BC107" s="144">
        <f t="shared" si="230"/>
        <v>14.219864883446304</v>
      </c>
      <c r="BD107" s="144">
        <f t="shared" si="230"/>
        <v>20.209191637719709</v>
      </c>
      <c r="BE107" s="144">
        <f t="shared" si="230"/>
        <v>17.998865009282923</v>
      </c>
      <c r="BF107" s="144">
        <f t="shared" si="230"/>
        <v>10.322342705478919</v>
      </c>
      <c r="BG107" s="144">
        <f t="shared" si="230"/>
        <v>1.1196571888839328</v>
      </c>
      <c r="BH107" s="144">
        <f t="shared" si="230"/>
        <v>-8.8351328481350997</v>
      </c>
      <c r="BI107" s="144">
        <f t="shared" si="231"/>
        <v>-13.457292412091023</v>
      </c>
      <c r="BJ107" s="144">
        <f t="shared" si="231"/>
        <v>-7.4244086059058105</v>
      </c>
      <c r="BK107" s="144">
        <f t="shared" si="231"/>
        <v>-0.49550685845841208</v>
      </c>
      <c r="BL107" s="144">
        <f t="shared" si="231"/>
        <v>6.7043909441418155</v>
      </c>
      <c r="BM107" s="144">
        <f t="shared" si="232"/>
        <v>11.947056884425496</v>
      </c>
      <c r="BN107" s="144">
        <f t="shared" si="233"/>
        <v>16.344206643107821</v>
      </c>
      <c r="BO107" s="144">
        <f t="shared" si="234"/>
        <v>11.502217300114584</v>
      </c>
      <c r="BP107" s="144">
        <f t="shared" si="235"/>
        <v>7.3187126149483941</v>
      </c>
      <c r="BQ107" s="144">
        <f t="shared" si="236"/>
        <v>5.0005444456269226</v>
      </c>
      <c r="BR107" s="144">
        <f t="shared" si="237"/>
        <v>-1.4246330393719262</v>
      </c>
      <c r="BS107" s="144">
        <f t="shared" si="238"/>
        <v>1.8607676712372982</v>
      </c>
      <c r="BT107" s="144">
        <f t="shared" si="239"/>
        <v>3.5146392326764504</v>
      </c>
      <c r="BU107" s="144">
        <f t="shared" si="240"/>
        <v>5.3874138245354999</v>
      </c>
      <c r="BV107" s="144">
        <f t="shared" si="241"/>
        <v>4.8042846312255874</v>
      </c>
      <c r="BW107" s="144">
        <f t="shared" si="242"/>
        <v>3.831546574461417</v>
      </c>
      <c r="BX107" s="144">
        <f t="shared" si="243"/>
        <v>5.186900122987578</v>
      </c>
      <c r="BY107" s="144">
        <f t="shared" si="244"/>
        <v>6.1649980737435062</v>
      </c>
      <c r="BZ107" s="144">
        <f t="shared" si="245"/>
        <v>8.1322392759148077</v>
      </c>
      <c r="CA107" s="144">
        <f t="shared" si="246"/>
        <v>8.7529667700322875</v>
      </c>
      <c r="CB107" s="144">
        <f t="shared" si="247"/>
        <v>8.6458717814096868</v>
      </c>
      <c r="CC107" s="144">
        <f t="shared" si="248"/>
        <v>7.8337559804311674</v>
      </c>
      <c r="CD107" s="144">
        <f t="shared" si="249"/>
        <v>1.0284788904577569</v>
      </c>
      <c r="CE107" s="144">
        <f t="shared" si="250"/>
        <v>-5.578793033994665</v>
      </c>
      <c r="CF107" s="144">
        <f t="shared" si="251"/>
        <v>-10.477740568781071</v>
      </c>
      <c r="CG107" s="144">
        <f t="shared" si="252"/>
        <v>-13.593399859284009</v>
      </c>
      <c r="CH107" s="144">
        <f t="shared" si="253"/>
        <v>-13.025386334905562</v>
      </c>
      <c r="CI107" s="144">
        <f t="shared" si="254"/>
        <v>-9.8484750886228358</v>
      </c>
      <c r="CJ107" s="144">
        <f t="shared" si="255"/>
        <v>-7.0768586003217671</v>
      </c>
      <c r="CK107" s="144">
        <f t="shared" si="256"/>
        <v>-5.5277352399175017</v>
      </c>
    </row>
    <row r="108" spans="1:89">
      <c r="A108" s="137" t="s">
        <v>2</v>
      </c>
      <c r="B108" s="237"/>
      <c r="C108" s="145"/>
      <c r="D108" s="145"/>
      <c r="E108" s="145"/>
      <c r="F108" s="145">
        <f t="shared" si="230"/>
        <v>38.746639180429746</v>
      </c>
      <c r="G108" s="145">
        <f t="shared" si="230"/>
        <v>38.736062857316625</v>
      </c>
      <c r="H108" s="145">
        <f t="shared" si="230"/>
        <v>39.231146501603227</v>
      </c>
      <c r="I108" s="145">
        <f t="shared" si="230"/>
        <v>40.467724261560278</v>
      </c>
      <c r="J108" s="145">
        <f t="shared" si="230"/>
        <v>-1.1155527758069417</v>
      </c>
      <c r="K108" s="145">
        <f t="shared" si="230"/>
        <v>1.4721508281609303</v>
      </c>
      <c r="L108" s="145">
        <f t="shared" si="230"/>
        <v>2.1087204957270007</v>
      </c>
      <c r="M108" s="145">
        <f t="shared" si="230"/>
        <v>1.9785929900486516</v>
      </c>
      <c r="N108" s="145">
        <f t="shared" si="230"/>
        <v>1.2279872489640529</v>
      </c>
      <c r="O108" s="145">
        <f t="shared" si="230"/>
        <v>-0.9743174125070303</v>
      </c>
      <c r="P108" s="145">
        <f t="shared" si="230"/>
        <v>-2.6077530365283392</v>
      </c>
      <c r="Q108" s="145">
        <f t="shared" si="230"/>
        <v>-2.9945696495937137</v>
      </c>
      <c r="R108" s="145">
        <f t="shared" si="230"/>
        <v>-28.116928397794005</v>
      </c>
      <c r="S108" s="145">
        <f t="shared" si="230"/>
        <v>-27.946477582547324</v>
      </c>
      <c r="T108" s="145">
        <f t="shared" si="230"/>
        <v>-27.267488103793696</v>
      </c>
      <c r="U108" s="145">
        <f t="shared" si="230"/>
        <v>-26.830802805786526</v>
      </c>
      <c r="V108" s="145">
        <f t="shared" si="230"/>
        <v>-2.4592031504493921</v>
      </c>
      <c r="W108" s="145">
        <f t="shared" si="230"/>
        <v>-2.0645391670750461</v>
      </c>
      <c r="X108" s="145">
        <f t="shared" si="230"/>
        <v>-2.9293005826502503</v>
      </c>
      <c r="Y108" s="145">
        <f t="shared" si="230"/>
        <v>-2.8660947242119339</v>
      </c>
      <c r="Z108" s="145">
        <f t="shared" si="230"/>
        <v>-5.4837999688950232</v>
      </c>
      <c r="AA108" s="145">
        <f t="shared" si="230"/>
        <v>-4.7264533690833854</v>
      </c>
      <c r="AB108" s="145">
        <f t="shared" si="230"/>
        <v>-4.5648459852887786</v>
      </c>
      <c r="AC108" s="145">
        <f t="shared" si="230"/>
        <v>-5.6654927917507871</v>
      </c>
      <c r="AD108" s="145">
        <f t="shared" si="230"/>
        <v>-11.878184613217709</v>
      </c>
      <c r="AE108" s="145">
        <f t="shared" si="230"/>
        <v>-11.647306027355301</v>
      </c>
      <c r="AF108" s="145">
        <f t="shared" si="230"/>
        <v>-10.228374491579025</v>
      </c>
      <c r="AG108" s="145">
        <f t="shared" si="230"/>
        <v>-8.8803587081443478</v>
      </c>
      <c r="AH108" s="145">
        <f t="shared" si="230"/>
        <v>5.4727069028158981</v>
      </c>
      <c r="AI108" s="145">
        <f t="shared" si="230"/>
        <v>5.8603490520374271</v>
      </c>
      <c r="AJ108" s="145">
        <f t="shared" si="230"/>
        <v>6.2130025072068333</v>
      </c>
      <c r="AK108" s="145">
        <f t="shared" si="230"/>
        <v>5.9345440808215386</v>
      </c>
      <c r="AL108" s="145">
        <f t="shared" si="230"/>
        <v>3.8846042860422649</v>
      </c>
      <c r="AM108" s="145">
        <f t="shared" si="230"/>
        <v>1.4811036517584435</v>
      </c>
      <c r="AN108" s="145">
        <f t="shared" si="230"/>
        <v>2.8964887429438138</v>
      </c>
      <c r="AO108" s="145">
        <f t="shared" si="230"/>
        <v>-0.20275449956204711</v>
      </c>
      <c r="AP108" s="145">
        <f t="shared" si="230"/>
        <v>-5.4491406019770858</v>
      </c>
      <c r="AQ108" s="145">
        <f t="shared" si="230"/>
        <v>-5.0362320576969291</v>
      </c>
      <c r="AR108" s="145">
        <f t="shared" si="230"/>
        <v>-8.1950214995015447</v>
      </c>
      <c r="AS108" s="145">
        <f t="shared" si="230"/>
        <v>-6.3077652499302115</v>
      </c>
      <c r="AT108" s="145">
        <f t="shared" si="230"/>
        <v>-6.6550818448229547</v>
      </c>
      <c r="AU108" s="145">
        <f t="shared" si="230"/>
        <v>-4.3631643738534329</v>
      </c>
      <c r="AV108" s="145">
        <f t="shared" si="230"/>
        <v>-2.2463847215217525</v>
      </c>
      <c r="AW108" s="145">
        <f t="shared" si="230"/>
        <v>-2.6453707632471169E-2</v>
      </c>
      <c r="AX108" s="145">
        <f t="shared" si="230"/>
        <v>5.8519524420959383</v>
      </c>
      <c r="AY108" s="145">
        <f t="shared" si="230"/>
        <v>1.0161707488458229</v>
      </c>
      <c r="AZ108" s="145">
        <f t="shared" si="230"/>
        <v>-0.90065924155225741</v>
      </c>
      <c r="BA108" s="145">
        <f t="shared" si="230"/>
        <v>-4.1632990198409985</v>
      </c>
      <c r="BB108" s="145">
        <f t="shared" si="230"/>
        <v>-9.9092395916780749</v>
      </c>
      <c r="BC108" s="145">
        <f t="shared" si="230"/>
        <v>-4.7227117357421129</v>
      </c>
      <c r="BD108" s="145">
        <f t="shared" si="230"/>
        <v>-6.4529401151479941</v>
      </c>
      <c r="BE108" s="145">
        <f t="shared" si="230"/>
        <v>-5.0177560619846195</v>
      </c>
      <c r="BF108" s="145">
        <f t="shared" si="230"/>
        <v>-5.6968428777011821</v>
      </c>
      <c r="BG108" s="145">
        <f t="shared" si="230"/>
        <v>-5.240032599948643</v>
      </c>
      <c r="BH108" s="145">
        <f t="shared" si="230"/>
        <v>-4.2800389488939601</v>
      </c>
      <c r="BI108" s="145">
        <f t="shared" si="231"/>
        <v>-2.8308503225312207</v>
      </c>
      <c r="BJ108" s="145">
        <f t="shared" si="231"/>
        <v>12.556150597636012</v>
      </c>
      <c r="BK108" s="145">
        <f t="shared" si="231"/>
        <v>2.783487235257494</v>
      </c>
      <c r="BL108" s="145">
        <f t="shared" si="231"/>
        <v>11.276305191002436</v>
      </c>
      <c r="BM108" s="145">
        <f t="shared" si="232"/>
        <v>13.451599840074527</v>
      </c>
      <c r="BN108" s="145">
        <f t="shared" si="233"/>
        <v>1.9223278200307532</v>
      </c>
      <c r="BO108" s="145">
        <f t="shared" si="234"/>
        <v>7.4874288811469691</v>
      </c>
      <c r="BP108" s="145">
        <f t="shared" si="235"/>
        <v>-4.3160146298356397</v>
      </c>
      <c r="BQ108" s="145">
        <f t="shared" si="236"/>
        <v>-7.8242753925741662</v>
      </c>
      <c r="BR108" s="145">
        <f t="shared" si="237"/>
        <v>-3.8023128059420994</v>
      </c>
      <c r="BS108" s="145">
        <f t="shared" si="238"/>
        <v>2.6586907533741559</v>
      </c>
      <c r="BT108" s="145">
        <f t="shared" si="239"/>
        <v>5.6397276157088747</v>
      </c>
      <c r="BU108" s="145">
        <f t="shared" si="240"/>
        <v>4.2477382627032672</v>
      </c>
      <c r="BV108" s="145">
        <f t="shared" si="241"/>
        <v>5.6469656333789127</v>
      </c>
      <c r="BW108" s="145">
        <f t="shared" si="242"/>
        <v>-1.447351608744279</v>
      </c>
      <c r="BX108" s="145">
        <f t="shared" si="243"/>
        <v>3.5844671349336679</v>
      </c>
      <c r="BY108" s="145">
        <f t="shared" si="244"/>
        <v>9.6551793470293781</v>
      </c>
      <c r="BZ108" s="145">
        <f t="shared" si="245"/>
        <v>9.0229994667404405</v>
      </c>
      <c r="CA108" s="145">
        <f t="shared" si="246"/>
        <v>9.5894312504153802</v>
      </c>
      <c r="CB108" s="145">
        <f t="shared" si="247"/>
        <v>7.6064813338209056</v>
      </c>
      <c r="CC108" s="145">
        <f t="shared" si="248"/>
        <v>7.099651070792742</v>
      </c>
      <c r="CD108" s="145">
        <f t="shared" si="249"/>
        <v>-0.92932107316086554</v>
      </c>
      <c r="CE108" s="145">
        <f t="shared" si="250"/>
        <v>-1.8141284612738249</v>
      </c>
      <c r="CF108" s="145">
        <f t="shared" si="251"/>
        <v>-5.0548792178634248</v>
      </c>
      <c r="CG108" s="145">
        <f t="shared" si="252"/>
        <v>-7.5948092868360462</v>
      </c>
      <c r="CH108" s="145">
        <f t="shared" si="253"/>
        <v>-16.289101585921017</v>
      </c>
      <c r="CI108" s="145">
        <f t="shared" si="254"/>
        <v>-12.019056223262764</v>
      </c>
      <c r="CJ108" s="145">
        <f t="shared" si="255"/>
        <v>-9.0191084918056852</v>
      </c>
      <c r="CK108" s="145">
        <f t="shared" si="256"/>
        <v>-12.400536822177335</v>
      </c>
    </row>
    <row r="109" spans="1:89">
      <c r="A109" s="133" t="s">
        <v>3</v>
      </c>
      <c r="B109" s="240"/>
      <c r="C109" s="143"/>
      <c r="D109" s="143"/>
      <c r="E109" s="143"/>
      <c r="F109" s="143">
        <f>(F29-B29)/B29*100</f>
        <v>1.9385112437223</v>
      </c>
      <c r="G109" s="143">
        <f t="shared" si="230"/>
        <v>1.4584712313736714</v>
      </c>
      <c r="H109" s="143">
        <f t="shared" si="230"/>
        <v>2.1273210681143837</v>
      </c>
      <c r="I109" s="143">
        <f t="shared" si="230"/>
        <v>4.0413793959014974</v>
      </c>
      <c r="J109" s="143">
        <f t="shared" si="230"/>
        <v>3.5609357480913788</v>
      </c>
      <c r="K109" s="143">
        <f t="shared" si="230"/>
        <v>4.6795621449034464</v>
      </c>
      <c r="L109" s="143">
        <f t="shared" si="230"/>
        <v>3.0654392377661166</v>
      </c>
      <c r="M109" s="143">
        <f t="shared" si="230"/>
        <v>1.391934007428685</v>
      </c>
      <c r="N109" s="143">
        <f t="shared" si="230"/>
        <v>-0.66857957225846265</v>
      </c>
      <c r="O109" s="143">
        <f t="shared" si="230"/>
        <v>-2.7103081834198073</v>
      </c>
      <c r="P109" s="143">
        <f t="shared" si="230"/>
        <v>-3.678605173903581</v>
      </c>
      <c r="Q109" s="143">
        <f t="shared" si="230"/>
        <v>-3.5781466570885052</v>
      </c>
      <c r="R109" s="143">
        <f t="shared" si="230"/>
        <v>-2.1864643669409523</v>
      </c>
      <c r="S109" s="143">
        <f t="shared" si="230"/>
        <v>-1.0163217623992427</v>
      </c>
      <c r="T109" s="143">
        <f t="shared" si="230"/>
        <v>1.5566395763050931</v>
      </c>
      <c r="U109" s="143">
        <f t="shared" si="230"/>
        <v>3.7300163768523276</v>
      </c>
      <c r="V109" s="143">
        <f t="shared" si="230"/>
        <v>6.6665017239706401</v>
      </c>
      <c r="W109" s="143">
        <f t="shared" si="230"/>
        <v>7.6427837729385617</v>
      </c>
      <c r="X109" s="143">
        <f t="shared" si="230"/>
        <v>8.3558638061649777</v>
      </c>
      <c r="Y109" s="143">
        <f t="shared" si="230"/>
        <v>8.1268968344717383</v>
      </c>
      <c r="Z109" s="143">
        <f t="shared" si="230"/>
        <v>9.1344130889912112</v>
      </c>
      <c r="AA109" s="143">
        <f t="shared" si="230"/>
        <v>7.3758984825238505</v>
      </c>
      <c r="AB109" s="143">
        <f t="shared" si="230"/>
        <v>4.4790319949306703</v>
      </c>
      <c r="AC109" s="143">
        <f t="shared" si="230"/>
        <v>3.5325827577394406</v>
      </c>
      <c r="AD109" s="143">
        <f t="shared" si="230"/>
        <v>-2.2451534123048731</v>
      </c>
      <c r="AE109" s="143">
        <f t="shared" si="230"/>
        <v>-0.44396306375710526</v>
      </c>
      <c r="AF109" s="143">
        <f t="shared" si="230"/>
        <v>1.6172011387887109</v>
      </c>
      <c r="AG109" s="143">
        <f t="shared" si="230"/>
        <v>1.487193806682946</v>
      </c>
      <c r="AH109" s="143">
        <f t="shared" si="230"/>
        <v>1.3903619557785876</v>
      </c>
      <c r="AI109" s="143">
        <f t="shared" si="230"/>
        <v>-1.2101372975771592</v>
      </c>
      <c r="AJ109" s="143">
        <f t="shared" si="230"/>
        <v>-3.0050340470454064</v>
      </c>
      <c r="AK109" s="143">
        <f t="shared" si="230"/>
        <v>-3.6077533484387048</v>
      </c>
      <c r="AL109" s="143">
        <f t="shared" si="230"/>
        <v>1.2226100568367386</v>
      </c>
      <c r="AM109" s="143">
        <f t="shared" si="230"/>
        <v>4.5205467271821584</v>
      </c>
      <c r="AN109" s="143">
        <f t="shared" si="230"/>
        <v>7.7837141979524684</v>
      </c>
      <c r="AO109" s="143">
        <f t="shared" si="230"/>
        <v>8.7926935530786974</v>
      </c>
      <c r="AP109" s="143">
        <f t="shared" si="230"/>
        <v>6.6019309295133315</v>
      </c>
      <c r="AQ109" s="143">
        <f t="shared" si="230"/>
        <v>7.629778148515884</v>
      </c>
      <c r="AR109" s="143">
        <f t="shared" si="230"/>
        <v>7.2946121363563199</v>
      </c>
      <c r="AS109" s="143">
        <f t="shared" si="230"/>
        <v>6.9520885362599056</v>
      </c>
      <c r="AT109" s="143">
        <f t="shared" si="230"/>
        <v>7.0195436464795344</v>
      </c>
      <c r="AU109" s="143">
        <f t="shared" si="230"/>
        <v>5.386453239973334</v>
      </c>
      <c r="AV109" s="143">
        <f t="shared" si="230"/>
        <v>5.0130569695094476</v>
      </c>
      <c r="AW109" s="143">
        <f t="shared" si="230"/>
        <v>6.3179936935637322</v>
      </c>
      <c r="AX109" s="143">
        <f t="shared" si="230"/>
        <v>7.6487679953957599</v>
      </c>
      <c r="AY109" s="143">
        <f t="shared" si="230"/>
        <v>6.8290800874709623</v>
      </c>
      <c r="AZ109" s="143">
        <f t="shared" si="230"/>
        <v>5.3295403770020222</v>
      </c>
      <c r="BA109" s="143">
        <f t="shared" si="230"/>
        <v>6.0049326075175751</v>
      </c>
      <c r="BB109" s="143">
        <f t="shared" si="230"/>
        <v>3.2357010940308109</v>
      </c>
      <c r="BC109" s="143">
        <f t="shared" si="230"/>
        <v>5.3980819714726946</v>
      </c>
      <c r="BD109" s="143">
        <f t="shared" si="230"/>
        <v>4.3172934291369236</v>
      </c>
      <c r="BE109" s="143">
        <f t="shared" si="230"/>
        <v>-2.2608488057404683</v>
      </c>
      <c r="BF109" s="143">
        <f t="shared" si="230"/>
        <v>-5.847263020278592</v>
      </c>
      <c r="BG109" s="143">
        <f t="shared" si="230"/>
        <v>-10.37628831216618</v>
      </c>
      <c r="BH109" s="143">
        <f t="shared" si="230"/>
        <v>-8.1268813148294878</v>
      </c>
      <c r="BI109" s="143">
        <f t="shared" si="231"/>
        <v>-2.3105591725848362</v>
      </c>
      <c r="BJ109" s="143">
        <f t="shared" si="231"/>
        <v>3.9055874888149233</v>
      </c>
      <c r="BK109" s="143">
        <f t="shared" si="231"/>
        <v>7.3467329633738139</v>
      </c>
      <c r="BL109" s="143">
        <f t="shared" si="231"/>
        <v>5.024708513770257</v>
      </c>
      <c r="BM109" s="143">
        <f t="shared" si="232"/>
        <v>3.8863133326820378</v>
      </c>
      <c r="BN109" s="143">
        <f t="shared" si="233"/>
        <v>3.8520631673045354</v>
      </c>
      <c r="BO109" s="143">
        <f t="shared" si="234"/>
        <v>1.6373706814120894</v>
      </c>
      <c r="BP109" s="143">
        <f t="shared" si="235"/>
        <v>1.940355293158184</v>
      </c>
      <c r="BQ109" s="143">
        <f t="shared" si="236"/>
        <v>1.9154325386666344</v>
      </c>
      <c r="BR109" s="143">
        <f t="shared" si="237"/>
        <v>1.3621863348679064</v>
      </c>
      <c r="BS109" s="143">
        <f t="shared" si="238"/>
        <v>1.9769748323045548</v>
      </c>
      <c r="BT109" s="143">
        <f t="shared" si="239"/>
        <v>2.3168278147060848</v>
      </c>
      <c r="BU109" s="143">
        <f t="shared" si="240"/>
        <v>2.4059008200514413</v>
      </c>
      <c r="BV109" s="143">
        <f t="shared" si="241"/>
        <v>0.12662085808082565</v>
      </c>
      <c r="BW109" s="143">
        <f t="shared" si="242"/>
        <v>2.8510116781013393</v>
      </c>
      <c r="BX109" s="143">
        <f t="shared" si="243"/>
        <v>1.4272666783532495</v>
      </c>
      <c r="BY109" s="143">
        <f t="shared" si="244"/>
        <v>2.7903688233413293</v>
      </c>
      <c r="BZ109" s="143">
        <f t="shared" si="245"/>
        <v>3.0773998469691621</v>
      </c>
      <c r="CA109" s="143">
        <f t="shared" si="246"/>
        <v>-0.23749668944144428</v>
      </c>
      <c r="CB109" s="143">
        <f t="shared" si="247"/>
        <v>0.60550325250595649</v>
      </c>
      <c r="CC109" s="143">
        <f t="shared" si="248"/>
        <v>-0.20470492794872294</v>
      </c>
      <c r="CD109" s="143">
        <f t="shared" si="249"/>
        <v>0.69249958635278985</v>
      </c>
      <c r="CE109" s="143">
        <f t="shared" si="250"/>
        <v>0.10802012804227809</v>
      </c>
      <c r="CF109" s="143">
        <f t="shared" si="251"/>
        <v>1.0635607970107763</v>
      </c>
      <c r="CG109" s="143">
        <f t="shared" si="252"/>
        <v>-0.84021577772682676</v>
      </c>
      <c r="CH109" s="143">
        <f t="shared" si="253"/>
        <v>-0.62951990645716771</v>
      </c>
      <c r="CI109" s="143">
        <f t="shared" si="254"/>
        <v>1.9141927395485714</v>
      </c>
      <c r="CJ109" s="143">
        <f t="shared" si="255"/>
        <v>0.53681327259349876</v>
      </c>
      <c r="CK109" s="143">
        <f t="shared" si="256"/>
        <v>0.39833821304574379</v>
      </c>
    </row>
    <row r="110" spans="1:89">
      <c r="A110" s="134" t="s">
        <v>4</v>
      </c>
      <c r="B110" s="236"/>
      <c r="C110" s="144"/>
      <c r="D110" s="144"/>
      <c r="E110" s="144"/>
      <c r="F110" s="144">
        <f t="shared" ref="F110:U121" si="257">(F30-B30)/B30*100</f>
        <v>2.6338646542196034</v>
      </c>
      <c r="G110" s="144">
        <f t="shared" si="230"/>
        <v>1.1091429237183321</v>
      </c>
      <c r="H110" s="144">
        <f t="shared" si="230"/>
        <v>0.89480796285481001</v>
      </c>
      <c r="I110" s="144">
        <f t="shared" si="230"/>
        <v>2.3716946484584556</v>
      </c>
      <c r="J110" s="144">
        <f t="shared" si="230"/>
        <v>1.6910619819485939</v>
      </c>
      <c r="K110" s="144">
        <f t="shared" si="230"/>
        <v>3.8311273960003565</v>
      </c>
      <c r="L110" s="144">
        <f t="shared" si="230"/>
        <v>3.0420426869268855</v>
      </c>
      <c r="M110" s="144">
        <f t="shared" si="230"/>
        <v>2.0476538334383769</v>
      </c>
      <c r="N110" s="144">
        <f t="shared" si="230"/>
        <v>1.6446947106213392</v>
      </c>
      <c r="O110" s="144">
        <f t="shared" si="230"/>
        <v>-0.29519779025042614</v>
      </c>
      <c r="P110" s="144">
        <f t="shared" si="230"/>
        <v>-1.4158352222429786</v>
      </c>
      <c r="Q110" s="144">
        <f t="shared" si="230"/>
        <v>-1.7024265013844397</v>
      </c>
      <c r="R110" s="144">
        <f t="shared" si="230"/>
        <v>-1.0984720439806475</v>
      </c>
      <c r="S110" s="144">
        <f t="shared" si="230"/>
        <v>-0.29797754843881991</v>
      </c>
      <c r="T110" s="144">
        <f t="shared" si="230"/>
        <v>2.6114742564442488</v>
      </c>
      <c r="U110" s="144">
        <f t="shared" si="230"/>
        <v>5.279146795870445</v>
      </c>
      <c r="V110" s="144">
        <f t="shared" si="230"/>
        <v>7.6122309688090137</v>
      </c>
      <c r="W110" s="144">
        <f t="shared" si="230"/>
        <v>8.5791752148734499</v>
      </c>
      <c r="X110" s="144">
        <f t="shared" si="230"/>
        <v>9.101778685943092</v>
      </c>
      <c r="Y110" s="144">
        <f t="shared" si="230"/>
        <v>9.0349042892536513</v>
      </c>
      <c r="Z110" s="144">
        <f t="shared" si="230"/>
        <v>6.2132623259374959</v>
      </c>
      <c r="AA110" s="144">
        <f t="shared" si="230"/>
        <v>4.5041983109803674</v>
      </c>
      <c r="AB110" s="144">
        <f t="shared" si="230"/>
        <v>1.2699261238524351</v>
      </c>
      <c r="AC110" s="144">
        <f t="shared" si="230"/>
        <v>0.12257689823375209</v>
      </c>
      <c r="AD110" s="144">
        <f t="shared" si="230"/>
        <v>0.40406171585507411</v>
      </c>
      <c r="AE110" s="144">
        <f t="shared" si="230"/>
        <v>2.1578177907475791</v>
      </c>
      <c r="AF110" s="144">
        <f t="shared" si="230"/>
        <v>4.4209591494267899</v>
      </c>
      <c r="AG110" s="144">
        <f t="shared" si="230"/>
        <v>3.5809336939240857</v>
      </c>
      <c r="AH110" s="144">
        <f t="shared" si="230"/>
        <v>2.5651018260941063</v>
      </c>
      <c r="AI110" s="144">
        <f t="shared" si="230"/>
        <v>-0.46850061748964111</v>
      </c>
      <c r="AJ110" s="144">
        <f t="shared" si="230"/>
        <v>-2.5431320561909474</v>
      </c>
      <c r="AK110" s="144">
        <f t="shared" si="230"/>
        <v>-3.1143883278196749</v>
      </c>
      <c r="AL110" s="144">
        <f t="shared" si="230"/>
        <v>-8.5491424560896645E-2</v>
      </c>
      <c r="AM110" s="144">
        <f t="shared" si="230"/>
        <v>3.6498056175325164</v>
      </c>
      <c r="AN110" s="144">
        <f t="shared" si="230"/>
        <v>7.1811867232890734</v>
      </c>
      <c r="AO110" s="144">
        <f t="shared" si="230"/>
        <v>8.1946368569897619</v>
      </c>
      <c r="AP110" s="144">
        <f t="shared" si="230"/>
        <v>5.2197679130628645</v>
      </c>
      <c r="AQ110" s="144">
        <f t="shared" ref="AQ110:BH121" si="258">(AQ30-AM30)/AM30*100</f>
        <v>6.7051872369087748</v>
      </c>
      <c r="AR110" s="144">
        <f t="shared" si="258"/>
        <v>6.6043656016532521</v>
      </c>
      <c r="AS110" s="144">
        <f t="shared" si="258"/>
        <v>6.1144509467434203</v>
      </c>
      <c r="AT110" s="144">
        <f t="shared" si="258"/>
        <v>7.2294605871869688</v>
      </c>
      <c r="AU110" s="144">
        <f t="shared" si="258"/>
        <v>5.200236339701755</v>
      </c>
      <c r="AV110" s="144">
        <f t="shared" si="258"/>
        <v>4.8678937596215732</v>
      </c>
      <c r="AW110" s="144">
        <f t="shared" si="258"/>
        <v>6.8993158709470244</v>
      </c>
      <c r="AX110" s="144">
        <f t="shared" si="258"/>
        <v>7.5058819029725932</v>
      </c>
      <c r="AY110" s="144">
        <f t="shared" si="258"/>
        <v>5.9764278081615254</v>
      </c>
      <c r="AZ110" s="144">
        <f t="shared" si="258"/>
        <v>3.9431194888041485</v>
      </c>
      <c r="BA110" s="144">
        <f t="shared" si="258"/>
        <v>4.3790963034582937</v>
      </c>
      <c r="BB110" s="144">
        <f t="shared" si="258"/>
        <v>2.4746880798785771</v>
      </c>
      <c r="BC110" s="144">
        <f t="shared" si="258"/>
        <v>5.9963327325584359</v>
      </c>
      <c r="BD110" s="144">
        <f t="shared" si="258"/>
        <v>4.0285987137148682</v>
      </c>
      <c r="BE110" s="144">
        <f t="shared" si="258"/>
        <v>-3.4189079059116603</v>
      </c>
      <c r="BF110" s="144">
        <f t="shared" si="258"/>
        <v>-9.4121114526252931</v>
      </c>
      <c r="BG110" s="144">
        <f t="shared" si="258"/>
        <v>-15.188213967657466</v>
      </c>
      <c r="BH110" s="144">
        <f t="shared" si="258"/>
        <v>-11.861139682619426</v>
      </c>
      <c r="BI110" s="144">
        <f t="shared" si="231"/>
        <v>-4.7698928378996648</v>
      </c>
      <c r="BJ110" s="144">
        <f t="shared" si="231"/>
        <v>4.113151776048908</v>
      </c>
      <c r="BK110" s="144">
        <f t="shared" si="231"/>
        <v>9.3259247373670711</v>
      </c>
      <c r="BL110" s="144">
        <f t="shared" si="231"/>
        <v>6.6876792605073412</v>
      </c>
      <c r="BM110" s="144">
        <f t="shared" si="232"/>
        <v>5.2354396747225325</v>
      </c>
      <c r="BN110" s="144">
        <f t="shared" si="233"/>
        <v>5.5088166712330073</v>
      </c>
      <c r="BO110" s="144">
        <f t="shared" si="234"/>
        <v>1.99302934910935</v>
      </c>
      <c r="BP110" s="144">
        <f t="shared" si="235"/>
        <v>2.2507329519258223</v>
      </c>
      <c r="BQ110" s="144">
        <f t="shared" si="236"/>
        <v>2.0635761977115554</v>
      </c>
      <c r="BR110" s="144">
        <f t="shared" si="237"/>
        <v>1.0857477140217171</v>
      </c>
      <c r="BS110" s="144">
        <f t="shared" si="238"/>
        <v>2.2373473660606429</v>
      </c>
      <c r="BT110" s="144">
        <f t="shared" si="239"/>
        <v>2.5791726134799164</v>
      </c>
      <c r="BU110" s="144">
        <f t="shared" si="240"/>
        <v>2.5842015266172478</v>
      </c>
      <c r="BV110" s="144">
        <f t="shared" si="241"/>
        <v>-0.6399310948563377</v>
      </c>
      <c r="BW110" s="144">
        <f t="shared" si="242"/>
        <v>2.4418079239357318</v>
      </c>
      <c r="BX110" s="144">
        <f t="shared" si="243"/>
        <v>0.53964039082392556</v>
      </c>
      <c r="BY110" s="144">
        <f t="shared" si="244"/>
        <v>2.6149374818772833</v>
      </c>
      <c r="BZ110" s="144">
        <f t="shared" si="245"/>
        <v>3.0029345836947141</v>
      </c>
      <c r="CA110" s="144">
        <f t="shared" si="246"/>
        <v>-1.0626087489723233</v>
      </c>
      <c r="CB110" s="144">
        <f t="shared" si="247"/>
        <v>0.31754133510445565</v>
      </c>
      <c r="CC110" s="144">
        <f t="shared" si="248"/>
        <v>-0.81399160795762071</v>
      </c>
      <c r="CD110" s="144">
        <f t="shared" si="249"/>
        <v>0.28813416008938203</v>
      </c>
      <c r="CE110" s="144">
        <f t="shared" si="250"/>
        <v>-0.20915835440553365</v>
      </c>
      <c r="CF110" s="144">
        <f t="shared" si="251"/>
        <v>1.361044420871883</v>
      </c>
      <c r="CG110" s="144">
        <f t="shared" si="252"/>
        <v>-1.1535050042373505</v>
      </c>
      <c r="CH110" s="144">
        <f t="shared" si="253"/>
        <v>-0.51341681700350228</v>
      </c>
      <c r="CI110" s="144">
        <f t="shared" si="254"/>
        <v>2.9517174394170866</v>
      </c>
      <c r="CJ110" s="144">
        <f t="shared" si="255"/>
        <v>0.86075680379919894</v>
      </c>
      <c r="CK110" s="144">
        <f t="shared" si="256"/>
        <v>0.65978563288044212</v>
      </c>
    </row>
    <row r="111" spans="1:89">
      <c r="A111" s="134" t="s">
        <v>5</v>
      </c>
      <c r="B111" s="236"/>
      <c r="C111" s="144"/>
      <c r="D111" s="144"/>
      <c r="E111" s="144"/>
      <c r="F111" s="144">
        <f t="shared" si="257"/>
        <v>2.5712734734000748</v>
      </c>
      <c r="G111" s="144">
        <f t="shared" si="257"/>
        <v>6.8303437492196295</v>
      </c>
      <c r="H111" s="144">
        <f t="shared" si="257"/>
        <v>13.963229680636505</v>
      </c>
      <c r="I111" s="144">
        <f t="shared" si="257"/>
        <v>21.132228164379796</v>
      </c>
      <c r="J111" s="144">
        <f t="shared" si="257"/>
        <v>12.95464153802715</v>
      </c>
      <c r="K111" s="144">
        <f t="shared" si="257"/>
        <v>8.693076188202193</v>
      </c>
      <c r="L111" s="144">
        <f t="shared" si="257"/>
        <v>0.44259231945605032</v>
      </c>
      <c r="M111" s="144">
        <f t="shared" si="257"/>
        <v>-6.6191475640237858</v>
      </c>
      <c r="N111" s="144">
        <f t="shared" si="257"/>
        <v>-5.8006401571799522</v>
      </c>
      <c r="O111" s="144">
        <f t="shared" si="257"/>
        <v>-7.3076388528749678</v>
      </c>
      <c r="P111" s="144">
        <f t="shared" si="257"/>
        <v>-6.7753460123941025</v>
      </c>
      <c r="Q111" s="144">
        <f t="shared" si="257"/>
        <v>-4.5040510178020892</v>
      </c>
      <c r="R111" s="144">
        <f t="shared" si="257"/>
        <v>-3.061946905943286</v>
      </c>
      <c r="S111" s="144">
        <f t="shared" si="257"/>
        <v>-0.7520148087611751</v>
      </c>
      <c r="T111" s="144">
        <f t="shared" si="257"/>
        <v>1.2127688813560031</v>
      </c>
      <c r="U111" s="144">
        <f t="shared" si="257"/>
        <v>2.9396586064422148</v>
      </c>
      <c r="V111" s="144">
        <f t="shared" ref="V111:AP121" si="259">(V31-R31)/R31*100</f>
        <v>7.004261475292278</v>
      </c>
      <c r="W111" s="144">
        <f t="shared" si="259"/>
        <v>6.7048931419762843</v>
      </c>
      <c r="X111" s="144">
        <f t="shared" si="259"/>
        <v>6.5933593084658737</v>
      </c>
      <c r="Y111" s="144">
        <f t="shared" si="259"/>
        <v>3.2302244142858774</v>
      </c>
      <c r="Z111" s="144">
        <f t="shared" si="259"/>
        <v>1.4866355776125562</v>
      </c>
      <c r="AA111" s="144">
        <f t="shared" si="259"/>
        <v>-0.65707106821372252</v>
      </c>
      <c r="AB111" s="144">
        <f t="shared" si="259"/>
        <v>-1.2149636837537163</v>
      </c>
      <c r="AC111" s="144">
        <f t="shared" si="259"/>
        <v>-0.21973719193505861</v>
      </c>
      <c r="AD111" s="144">
        <f t="shared" si="259"/>
        <v>5.3261602921868247</v>
      </c>
      <c r="AE111" s="144">
        <f t="shared" si="259"/>
        <v>9.307843149008157</v>
      </c>
      <c r="AF111" s="144">
        <f t="shared" si="259"/>
        <v>10.870268024566869</v>
      </c>
      <c r="AG111" s="144">
        <f t="shared" si="259"/>
        <v>13.403406314445586</v>
      </c>
      <c r="AH111" s="144">
        <f t="shared" si="259"/>
        <v>-9.4919071702715296</v>
      </c>
      <c r="AI111" s="144">
        <f t="shared" si="259"/>
        <v>-11.522698851614976</v>
      </c>
      <c r="AJ111" s="144">
        <f t="shared" si="259"/>
        <v>-12.224310528667861</v>
      </c>
      <c r="AK111" s="144">
        <f t="shared" si="259"/>
        <v>-12.710518150532277</v>
      </c>
      <c r="AL111" s="144">
        <f t="shared" si="259"/>
        <v>4.0388517281189005</v>
      </c>
      <c r="AM111" s="144">
        <f t="shared" si="259"/>
        <v>6.0237265881246813</v>
      </c>
      <c r="AN111" s="144">
        <f t="shared" si="259"/>
        <v>9.1346031828523984</v>
      </c>
      <c r="AO111" s="144">
        <f t="shared" si="259"/>
        <v>10.02489954371776</v>
      </c>
      <c r="AP111" s="144">
        <f t="shared" si="259"/>
        <v>8.6756446781241578</v>
      </c>
      <c r="AQ111" s="144">
        <f t="shared" si="258"/>
        <v>7.6060505900990343</v>
      </c>
      <c r="AR111" s="144">
        <f t="shared" si="258"/>
        <v>4.8848865445732166</v>
      </c>
      <c r="AS111" s="144">
        <f t="shared" si="258"/>
        <v>5.0524952206318616</v>
      </c>
      <c r="AT111" s="144">
        <f t="shared" si="258"/>
        <v>4.4884952922719981</v>
      </c>
      <c r="AU111" s="144">
        <f t="shared" si="258"/>
        <v>3.8069772242923907</v>
      </c>
      <c r="AV111" s="144">
        <f t="shared" si="258"/>
        <v>3.2180708905039568</v>
      </c>
      <c r="AW111" s="144">
        <f t="shared" si="258"/>
        <v>1.7504579775206777</v>
      </c>
      <c r="AX111" s="144">
        <f t="shared" si="258"/>
        <v>2.2304991200513626</v>
      </c>
      <c r="AY111" s="144">
        <f t="shared" si="258"/>
        <v>2.8508482269903541</v>
      </c>
      <c r="AZ111" s="144">
        <f t="shared" si="258"/>
        <v>3.6499345304486717</v>
      </c>
      <c r="BA111" s="144">
        <f t="shared" si="258"/>
        <v>3.0883349236878268</v>
      </c>
      <c r="BB111" s="144">
        <f t="shared" si="258"/>
        <v>-3.5293344191210343</v>
      </c>
      <c r="BC111" s="144">
        <f t="shared" si="258"/>
        <v>-4.9576164781504186</v>
      </c>
      <c r="BD111" s="144">
        <f t="shared" si="258"/>
        <v>-2.9422098571396065</v>
      </c>
      <c r="BE111" s="144">
        <f t="shared" si="258"/>
        <v>-6.5718937565756876</v>
      </c>
      <c r="BF111" s="144">
        <f t="shared" si="258"/>
        <v>-5.0672935210923118</v>
      </c>
      <c r="BG111" s="144">
        <f t="shared" si="258"/>
        <v>-4.0709787409527589</v>
      </c>
      <c r="BH111" s="144">
        <f t="shared" si="258"/>
        <v>-6.2124635515491065</v>
      </c>
      <c r="BI111" s="144">
        <f t="shared" si="231"/>
        <v>-2.4065306216598685</v>
      </c>
      <c r="BJ111" s="144">
        <f t="shared" si="231"/>
        <v>2.6933349916042304</v>
      </c>
      <c r="BK111" s="144">
        <f t="shared" si="231"/>
        <v>2.195211410762874</v>
      </c>
      <c r="BL111" s="144">
        <f t="shared" si="231"/>
        <v>1.0760053439304544</v>
      </c>
      <c r="BM111" s="144">
        <f t="shared" si="232"/>
        <v>2.2306593102475523</v>
      </c>
      <c r="BN111" s="144">
        <f t="shared" si="233"/>
        <v>1.2731641770128821</v>
      </c>
      <c r="BO111" s="144">
        <f t="shared" si="234"/>
        <v>1.5781300096898809</v>
      </c>
      <c r="BP111" s="144">
        <f t="shared" si="235"/>
        <v>1.3951844700084122</v>
      </c>
      <c r="BQ111" s="144">
        <f t="shared" si="236"/>
        <v>0.16702103370822391</v>
      </c>
      <c r="BR111" s="144">
        <f t="shared" si="237"/>
        <v>0.50421306724178827</v>
      </c>
      <c r="BS111" s="144">
        <f t="shared" si="238"/>
        <v>-0.74985578978367839</v>
      </c>
      <c r="BT111" s="144">
        <f t="shared" si="239"/>
        <v>0.14891600278015826</v>
      </c>
      <c r="BU111" s="144">
        <f t="shared" si="240"/>
        <v>-1.0762352838712644E-2</v>
      </c>
      <c r="BV111" s="144">
        <f t="shared" si="241"/>
        <v>-1.2104417687756137</v>
      </c>
      <c r="BW111" s="144">
        <f t="shared" si="242"/>
        <v>0.56574353260611276</v>
      </c>
      <c r="BX111" s="144">
        <f t="shared" si="243"/>
        <v>0.65730340383097097</v>
      </c>
      <c r="BY111" s="144">
        <f t="shared" si="244"/>
        <v>-0.8290241390823414</v>
      </c>
      <c r="BZ111" s="144">
        <f t="shared" si="245"/>
        <v>-1.1649335472287949</v>
      </c>
      <c r="CA111" s="144">
        <f t="shared" si="246"/>
        <v>-1.6230430722421056</v>
      </c>
      <c r="CB111" s="144">
        <f t="shared" si="247"/>
        <v>-2.6203320518474555</v>
      </c>
      <c r="CC111" s="144">
        <f t="shared" si="248"/>
        <v>-0.81972031428980807</v>
      </c>
      <c r="CD111" s="144">
        <f t="shared" si="249"/>
        <v>0.45636973902657851</v>
      </c>
      <c r="CE111" s="144">
        <f t="shared" si="250"/>
        <v>-1.7848349406776283</v>
      </c>
      <c r="CF111" s="144">
        <f t="shared" si="251"/>
        <v>-3.2290808326073326</v>
      </c>
      <c r="CG111" s="144">
        <f t="shared" si="252"/>
        <v>-3.4674517253715855</v>
      </c>
      <c r="CH111" s="144">
        <f t="shared" si="253"/>
        <v>-5.5126661175685125</v>
      </c>
      <c r="CI111" s="144">
        <f t="shared" si="254"/>
        <v>-4.4312633578938456</v>
      </c>
      <c r="CJ111" s="144">
        <f t="shared" si="255"/>
        <v>-3.1404482415257275</v>
      </c>
      <c r="CK111" s="144">
        <f t="shared" si="256"/>
        <v>-2.6907114256020606</v>
      </c>
    </row>
    <row r="112" spans="1:89">
      <c r="A112" s="137" t="s">
        <v>6</v>
      </c>
      <c r="B112" s="237"/>
      <c r="C112" s="145"/>
      <c r="D112" s="145"/>
      <c r="E112" s="145"/>
      <c r="F112" s="145">
        <f t="shared" si="257"/>
        <v>-2.3175488598259899</v>
      </c>
      <c r="G112" s="145">
        <f t="shared" si="257"/>
        <v>-1.3968445028478296</v>
      </c>
      <c r="H112" s="145">
        <f t="shared" si="257"/>
        <v>-1.5287957224634952</v>
      </c>
      <c r="I112" s="145">
        <f t="shared" si="257"/>
        <v>-1.6813411921818793</v>
      </c>
      <c r="J112" s="145">
        <f t="shared" si="257"/>
        <v>5.3099485676245513</v>
      </c>
      <c r="K112" s="145">
        <f t="shared" si="257"/>
        <v>5.5277642012474111</v>
      </c>
      <c r="L112" s="145">
        <f t="shared" si="257"/>
        <v>5.8345409581443279</v>
      </c>
      <c r="M112" s="145">
        <f t="shared" si="257"/>
        <v>6.1957458915284764</v>
      </c>
      <c r="N112" s="145">
        <f t="shared" si="257"/>
        <v>-8.0526274519752903</v>
      </c>
      <c r="O112" s="145">
        <f t="shared" si="257"/>
        <v>-11.298645947182493</v>
      </c>
      <c r="P112" s="145">
        <f t="shared" si="257"/>
        <v>-12.877057499599056</v>
      </c>
      <c r="Q112" s="145">
        <f t="shared" si="257"/>
        <v>-12.7142234028546</v>
      </c>
      <c r="R112" s="145">
        <f t="shared" si="257"/>
        <v>-7.7851740380529666</v>
      </c>
      <c r="S112" s="145">
        <f t="shared" si="257"/>
        <v>-5.6712104196885234</v>
      </c>
      <c r="T112" s="145">
        <f t="shared" si="257"/>
        <v>-4.5044411256177854</v>
      </c>
      <c r="U112" s="145">
        <f t="shared" si="257"/>
        <v>-4.763969324633849</v>
      </c>
      <c r="V112" s="145">
        <f t="shared" si="259"/>
        <v>0.25506900203914085</v>
      </c>
      <c r="W112" s="145">
        <f t="shared" si="259"/>
        <v>2.6178967586542705</v>
      </c>
      <c r="X112" s="145">
        <f t="shared" si="259"/>
        <v>5.3928072880213218</v>
      </c>
      <c r="Y112" s="145">
        <f t="shared" si="259"/>
        <v>7.468317741958451</v>
      </c>
      <c r="Z112" s="145">
        <f t="shared" si="259"/>
        <v>37.925300403292198</v>
      </c>
      <c r="AA112" s="145">
        <f t="shared" si="259"/>
        <v>36.005906673893456</v>
      </c>
      <c r="AB112" s="145">
        <f t="shared" si="259"/>
        <v>32.41821825442436</v>
      </c>
      <c r="AC112" s="145">
        <f t="shared" si="259"/>
        <v>30.428902344678932</v>
      </c>
      <c r="AD112" s="145">
        <f t="shared" si="259"/>
        <v>-22.614925320448645</v>
      </c>
      <c r="AE112" s="145">
        <f t="shared" si="259"/>
        <v>-22.096401458746694</v>
      </c>
      <c r="AF112" s="145">
        <f t="shared" si="259"/>
        <v>-20.44580471766519</v>
      </c>
      <c r="AG112" s="145">
        <f t="shared" si="259"/>
        <v>-18.921394697497696</v>
      </c>
      <c r="AH112" s="145">
        <f t="shared" si="259"/>
        <v>5.7741467255235124</v>
      </c>
      <c r="AI112" s="145">
        <f t="shared" si="259"/>
        <v>5.5757040319090612</v>
      </c>
      <c r="AJ112" s="145">
        <f t="shared" si="259"/>
        <v>4.361862696129486</v>
      </c>
      <c r="AK112" s="145">
        <f t="shared" si="259"/>
        <v>3.3853911021623038</v>
      </c>
      <c r="AL112" s="145">
        <f t="shared" si="259"/>
        <v>7.1695597099898496</v>
      </c>
      <c r="AM112" s="145">
        <f t="shared" si="259"/>
        <v>8.7131140190077883</v>
      </c>
      <c r="AN112" s="145">
        <f t="shared" si="259"/>
        <v>10.308726538731831</v>
      </c>
      <c r="AO112" s="145">
        <f t="shared" si="259"/>
        <v>11.320112001845906</v>
      </c>
      <c r="AP112" s="145">
        <f t="shared" si="259"/>
        <v>13.20489669328736</v>
      </c>
      <c r="AQ112" s="145">
        <f t="shared" si="258"/>
        <v>13.366474335054354</v>
      </c>
      <c r="AR112" s="145">
        <f t="shared" si="258"/>
        <v>13.830142581225955</v>
      </c>
      <c r="AS112" s="145">
        <f t="shared" si="258"/>
        <v>13.772010661520421</v>
      </c>
      <c r="AT112" s="145">
        <f t="shared" si="258"/>
        <v>8.1173371689342844</v>
      </c>
      <c r="AU112" s="145">
        <f t="shared" si="258"/>
        <v>7.8819297306849663</v>
      </c>
      <c r="AV112" s="145">
        <f t="shared" si="258"/>
        <v>7.4181688365475713</v>
      </c>
      <c r="AW112" s="145">
        <f t="shared" si="258"/>
        <v>7.0214935222334516</v>
      </c>
      <c r="AX112" s="145">
        <f t="shared" si="258"/>
        <v>13.240550029376074</v>
      </c>
      <c r="AY112" s="145">
        <f t="shared" si="258"/>
        <v>15.08845087313064</v>
      </c>
      <c r="AZ112" s="145">
        <f t="shared" si="258"/>
        <v>14.546400970908092</v>
      </c>
      <c r="BA112" s="145">
        <f t="shared" si="258"/>
        <v>17.515490520988305</v>
      </c>
      <c r="BB112" s="145">
        <f t="shared" si="258"/>
        <v>12.748495681599289</v>
      </c>
      <c r="BC112" s="145">
        <f t="shared" si="258"/>
        <v>10.235037704545318</v>
      </c>
      <c r="BD112" s="145">
        <f t="shared" si="258"/>
        <v>11.305646782875712</v>
      </c>
      <c r="BE112" s="145">
        <f t="shared" si="258"/>
        <v>6.6188155138383653</v>
      </c>
      <c r="BF112" s="145">
        <f t="shared" si="258"/>
        <v>11.20857242141394</v>
      </c>
      <c r="BG112" s="145">
        <f t="shared" si="258"/>
        <v>9.6127383245068625</v>
      </c>
      <c r="BH112" s="145">
        <f t="shared" si="258"/>
        <v>8.4395933376684695</v>
      </c>
      <c r="BI112" s="145">
        <f t="shared" si="231"/>
        <v>8.8315408108944489</v>
      </c>
      <c r="BJ112" s="145">
        <f t="shared" si="231"/>
        <v>3.7758842038236171</v>
      </c>
      <c r="BK112" s="145">
        <f t="shared" si="231"/>
        <v>2.643671922963243</v>
      </c>
      <c r="BL112" s="145">
        <f t="shared" si="231"/>
        <v>0.83104302732327273</v>
      </c>
      <c r="BM112" s="145">
        <f t="shared" si="232"/>
        <v>-0.49146939196210437</v>
      </c>
      <c r="BN112" s="145">
        <f t="shared" si="233"/>
        <v>-1.3445148568045528</v>
      </c>
      <c r="BO112" s="145">
        <f t="shared" si="234"/>
        <v>0.19943104161893466</v>
      </c>
      <c r="BP112" s="145">
        <f t="shared" si="235"/>
        <v>0.97856340715932122</v>
      </c>
      <c r="BQ112" s="145">
        <f t="shared" si="236"/>
        <v>2.3190519386783746</v>
      </c>
      <c r="BR112" s="145">
        <f t="shared" si="237"/>
        <v>3.060562937709101</v>
      </c>
      <c r="BS112" s="145">
        <f t="shared" si="238"/>
        <v>2.4766156352758149</v>
      </c>
      <c r="BT112" s="145">
        <f t="shared" si="239"/>
        <v>2.4755568501091827</v>
      </c>
      <c r="BU112" s="145">
        <f t="shared" si="240"/>
        <v>3.0462954936942177</v>
      </c>
      <c r="BV112" s="145">
        <f t="shared" si="241"/>
        <v>4.1381295302800547</v>
      </c>
      <c r="BW112" s="145">
        <f t="shared" si="242"/>
        <v>5.8670909143615804</v>
      </c>
      <c r="BX112" s="145">
        <f t="shared" si="243"/>
        <v>5.556434458502105</v>
      </c>
      <c r="BY112" s="145">
        <f t="shared" si="244"/>
        <v>5.5251054718541841</v>
      </c>
      <c r="BZ112" s="145">
        <f t="shared" si="245"/>
        <v>5.6944915283979274</v>
      </c>
      <c r="CA112" s="145">
        <f t="shared" si="246"/>
        <v>3.8650486681057798</v>
      </c>
      <c r="CB112" s="145">
        <f t="shared" si="247"/>
        <v>3.4805054639307511</v>
      </c>
      <c r="CC112" s="145">
        <f t="shared" si="248"/>
        <v>2.5692015743032384</v>
      </c>
      <c r="CD112" s="145">
        <f t="shared" si="249"/>
        <v>2.4031743952669053</v>
      </c>
      <c r="CE112" s="145">
        <f t="shared" si="250"/>
        <v>2.3027537872690882</v>
      </c>
      <c r="CF112" s="145">
        <f t="shared" si="251"/>
        <v>2.0903272590544262</v>
      </c>
      <c r="CG112" s="145">
        <f t="shared" si="252"/>
        <v>1.7043584949752475</v>
      </c>
      <c r="CH112" s="145">
        <f t="shared" si="253"/>
        <v>1.369441945100498</v>
      </c>
      <c r="CI112" s="145">
        <f t="shared" si="254"/>
        <v>1.1013538587058687</v>
      </c>
      <c r="CJ112" s="145">
        <f t="shared" si="255"/>
        <v>1.0627550199121059</v>
      </c>
      <c r="CK112" s="145">
        <f t="shared" si="256"/>
        <v>0.88742441929011029</v>
      </c>
    </row>
    <row r="113" spans="1:89">
      <c r="A113" s="133" t="s">
        <v>7</v>
      </c>
      <c r="B113" s="240"/>
      <c r="C113" s="143"/>
      <c r="D113" s="143"/>
      <c r="E113" s="143"/>
      <c r="F113" s="143">
        <f>(F33-B33)/B33*100</f>
        <v>4.275520805211098</v>
      </c>
      <c r="G113" s="143">
        <f t="shared" si="257"/>
        <v>4.036881087915801</v>
      </c>
      <c r="H113" s="143">
        <f t="shared" si="257"/>
        <v>3.991314094338319</v>
      </c>
      <c r="I113" s="143">
        <f t="shared" si="257"/>
        <v>4.1639453462607658</v>
      </c>
      <c r="J113" s="143">
        <f t="shared" si="257"/>
        <v>2.3364595114488829</v>
      </c>
      <c r="K113" s="143">
        <f t="shared" si="257"/>
        <v>1.6881940312484633</v>
      </c>
      <c r="L113" s="143">
        <f t="shared" si="257"/>
        <v>0.88549157355679331</v>
      </c>
      <c r="M113" s="143">
        <f t="shared" si="257"/>
        <v>-9.3481282617734959E-2</v>
      </c>
      <c r="N113" s="143">
        <f t="shared" si="257"/>
        <v>2.0818399563278893</v>
      </c>
      <c r="O113" s="143">
        <f t="shared" si="257"/>
        <v>2.5703781471652412</v>
      </c>
      <c r="P113" s="143">
        <f t="shared" si="257"/>
        <v>2.5422569021544579</v>
      </c>
      <c r="Q113" s="143">
        <f t="shared" si="257"/>
        <v>2.7441153898463888</v>
      </c>
      <c r="R113" s="143">
        <f t="shared" si="257"/>
        <v>1.9011124884349271</v>
      </c>
      <c r="S113" s="143">
        <f t="shared" si="257"/>
        <v>2.2794356496405248</v>
      </c>
      <c r="T113" s="143">
        <f t="shared" si="257"/>
        <v>3.2068128658110977</v>
      </c>
      <c r="U113" s="143">
        <f t="shared" si="257"/>
        <v>3.9297102404558961</v>
      </c>
      <c r="V113" s="143">
        <f t="shared" si="259"/>
        <v>3.839192486803237</v>
      </c>
      <c r="W113" s="143">
        <f t="shared" si="259"/>
        <v>3.6685341633555226</v>
      </c>
      <c r="X113" s="143">
        <f t="shared" si="259"/>
        <v>3.3829632129154836</v>
      </c>
      <c r="Y113" s="143">
        <f t="shared" si="259"/>
        <v>3.1158317123221946</v>
      </c>
      <c r="Z113" s="143">
        <f t="shared" si="259"/>
        <v>5.5520737191969785</v>
      </c>
      <c r="AA113" s="143">
        <f t="shared" si="259"/>
        <v>5.2478758637499734</v>
      </c>
      <c r="AB113" s="143">
        <f t="shared" si="259"/>
        <v>5.034116594541163</v>
      </c>
      <c r="AC113" s="143">
        <f t="shared" si="259"/>
        <v>5.2956595139727565</v>
      </c>
      <c r="AD113" s="143">
        <f t="shared" si="259"/>
        <v>3.4751778452097897</v>
      </c>
      <c r="AE113" s="143">
        <f t="shared" si="259"/>
        <v>3.9028221697518442</v>
      </c>
      <c r="AF113" s="143">
        <f t="shared" si="259"/>
        <v>3.7676346741407509</v>
      </c>
      <c r="AG113" s="143">
        <f t="shared" si="259"/>
        <v>3.7576910259636005</v>
      </c>
      <c r="AH113" s="143">
        <f t="shared" si="259"/>
        <v>4.4508450494929956</v>
      </c>
      <c r="AI113" s="143">
        <f t="shared" si="259"/>
        <v>4.2779102515414857</v>
      </c>
      <c r="AJ113" s="143">
        <f t="shared" si="259"/>
        <v>4.7135598210268377</v>
      </c>
      <c r="AK113" s="143">
        <f t="shared" si="259"/>
        <v>4.6121028658377874</v>
      </c>
      <c r="AL113" s="143">
        <f t="shared" si="259"/>
        <v>3.829645283613913</v>
      </c>
      <c r="AM113" s="143">
        <f t="shared" si="259"/>
        <v>4.1299548993705564</v>
      </c>
      <c r="AN113" s="143">
        <f t="shared" si="259"/>
        <v>4.3266287163561952</v>
      </c>
      <c r="AO113" s="143">
        <f t="shared" si="259"/>
        <v>5.0425537979359021</v>
      </c>
      <c r="AP113" s="143">
        <f t="shared" si="259"/>
        <v>6.4678367084669413</v>
      </c>
      <c r="AQ113" s="143">
        <f t="shared" si="258"/>
        <v>6.7694782065454806</v>
      </c>
      <c r="AR113" s="143">
        <f t="shared" si="258"/>
        <v>6.9147422498297333</v>
      </c>
      <c r="AS113" s="143">
        <f t="shared" si="258"/>
        <v>6.3308065653411267</v>
      </c>
      <c r="AT113" s="143">
        <f t="shared" si="258"/>
        <v>5.4773182815906214</v>
      </c>
      <c r="AU113" s="143">
        <f t="shared" si="258"/>
        <v>5.5129599644239917</v>
      </c>
      <c r="AV113" s="143">
        <f t="shared" si="258"/>
        <v>5.6657651761230801</v>
      </c>
      <c r="AW113" s="143">
        <f t="shared" si="258"/>
        <v>5.8492525789286942</v>
      </c>
      <c r="AX113" s="143">
        <f t="shared" si="258"/>
        <v>6.4822179870831258</v>
      </c>
      <c r="AY113" s="143">
        <f t="shared" si="258"/>
        <v>6.2273810864017722</v>
      </c>
      <c r="AZ113" s="143">
        <f t="shared" si="258"/>
        <v>6.4575456793883905</v>
      </c>
      <c r="BA113" s="143">
        <f t="shared" si="258"/>
        <v>6.8156513288241127</v>
      </c>
      <c r="BB113" s="143">
        <f t="shared" si="258"/>
        <v>5.7374187283754132</v>
      </c>
      <c r="BC113" s="143">
        <f t="shared" si="258"/>
        <v>4.7492001976473368</v>
      </c>
      <c r="BD113" s="143">
        <f t="shared" si="258"/>
        <v>3.5800412629611298</v>
      </c>
      <c r="BE113" s="143">
        <f t="shared" si="258"/>
        <v>2.5344498936182855</v>
      </c>
      <c r="BF113" s="143">
        <f t="shared" si="258"/>
        <v>1.944105869764319</v>
      </c>
      <c r="BG113" s="143">
        <f t="shared" si="258"/>
        <v>1.4139677437133287</v>
      </c>
      <c r="BH113" s="143">
        <f t="shared" si="258"/>
        <v>0.94017639563028965</v>
      </c>
      <c r="BI113" s="143">
        <f t="shared" si="231"/>
        <v>0.6317621237486325</v>
      </c>
      <c r="BJ113" s="143">
        <f t="shared" si="231"/>
        <v>2.6286733155051043</v>
      </c>
      <c r="BK113" s="143">
        <f t="shared" si="231"/>
        <v>3.9825551447737304</v>
      </c>
      <c r="BL113" s="143">
        <f t="shared" si="231"/>
        <v>4.6482464806903803</v>
      </c>
      <c r="BM113" s="143">
        <f t="shared" si="232"/>
        <v>5.3956766761461958</v>
      </c>
      <c r="BN113" s="143">
        <f t="shared" si="233"/>
        <v>4.0963047782097668</v>
      </c>
      <c r="BO113" s="143">
        <f t="shared" si="234"/>
        <v>4.1273654893667526</v>
      </c>
      <c r="BP113" s="143">
        <f t="shared" si="235"/>
        <v>4.4227198983330736</v>
      </c>
      <c r="BQ113" s="143">
        <f t="shared" si="236"/>
        <v>4.4904680964075006</v>
      </c>
      <c r="BR113" s="143">
        <f t="shared" si="237"/>
        <v>3.68385678083391</v>
      </c>
      <c r="BS113" s="143">
        <f t="shared" si="238"/>
        <v>3.1036770489647982</v>
      </c>
      <c r="BT113" s="143">
        <f t="shared" si="239"/>
        <v>2.5997742157228596</v>
      </c>
      <c r="BU113" s="143">
        <f t="shared" si="240"/>
        <v>2.1921784205859809</v>
      </c>
      <c r="BV113" s="143">
        <f t="shared" si="241"/>
        <v>2.3023745965059375</v>
      </c>
      <c r="BW113" s="143">
        <f t="shared" si="242"/>
        <v>2.5527616839399188</v>
      </c>
      <c r="BX113" s="143">
        <f t="shared" si="243"/>
        <v>2.684511690880051</v>
      </c>
      <c r="BY113" s="143">
        <f t="shared" si="244"/>
        <v>2.9059140383964865</v>
      </c>
      <c r="BZ113" s="143">
        <f t="shared" si="245"/>
        <v>2.793998950981889</v>
      </c>
      <c r="CA113" s="143">
        <f t="shared" si="246"/>
        <v>2.4102466151473401</v>
      </c>
      <c r="CB113" s="143">
        <f t="shared" si="247"/>
        <v>2.4180785602685981</v>
      </c>
      <c r="CC113" s="143">
        <f t="shared" si="248"/>
        <v>2.0988000090268355</v>
      </c>
      <c r="CD113" s="143">
        <f t="shared" si="249"/>
        <v>2.0703264617154002</v>
      </c>
      <c r="CE113" s="143">
        <f t="shared" si="250"/>
        <v>1.7619597807283387</v>
      </c>
      <c r="CF113" s="143">
        <f t="shared" si="251"/>
        <v>1.4674979516587168</v>
      </c>
      <c r="CG113" s="143">
        <f t="shared" si="252"/>
        <v>1.3040098826249658</v>
      </c>
      <c r="CH113" s="143">
        <f t="shared" si="253"/>
        <v>1.2445927388190801</v>
      </c>
      <c r="CI113" s="143">
        <f t="shared" si="254"/>
        <v>1.5173274691841032</v>
      </c>
      <c r="CJ113" s="143">
        <f t="shared" si="255"/>
        <v>1.3686054319292242</v>
      </c>
      <c r="CK113" s="143">
        <f t="shared" si="256"/>
        <v>1.5054380630294417</v>
      </c>
    </row>
    <row r="114" spans="1:89">
      <c r="A114" s="140" t="s">
        <v>8</v>
      </c>
      <c r="B114" s="236"/>
      <c r="C114" s="144"/>
      <c r="D114" s="144"/>
      <c r="E114" s="144"/>
      <c r="F114" s="144">
        <f t="shared" si="257"/>
        <v>4.0136420970160165</v>
      </c>
      <c r="G114" s="144">
        <f t="shared" si="257"/>
        <v>2.6855203053303427</v>
      </c>
      <c r="H114" s="144">
        <f t="shared" si="257"/>
        <v>1.4196426689304831</v>
      </c>
      <c r="I114" s="144">
        <f t="shared" si="257"/>
        <v>0.96696419938332823</v>
      </c>
      <c r="J114" s="144">
        <f t="shared" si="257"/>
        <v>3.0153910516372093</v>
      </c>
      <c r="K114" s="144">
        <f t="shared" si="257"/>
        <v>1.7069144012431976</v>
      </c>
      <c r="L114" s="144">
        <f t="shared" si="257"/>
        <v>0.26191906800395892</v>
      </c>
      <c r="M114" s="144">
        <f t="shared" si="257"/>
        <v>-2.6871472608706446</v>
      </c>
      <c r="N114" s="144">
        <f t="shared" si="257"/>
        <v>-1.2127571478852601</v>
      </c>
      <c r="O114" s="144">
        <f t="shared" si="257"/>
        <v>0.28662099213857567</v>
      </c>
      <c r="P114" s="144">
        <f t="shared" si="257"/>
        <v>1.2730802823987961</v>
      </c>
      <c r="Q114" s="144">
        <f t="shared" si="257"/>
        <v>3.2515716926859466</v>
      </c>
      <c r="R114" s="144">
        <f t="shared" si="257"/>
        <v>4.2131160203339313</v>
      </c>
      <c r="S114" s="144">
        <f t="shared" si="257"/>
        <v>5.7284114799257946</v>
      </c>
      <c r="T114" s="144">
        <f t="shared" si="257"/>
        <v>8.0563146838060362</v>
      </c>
      <c r="U114" s="144">
        <f t="shared" si="257"/>
        <v>10.573637514085755</v>
      </c>
      <c r="V114" s="144">
        <f t="shared" si="259"/>
        <v>9.7718955965195047</v>
      </c>
      <c r="W114" s="144">
        <f t="shared" si="259"/>
        <v>9.3166391137203384</v>
      </c>
      <c r="X114" s="144">
        <f t="shared" si="259"/>
        <v>7.9382820470445186</v>
      </c>
      <c r="Y114" s="144">
        <f t="shared" si="259"/>
        <v>6.100126470829812</v>
      </c>
      <c r="Z114" s="144">
        <f t="shared" si="259"/>
        <v>10.082671588931696</v>
      </c>
      <c r="AA114" s="144">
        <f t="shared" si="259"/>
        <v>8.1460527770439466</v>
      </c>
      <c r="AB114" s="144">
        <f t="shared" si="259"/>
        <v>6.7496744060782117</v>
      </c>
      <c r="AC114" s="144">
        <f t="shared" si="259"/>
        <v>6.3521507898913576</v>
      </c>
      <c r="AD114" s="144">
        <f t="shared" si="259"/>
        <v>1.2351551150067774</v>
      </c>
      <c r="AE114" s="144">
        <f t="shared" si="259"/>
        <v>1.9659536623850067</v>
      </c>
      <c r="AF114" s="144">
        <f t="shared" si="259"/>
        <v>2.5876044296048097</v>
      </c>
      <c r="AG114" s="144">
        <f t="shared" si="259"/>
        <v>4.0037729582409485</v>
      </c>
      <c r="AH114" s="144">
        <f t="shared" si="259"/>
        <v>4.021603036846952</v>
      </c>
      <c r="AI114" s="144">
        <f t="shared" si="259"/>
        <v>3.6000548532503069</v>
      </c>
      <c r="AJ114" s="144">
        <f t="shared" si="259"/>
        <v>3.6699833443938372</v>
      </c>
      <c r="AK114" s="144">
        <f t="shared" si="259"/>
        <v>2.6067351465140849</v>
      </c>
      <c r="AL114" s="144">
        <f t="shared" si="259"/>
        <v>3.0852579120297436</v>
      </c>
      <c r="AM114" s="144">
        <f t="shared" si="259"/>
        <v>4.5858866175047375</v>
      </c>
      <c r="AN114" s="144">
        <f t="shared" si="259"/>
        <v>6.058605574961903</v>
      </c>
      <c r="AO114" s="144">
        <f t="shared" si="259"/>
        <v>7.9723680661814216</v>
      </c>
      <c r="AP114" s="144">
        <f t="shared" si="259"/>
        <v>7.2245182313042848</v>
      </c>
      <c r="AQ114" s="144">
        <f t="shared" si="258"/>
        <v>6.8403221365551756</v>
      </c>
      <c r="AR114" s="144">
        <f t="shared" si="258"/>
        <v>6.1566876419279764</v>
      </c>
      <c r="AS114" s="144">
        <f t="shared" si="258"/>
        <v>5.7065949965366771</v>
      </c>
      <c r="AT114" s="144">
        <f t="shared" si="258"/>
        <v>6.5552472438032359</v>
      </c>
      <c r="AU114" s="144">
        <f t="shared" si="258"/>
        <v>6.5222665025861879</v>
      </c>
      <c r="AV114" s="144">
        <f t="shared" si="258"/>
        <v>6.558555791433597</v>
      </c>
      <c r="AW114" s="144">
        <f t="shared" si="258"/>
        <v>5.9814010329106546</v>
      </c>
      <c r="AX114" s="144">
        <f t="shared" si="258"/>
        <v>6.4252113904853205</v>
      </c>
      <c r="AY114" s="144">
        <f t="shared" si="258"/>
        <v>6.2319846797187903</v>
      </c>
      <c r="AZ114" s="144">
        <f t="shared" si="258"/>
        <v>6.0137109433960063</v>
      </c>
      <c r="BA114" s="144">
        <f t="shared" si="258"/>
        <v>5.7082481057464625</v>
      </c>
      <c r="BB114" s="144">
        <f t="shared" si="258"/>
        <v>4.4136604939315696</v>
      </c>
      <c r="BC114" s="144">
        <f t="shared" si="258"/>
        <v>2.5016915179691774</v>
      </c>
      <c r="BD114" s="144">
        <f t="shared" si="258"/>
        <v>9.8341598036247396E-2</v>
      </c>
      <c r="BE114" s="144">
        <f t="shared" si="258"/>
        <v>-1.0474807506620516</v>
      </c>
      <c r="BF114" s="144">
        <f t="shared" si="258"/>
        <v>-0.61206241251628257</v>
      </c>
      <c r="BG114" s="144">
        <f t="shared" si="258"/>
        <v>-0.61387847085766534</v>
      </c>
      <c r="BH114" s="144">
        <f t="shared" si="258"/>
        <v>0.85525129826562718</v>
      </c>
      <c r="BI114" s="144">
        <f t="shared" si="231"/>
        <v>1.2272491195698028</v>
      </c>
      <c r="BJ114" s="144">
        <f t="shared" si="231"/>
        <v>1.6822553811669996</v>
      </c>
      <c r="BK114" s="144">
        <f t="shared" si="231"/>
        <v>4.2160945590540031</v>
      </c>
      <c r="BL114" s="144">
        <f t="shared" si="231"/>
        <v>5.3658903300920286</v>
      </c>
      <c r="BM114" s="144">
        <f t="shared" si="232"/>
        <v>6.7560190661469992</v>
      </c>
      <c r="BN114" s="144">
        <f t="shared" si="233"/>
        <v>6.3058480785149555</v>
      </c>
      <c r="BO114" s="144">
        <f t="shared" si="234"/>
        <v>5.1686589823348141</v>
      </c>
      <c r="BP114" s="144">
        <f t="shared" si="235"/>
        <v>4.5798161356655731</v>
      </c>
      <c r="BQ114" s="144">
        <f t="shared" si="236"/>
        <v>3.6966969607594815</v>
      </c>
      <c r="BR114" s="144">
        <f t="shared" si="237"/>
        <v>3.6156849310705006</v>
      </c>
      <c r="BS114" s="144">
        <f t="shared" si="238"/>
        <v>3.8443078232334207</v>
      </c>
      <c r="BT114" s="144">
        <f t="shared" si="239"/>
        <v>3.7318160370262059</v>
      </c>
      <c r="BU114" s="144">
        <f t="shared" si="240"/>
        <v>3.6053890306994685</v>
      </c>
      <c r="BV114" s="144">
        <f t="shared" si="241"/>
        <v>2.3132059890606742</v>
      </c>
      <c r="BW114" s="144">
        <f t="shared" si="242"/>
        <v>1.8346449658109438</v>
      </c>
      <c r="BX114" s="144">
        <f t="shared" si="243"/>
        <v>1.1204319964923091</v>
      </c>
      <c r="BY114" s="144">
        <f t="shared" si="244"/>
        <v>0.91297125719762073</v>
      </c>
      <c r="BZ114" s="144">
        <f t="shared" si="245"/>
        <v>1.6533328652171682</v>
      </c>
      <c r="CA114" s="144">
        <f t="shared" si="246"/>
        <v>1.0035364249086185</v>
      </c>
      <c r="CB114" s="144">
        <f t="shared" si="247"/>
        <v>1.9424906654720182</v>
      </c>
      <c r="CC114" s="144">
        <f t="shared" si="248"/>
        <v>1.4504875201852163</v>
      </c>
      <c r="CD114" s="144">
        <f t="shared" si="249"/>
        <v>2.3366148900988954</v>
      </c>
      <c r="CE114" s="144">
        <f t="shared" si="250"/>
        <v>2.1993384651362833</v>
      </c>
      <c r="CF114" s="144">
        <f t="shared" si="251"/>
        <v>1.4815122044168172</v>
      </c>
      <c r="CG114" s="144">
        <f t="shared" si="252"/>
        <v>2.1456904819050084</v>
      </c>
      <c r="CH114" s="144">
        <f t="shared" si="253"/>
        <v>1.8008567535812143</v>
      </c>
      <c r="CI114" s="144">
        <f t="shared" si="254"/>
        <v>2.4072589348537816</v>
      </c>
      <c r="CJ114" s="144">
        <f t="shared" si="255"/>
        <v>1.5972577472262595</v>
      </c>
      <c r="CK114" s="144">
        <f t="shared" si="256"/>
        <v>1.488307275866698</v>
      </c>
    </row>
    <row r="115" spans="1:89">
      <c r="A115" s="140" t="s">
        <v>9</v>
      </c>
      <c r="B115" s="236"/>
      <c r="C115" s="144"/>
      <c r="D115" s="144"/>
      <c r="E115" s="144"/>
      <c r="F115" s="144">
        <f t="shared" si="257"/>
        <v>6.4226933786106919</v>
      </c>
      <c r="G115" s="144">
        <f t="shared" si="257"/>
        <v>5.0032108411928666</v>
      </c>
      <c r="H115" s="144">
        <f t="shared" si="257"/>
        <v>4.0650422339725072</v>
      </c>
      <c r="I115" s="144">
        <f t="shared" si="257"/>
        <v>2.5300567073849431</v>
      </c>
      <c r="J115" s="144">
        <f t="shared" si="257"/>
        <v>4.1697344131498433</v>
      </c>
      <c r="K115" s="144">
        <f t="shared" si="257"/>
        <v>4.9432222409855955</v>
      </c>
      <c r="L115" s="144">
        <f t="shared" si="257"/>
        <v>5.6351000752411906</v>
      </c>
      <c r="M115" s="144">
        <f t="shared" si="257"/>
        <v>7.4305457255782441</v>
      </c>
      <c r="N115" s="144">
        <f t="shared" si="257"/>
        <v>7.3450960648329398</v>
      </c>
      <c r="O115" s="144">
        <f t="shared" si="257"/>
        <v>6.0270761020216748</v>
      </c>
      <c r="P115" s="144">
        <f t="shared" si="257"/>
        <v>3.1993070243544306</v>
      </c>
      <c r="Q115" s="144">
        <f t="shared" si="257"/>
        <v>1.7591280937841958</v>
      </c>
      <c r="R115" s="144">
        <f t="shared" si="257"/>
        <v>0.85957928668970607</v>
      </c>
      <c r="S115" s="144">
        <f t="shared" si="257"/>
        <v>2.2848333341154179</v>
      </c>
      <c r="T115" s="144">
        <f t="shared" si="257"/>
        <v>4.9849755483042557</v>
      </c>
      <c r="U115" s="144">
        <f t="shared" si="257"/>
        <v>6.0505614449828053</v>
      </c>
      <c r="V115" s="144">
        <f t="shared" si="259"/>
        <v>7.1337443515159169</v>
      </c>
      <c r="W115" s="144">
        <f t="shared" si="259"/>
        <v>7.1020641285487489</v>
      </c>
      <c r="X115" s="144">
        <f t="shared" si="259"/>
        <v>6.3854929702743295</v>
      </c>
      <c r="Y115" s="144">
        <f t="shared" si="259"/>
        <v>5.2621610187397136</v>
      </c>
      <c r="Z115" s="144">
        <f t="shared" si="259"/>
        <v>4.0943865061156348</v>
      </c>
      <c r="AA115" s="144">
        <f t="shared" si="259"/>
        <v>3.3589718440367409</v>
      </c>
      <c r="AB115" s="144">
        <f t="shared" si="259"/>
        <v>4.0177237373764481</v>
      </c>
      <c r="AC115" s="144">
        <f t="shared" si="259"/>
        <v>5.7501374333341824</v>
      </c>
      <c r="AD115" s="144">
        <f t="shared" si="259"/>
        <v>9.2161967505283311</v>
      </c>
      <c r="AE115" s="144">
        <f t="shared" si="259"/>
        <v>10.052761303528596</v>
      </c>
      <c r="AF115" s="144">
        <f t="shared" si="259"/>
        <v>9.6128183781196856</v>
      </c>
      <c r="AG115" s="144">
        <f t="shared" si="259"/>
        <v>8.5682839775900987</v>
      </c>
      <c r="AH115" s="144">
        <f t="shared" si="259"/>
        <v>8.199094330239399</v>
      </c>
      <c r="AI115" s="144">
        <f t="shared" si="259"/>
        <v>7.006772936071008</v>
      </c>
      <c r="AJ115" s="144">
        <f t="shared" si="259"/>
        <v>6.3205291550184217</v>
      </c>
      <c r="AK115" s="144">
        <f t="shared" si="259"/>
        <v>6.4926190764688698</v>
      </c>
      <c r="AL115" s="144">
        <f t="shared" si="259"/>
        <v>4.5500570669268257</v>
      </c>
      <c r="AM115" s="144">
        <f t="shared" si="259"/>
        <v>4.3586304746224629</v>
      </c>
      <c r="AN115" s="144">
        <f t="shared" si="259"/>
        <v>4.7151436517591812</v>
      </c>
      <c r="AO115" s="144">
        <f t="shared" si="259"/>
        <v>4.2952317624871572</v>
      </c>
      <c r="AP115" s="144">
        <f t="shared" si="259"/>
        <v>5.5536134663690317</v>
      </c>
      <c r="AQ115" s="144">
        <f t="shared" si="258"/>
        <v>6.0790905333392331</v>
      </c>
      <c r="AR115" s="144">
        <f t="shared" si="258"/>
        <v>6.025460097481532</v>
      </c>
      <c r="AS115" s="144">
        <f t="shared" si="258"/>
        <v>5.9968997489760838</v>
      </c>
      <c r="AT115" s="144">
        <f t="shared" si="258"/>
        <v>5.7160917514997109</v>
      </c>
      <c r="AU115" s="144">
        <f t="shared" si="258"/>
        <v>5.4738322514602613</v>
      </c>
      <c r="AV115" s="144">
        <f t="shared" si="258"/>
        <v>5.0949400599920036</v>
      </c>
      <c r="AW115" s="144">
        <f t="shared" si="258"/>
        <v>4.5424009634031002</v>
      </c>
      <c r="AX115" s="144">
        <f t="shared" si="258"/>
        <v>6.3926337603054426</v>
      </c>
      <c r="AY115" s="144">
        <f t="shared" si="258"/>
        <v>7.9174764993674929</v>
      </c>
      <c r="AZ115" s="144">
        <f t="shared" si="258"/>
        <v>9.0865915502572445</v>
      </c>
      <c r="BA115" s="144">
        <f t="shared" si="258"/>
        <v>9.7589263309823906</v>
      </c>
      <c r="BB115" s="144">
        <f t="shared" si="258"/>
        <v>6.7097688272576823</v>
      </c>
      <c r="BC115" s="144">
        <f t="shared" si="258"/>
        <v>4.2579196733789351</v>
      </c>
      <c r="BD115" s="144">
        <f t="shared" si="258"/>
        <v>2.7002769935242701</v>
      </c>
      <c r="BE115" s="144">
        <f t="shared" si="258"/>
        <v>1.4045608932007041</v>
      </c>
      <c r="BF115" s="144">
        <f t="shared" si="258"/>
        <v>0.67968346883420461</v>
      </c>
      <c r="BG115" s="144">
        <f t="shared" si="258"/>
        <v>7.6983927012535106E-2</v>
      </c>
      <c r="BH115" s="144">
        <f t="shared" si="258"/>
        <v>-0.28729080686517544</v>
      </c>
      <c r="BI115" s="144">
        <f t="shared" si="231"/>
        <v>-3.7569250241638749E-2</v>
      </c>
      <c r="BJ115" s="144">
        <f t="shared" si="231"/>
        <v>1.0818994503812298</v>
      </c>
      <c r="BK115" s="144">
        <f t="shared" si="231"/>
        <v>2.1372965483007325</v>
      </c>
      <c r="BL115" s="144">
        <f t="shared" si="231"/>
        <v>2.5868258022059312</v>
      </c>
      <c r="BM115" s="144">
        <f t="shared" si="232"/>
        <v>3.002730949742864</v>
      </c>
      <c r="BN115" s="144">
        <f t="shared" si="233"/>
        <v>3.0171824070005888</v>
      </c>
      <c r="BO115" s="144">
        <f t="shared" si="234"/>
        <v>3.4306724690744335</v>
      </c>
      <c r="BP115" s="144">
        <f t="shared" si="235"/>
        <v>3.3630771302262747</v>
      </c>
      <c r="BQ115" s="144">
        <f t="shared" si="236"/>
        <v>3.4170822385280699</v>
      </c>
      <c r="BR115" s="144">
        <f t="shared" si="237"/>
        <v>3.4295986161833674</v>
      </c>
      <c r="BS115" s="144">
        <f t="shared" si="238"/>
        <v>2.7977725733735115</v>
      </c>
      <c r="BT115" s="144">
        <f t="shared" si="239"/>
        <v>2.4957726392363857</v>
      </c>
      <c r="BU115" s="144">
        <f t="shared" si="240"/>
        <v>2.0511428711283668</v>
      </c>
      <c r="BV115" s="144">
        <f t="shared" si="241"/>
        <v>2.2480188286203151</v>
      </c>
      <c r="BW115" s="144">
        <f t="shared" si="242"/>
        <v>2.4650876761011853</v>
      </c>
      <c r="BX115" s="144">
        <f t="shared" si="243"/>
        <v>3.341912312228247</v>
      </c>
      <c r="BY115" s="144">
        <f t="shared" si="244"/>
        <v>3.7582507399803178</v>
      </c>
      <c r="BZ115" s="144">
        <f t="shared" si="245"/>
        <v>2.8527563525695721</v>
      </c>
      <c r="CA115" s="144">
        <f t="shared" si="246"/>
        <v>3.174730703542636</v>
      </c>
      <c r="CB115" s="144">
        <f t="shared" si="247"/>
        <v>2.7166091562022747</v>
      </c>
      <c r="CC115" s="144">
        <f t="shared" si="248"/>
        <v>2.7226900103194778</v>
      </c>
      <c r="CD115" s="144">
        <f t="shared" si="249"/>
        <v>2.7088726037527957</v>
      </c>
      <c r="CE115" s="144">
        <f t="shared" si="250"/>
        <v>1.6129581363952559</v>
      </c>
      <c r="CF115" s="144">
        <f t="shared" si="251"/>
        <v>0.91305476987417422</v>
      </c>
      <c r="CG115" s="144">
        <f t="shared" si="252"/>
        <v>-0.2759018926490211</v>
      </c>
      <c r="CH115" s="144">
        <f t="shared" si="253"/>
        <v>-0.38653210311171682</v>
      </c>
      <c r="CI115" s="144">
        <f t="shared" si="254"/>
        <v>0.14370822949220641</v>
      </c>
      <c r="CJ115" s="144">
        <f t="shared" si="255"/>
        <v>0.57674801396174913</v>
      </c>
      <c r="CK115" s="144">
        <f t="shared" si="256"/>
        <v>1.6410620045049185</v>
      </c>
    </row>
    <row r="116" spans="1:89">
      <c r="A116" s="140" t="s">
        <v>10</v>
      </c>
      <c r="B116" s="236"/>
      <c r="C116" s="144"/>
      <c r="D116" s="144"/>
      <c r="E116" s="144"/>
      <c r="F116" s="144">
        <f t="shared" si="257"/>
        <v>4.3105431834172663</v>
      </c>
      <c r="G116" s="144">
        <f t="shared" si="257"/>
        <v>6.1280327991700618</v>
      </c>
      <c r="H116" s="144">
        <f t="shared" si="257"/>
        <v>7.7761359063793192</v>
      </c>
      <c r="I116" s="144">
        <f t="shared" si="257"/>
        <v>9.6553232927155594</v>
      </c>
      <c r="J116" s="144">
        <f t="shared" si="257"/>
        <v>7.3450999331162681</v>
      </c>
      <c r="K116" s="144">
        <f t="shared" si="257"/>
        <v>5.4287221188619563</v>
      </c>
      <c r="L116" s="144">
        <f t="shared" si="257"/>
        <v>3.2895995984736479</v>
      </c>
      <c r="M116" s="144">
        <f t="shared" si="257"/>
        <v>1.3707495842769775</v>
      </c>
      <c r="N116" s="144">
        <f t="shared" si="257"/>
        <v>0.8431024171797965</v>
      </c>
      <c r="O116" s="144">
        <f t="shared" si="257"/>
        <v>1.7144020273611857</v>
      </c>
      <c r="P116" s="144">
        <f t="shared" si="257"/>
        <v>2.1441002169845218</v>
      </c>
      <c r="Q116" s="144">
        <f t="shared" si="257"/>
        <v>1.7716724303625215</v>
      </c>
      <c r="R116" s="144">
        <f t="shared" si="257"/>
        <v>5.8844530769748218</v>
      </c>
      <c r="S116" s="144">
        <f t="shared" si="257"/>
        <v>5.5659475745122506</v>
      </c>
      <c r="T116" s="144">
        <f t="shared" si="257"/>
        <v>5.9590670529523733</v>
      </c>
      <c r="U116" s="144">
        <f t="shared" si="257"/>
        <v>6.59841218227771</v>
      </c>
      <c r="V116" s="144">
        <f t="shared" si="259"/>
        <v>0.99925304311162877</v>
      </c>
      <c r="W116" s="144">
        <f t="shared" si="259"/>
        <v>0.27095082463949305</v>
      </c>
      <c r="X116" s="144">
        <f t="shared" si="259"/>
        <v>0.37113225215774637</v>
      </c>
      <c r="Y116" s="144">
        <f t="shared" si="259"/>
        <v>1.4398911470454345</v>
      </c>
      <c r="Z116" s="144">
        <f t="shared" si="259"/>
        <v>7.8764586827791181</v>
      </c>
      <c r="AA116" s="144">
        <f t="shared" si="259"/>
        <v>9.8926306159830393</v>
      </c>
      <c r="AB116" s="144">
        <f t="shared" si="259"/>
        <v>10.716565178143618</v>
      </c>
      <c r="AC116" s="144">
        <f t="shared" si="259"/>
        <v>11.006042858831698</v>
      </c>
      <c r="AD116" s="144">
        <f t="shared" si="259"/>
        <v>7.4935075636455943</v>
      </c>
      <c r="AE116" s="144">
        <f t="shared" si="259"/>
        <v>6.5031300915969066</v>
      </c>
      <c r="AF116" s="144">
        <f t="shared" si="259"/>
        <v>4.0689369608747663</v>
      </c>
      <c r="AG116" s="144">
        <f t="shared" si="259"/>
        <v>2.3351798013573961</v>
      </c>
      <c r="AH116" s="144">
        <f t="shared" si="259"/>
        <v>4.4128535251619532</v>
      </c>
      <c r="AI116" s="144">
        <f t="shared" si="259"/>
        <v>4.462438414763426</v>
      </c>
      <c r="AJ116" s="144">
        <f t="shared" si="259"/>
        <v>6.4240545076326043</v>
      </c>
      <c r="AK116" s="144">
        <f t="shared" si="259"/>
        <v>7.0480391128349806</v>
      </c>
      <c r="AL116" s="144">
        <f t="shared" si="259"/>
        <v>6.8827894430467582</v>
      </c>
      <c r="AM116" s="144">
        <f t="shared" si="259"/>
        <v>7.4880393497338202</v>
      </c>
      <c r="AN116" s="144">
        <f t="shared" si="259"/>
        <v>6.9543557395510129</v>
      </c>
      <c r="AO116" s="144">
        <f t="shared" si="259"/>
        <v>7.5664664750564299</v>
      </c>
      <c r="AP116" s="144">
        <f t="shared" si="259"/>
        <v>10.352953501508992</v>
      </c>
      <c r="AQ116" s="144">
        <f t="shared" si="258"/>
        <v>10.330998327867032</v>
      </c>
      <c r="AR116" s="144">
        <f t="shared" si="258"/>
        <v>11.236272343742723</v>
      </c>
      <c r="AS116" s="144">
        <f t="shared" si="258"/>
        <v>10.376983943987923</v>
      </c>
      <c r="AT116" s="144">
        <f t="shared" si="258"/>
        <v>6.2779904402905444</v>
      </c>
      <c r="AU116" s="144">
        <f t="shared" si="258"/>
        <v>7.2909309496295371</v>
      </c>
      <c r="AV116" s="144">
        <f t="shared" si="258"/>
        <v>8.0464592947854676</v>
      </c>
      <c r="AW116" s="144">
        <f t="shared" si="258"/>
        <v>9.0955743338270842</v>
      </c>
      <c r="AX116" s="144">
        <f t="shared" si="258"/>
        <v>9.3448637837923183</v>
      </c>
      <c r="AY116" s="144">
        <f t="shared" si="258"/>
        <v>6.9042357301503614</v>
      </c>
      <c r="AZ116" s="144">
        <f t="shared" si="258"/>
        <v>6.425713534050888</v>
      </c>
      <c r="BA116" s="144">
        <f t="shared" si="258"/>
        <v>6.7094771161376814</v>
      </c>
      <c r="BB116" s="144">
        <f t="shared" si="258"/>
        <v>6.9330622713291268</v>
      </c>
      <c r="BC116" s="144">
        <f t="shared" si="258"/>
        <v>6.9090371227408482</v>
      </c>
      <c r="BD116" s="144">
        <f t="shared" si="258"/>
        <v>5.4883188481142113</v>
      </c>
      <c r="BE116" s="144">
        <f t="shared" si="258"/>
        <v>4.101451786123441</v>
      </c>
      <c r="BF116" s="144">
        <f t="shared" si="258"/>
        <v>2.4532869949115206</v>
      </c>
      <c r="BG116" s="144">
        <f t="shared" si="258"/>
        <v>1.7250798437344204</v>
      </c>
      <c r="BH116" s="144">
        <f t="shared" si="258"/>
        <v>1.2024440732636423</v>
      </c>
      <c r="BI116" s="144">
        <f t="shared" si="231"/>
        <v>1.2156026381938112</v>
      </c>
      <c r="BJ116" s="144">
        <f t="shared" si="231"/>
        <v>0.97813007323156276</v>
      </c>
      <c r="BK116" s="144">
        <f t="shared" si="231"/>
        <v>1.6560888542623664</v>
      </c>
      <c r="BL116" s="144">
        <f t="shared" si="231"/>
        <v>1.4266569886523266</v>
      </c>
      <c r="BM116" s="144">
        <f t="shared" si="232"/>
        <v>0.88394396787483698</v>
      </c>
      <c r="BN116" s="144">
        <f t="shared" si="233"/>
        <v>2.5572534961991855</v>
      </c>
      <c r="BO116" s="144">
        <f t="shared" si="234"/>
        <v>3.5013333805032665</v>
      </c>
      <c r="BP116" s="144">
        <f t="shared" si="235"/>
        <v>5.1848511524774414</v>
      </c>
      <c r="BQ116" s="144">
        <f t="shared" si="236"/>
        <v>6.0169337501354416</v>
      </c>
      <c r="BR116" s="144">
        <f t="shared" si="237"/>
        <v>3.7446999389774027</v>
      </c>
      <c r="BS116" s="144">
        <f t="shared" si="238"/>
        <v>2.6781537553743755</v>
      </c>
      <c r="BT116" s="144">
        <f t="shared" si="239"/>
        <v>1.2345060553594391</v>
      </c>
      <c r="BU116" s="144">
        <f t="shared" si="240"/>
        <v>0.67277489247421651</v>
      </c>
      <c r="BV116" s="144">
        <f t="shared" si="241"/>
        <v>1.7911847688719034</v>
      </c>
      <c r="BW116" s="144">
        <f t="shared" si="242"/>
        <v>2.4880019503645721</v>
      </c>
      <c r="BX116" s="144">
        <f t="shared" si="243"/>
        <v>2.8176513799140022</v>
      </c>
      <c r="BY116" s="144">
        <f t="shared" si="244"/>
        <v>2.9918792288667944</v>
      </c>
      <c r="BZ116" s="144">
        <f t="shared" si="245"/>
        <v>2.2816977642271459</v>
      </c>
      <c r="CA116" s="144">
        <f t="shared" si="246"/>
        <v>1.5857270262583996</v>
      </c>
      <c r="CB116" s="144">
        <f t="shared" si="247"/>
        <v>1.7521042977130936</v>
      </c>
      <c r="CC116" s="144">
        <f t="shared" si="248"/>
        <v>2.2229992755812895</v>
      </c>
      <c r="CD116" s="144">
        <f t="shared" si="249"/>
        <v>2.2169624512041999</v>
      </c>
      <c r="CE116" s="144">
        <f t="shared" si="250"/>
        <v>2.4106394306374801</v>
      </c>
      <c r="CF116" s="144">
        <f t="shared" si="251"/>
        <v>2.3833093382463919</v>
      </c>
      <c r="CG116" s="144">
        <f t="shared" si="252"/>
        <v>1.8977727579613388</v>
      </c>
      <c r="CH116" s="144">
        <f t="shared" si="253"/>
        <v>1.5719280602262113</v>
      </c>
      <c r="CI116" s="144">
        <f t="shared" si="254"/>
        <v>1.5666533579986646</v>
      </c>
      <c r="CJ116" s="144">
        <f t="shared" si="255"/>
        <v>1.2400570165403135</v>
      </c>
      <c r="CK116" s="144">
        <f t="shared" si="256"/>
        <v>1.1906936593607764</v>
      </c>
    </row>
    <row r="117" spans="1:89">
      <c r="A117" s="140" t="s">
        <v>11</v>
      </c>
      <c r="B117" s="236"/>
      <c r="C117" s="144"/>
      <c r="D117" s="144"/>
      <c r="E117" s="144"/>
      <c r="F117" s="144">
        <f t="shared" si="257"/>
        <v>5.8198920114605119</v>
      </c>
      <c r="G117" s="144">
        <f t="shared" si="257"/>
        <v>2.4694196165433704</v>
      </c>
      <c r="H117" s="144">
        <f t="shared" si="257"/>
        <v>1.0797597684740268</v>
      </c>
      <c r="I117" s="144">
        <f t="shared" si="257"/>
        <v>1.1205941960824766</v>
      </c>
      <c r="J117" s="144">
        <f t="shared" si="257"/>
        <v>-1.8229240457296947</v>
      </c>
      <c r="K117" s="144">
        <f t="shared" si="257"/>
        <v>-1.0647105363883984E-2</v>
      </c>
      <c r="L117" s="144">
        <f t="shared" si="257"/>
        <v>0.92964800182746643</v>
      </c>
      <c r="M117" s="144">
        <f t="shared" si="257"/>
        <v>0.5379353421015487</v>
      </c>
      <c r="N117" s="144">
        <f t="shared" si="257"/>
        <v>3.7286100343637383</v>
      </c>
      <c r="O117" s="144">
        <f t="shared" si="257"/>
        <v>5.610516680624773</v>
      </c>
      <c r="P117" s="144">
        <f t="shared" si="257"/>
        <v>7.117802042005426</v>
      </c>
      <c r="Q117" s="144">
        <f t="shared" si="257"/>
        <v>8.3810393383900372</v>
      </c>
      <c r="R117" s="144">
        <f t="shared" si="257"/>
        <v>5.5256728594263915</v>
      </c>
      <c r="S117" s="144">
        <f t="shared" si="257"/>
        <v>4.0163007889469302</v>
      </c>
      <c r="T117" s="144">
        <f t="shared" si="257"/>
        <v>2.9392345523114303</v>
      </c>
      <c r="U117" s="144">
        <f t="shared" si="257"/>
        <v>2.4052162885242807</v>
      </c>
      <c r="V117" s="144">
        <f t="shared" si="259"/>
        <v>3.7692585544315462</v>
      </c>
      <c r="W117" s="144">
        <f t="shared" si="259"/>
        <v>4.4179261687026194</v>
      </c>
      <c r="X117" s="144">
        <f t="shared" si="259"/>
        <v>5.1184769672911985</v>
      </c>
      <c r="Y117" s="144">
        <f t="shared" si="259"/>
        <v>5.4999628055049739</v>
      </c>
      <c r="Z117" s="144">
        <f t="shared" si="259"/>
        <v>4.0771528314390064</v>
      </c>
      <c r="AA117" s="144">
        <f t="shared" si="259"/>
        <v>2.8258083208438345</v>
      </c>
      <c r="AB117" s="144">
        <f t="shared" si="259"/>
        <v>1.6069278555535411</v>
      </c>
      <c r="AC117" s="144">
        <f t="shared" si="259"/>
        <v>0.88751617638439928</v>
      </c>
      <c r="AD117" s="144">
        <f t="shared" si="259"/>
        <v>1.1327354864337322</v>
      </c>
      <c r="AE117" s="144">
        <f t="shared" si="259"/>
        <v>1.9533374675303152</v>
      </c>
      <c r="AF117" s="144">
        <f t="shared" si="259"/>
        <v>2.7542558738026299</v>
      </c>
      <c r="AG117" s="144">
        <f t="shared" si="259"/>
        <v>3.7900734163139176</v>
      </c>
      <c r="AH117" s="144">
        <f t="shared" si="259"/>
        <v>5.2828837447082106</v>
      </c>
      <c r="AI117" s="144">
        <f t="shared" si="259"/>
        <v>5.996023158871969</v>
      </c>
      <c r="AJ117" s="144">
        <f t="shared" si="259"/>
        <v>6.05535191809357</v>
      </c>
      <c r="AK117" s="144">
        <f t="shared" si="259"/>
        <v>4.959092128139007</v>
      </c>
      <c r="AL117" s="144">
        <f t="shared" si="259"/>
        <v>3.2806074436813848</v>
      </c>
      <c r="AM117" s="144">
        <f t="shared" si="259"/>
        <v>1.4867568541831855</v>
      </c>
      <c r="AN117" s="144">
        <f t="shared" si="259"/>
        <v>0.98167574373778843</v>
      </c>
      <c r="AO117" s="144">
        <f t="shared" si="259"/>
        <v>1.3616187057174327</v>
      </c>
      <c r="AP117" s="144">
        <f t="shared" si="259"/>
        <v>1.7038796271962338</v>
      </c>
      <c r="AQ117" s="144">
        <f t="shared" si="258"/>
        <v>3.3866860613198759</v>
      </c>
      <c r="AR117" s="144">
        <f t="shared" si="258"/>
        <v>4.0486717243216903</v>
      </c>
      <c r="AS117" s="144">
        <f t="shared" si="258"/>
        <v>4.3553035676092895</v>
      </c>
      <c r="AT117" s="144">
        <f t="shared" si="258"/>
        <v>5.9619309295469618</v>
      </c>
      <c r="AU117" s="144">
        <f t="shared" si="258"/>
        <v>5.5010149670644166</v>
      </c>
      <c r="AV117" s="144">
        <f t="shared" si="258"/>
        <v>5.1121422067493318</v>
      </c>
      <c r="AW117" s="144">
        <f t="shared" si="258"/>
        <v>4.6733553340743512</v>
      </c>
      <c r="AX117" s="144">
        <f t="shared" si="258"/>
        <v>4.3460271478628565</v>
      </c>
      <c r="AY117" s="144">
        <f t="shared" si="258"/>
        <v>4.8953744193670463</v>
      </c>
      <c r="AZ117" s="144">
        <f t="shared" si="258"/>
        <v>5.6339758749673514</v>
      </c>
      <c r="BA117" s="144">
        <f t="shared" si="258"/>
        <v>6.7171752838405085</v>
      </c>
      <c r="BB117" s="144">
        <f t="shared" si="258"/>
        <v>5.1014660469618072</v>
      </c>
      <c r="BC117" s="144">
        <f t="shared" si="258"/>
        <v>3.9301698292892882</v>
      </c>
      <c r="BD117" s="144">
        <f t="shared" si="258"/>
        <v>3.2255297074386466</v>
      </c>
      <c r="BE117" s="144">
        <f t="shared" si="258"/>
        <v>2.088579939304303</v>
      </c>
      <c r="BF117" s="144">
        <f t="shared" si="258"/>
        <v>2.5299706160574438</v>
      </c>
      <c r="BG117" s="144">
        <f t="shared" si="258"/>
        <v>1.1934002548663663</v>
      </c>
      <c r="BH117" s="144">
        <f t="shared" si="258"/>
        <v>-0.88210685580291914</v>
      </c>
      <c r="BI117" s="144">
        <f t="shared" si="231"/>
        <v>-3.1073253034040533</v>
      </c>
      <c r="BJ117" s="144">
        <f t="shared" si="231"/>
        <v>164.68779211041507</v>
      </c>
      <c r="BK117" s="144">
        <f t="shared" si="231"/>
        <v>170.91207918496985</v>
      </c>
      <c r="BL117" s="144">
        <f t="shared" si="231"/>
        <v>176.42549106543362</v>
      </c>
      <c r="BM117" s="144">
        <f t="shared" si="232"/>
        <v>184.48180608856811</v>
      </c>
      <c r="BN117" s="144">
        <f t="shared" si="233"/>
        <v>5.0284193205799408</v>
      </c>
      <c r="BO117" s="144">
        <f t="shared" si="234"/>
        <v>5.0879062063468181</v>
      </c>
      <c r="BP117" s="144">
        <f t="shared" si="235"/>
        <v>5.2289554031172099</v>
      </c>
      <c r="BQ117" s="144">
        <f t="shared" si="236"/>
        <v>5.4302562540142363</v>
      </c>
      <c r="BR117" s="144">
        <f t="shared" si="237"/>
        <v>4.2315908579690911</v>
      </c>
      <c r="BS117" s="144">
        <f t="shared" si="238"/>
        <v>3.2797065025084988</v>
      </c>
      <c r="BT117" s="144">
        <f t="shared" si="239"/>
        <v>3.014554685091404</v>
      </c>
      <c r="BU117" s="144">
        <f t="shared" si="240"/>
        <v>2.4234303532665309</v>
      </c>
      <c r="BV117" s="144">
        <f t="shared" si="241"/>
        <v>2.7759706150470902</v>
      </c>
      <c r="BW117" s="144">
        <f t="shared" si="242"/>
        <v>3.208607559155332</v>
      </c>
      <c r="BX117" s="144">
        <f t="shared" si="243"/>
        <v>3.4443997836760212</v>
      </c>
      <c r="BY117" s="144">
        <f t="shared" si="244"/>
        <v>4.0705233862921766</v>
      </c>
      <c r="BZ117" s="144">
        <f t="shared" si="245"/>
        <v>4.1794682522442796</v>
      </c>
      <c r="CA117" s="144">
        <f t="shared" si="246"/>
        <v>3.8966480253430897</v>
      </c>
      <c r="CB117" s="144">
        <f t="shared" si="247"/>
        <v>3.2646175936143265</v>
      </c>
      <c r="CC117" s="144">
        <f t="shared" si="248"/>
        <v>2.0362140785737086</v>
      </c>
      <c r="CD117" s="144">
        <f t="shared" si="249"/>
        <v>1.4759763331022973</v>
      </c>
      <c r="CE117" s="144">
        <f t="shared" si="250"/>
        <v>1.0264126266377669</v>
      </c>
      <c r="CF117" s="144">
        <f t="shared" si="251"/>
        <v>1.0614143584249185</v>
      </c>
      <c r="CG117" s="144">
        <f t="shared" si="252"/>
        <v>1.2236427359624953</v>
      </c>
      <c r="CH117" s="144">
        <f t="shared" si="253"/>
        <v>1.6680346104836048</v>
      </c>
      <c r="CI117" s="144">
        <f t="shared" si="254"/>
        <v>1.7653115768752388</v>
      </c>
      <c r="CJ117" s="144">
        <f t="shared" si="255"/>
        <v>1.9093209357414935</v>
      </c>
      <c r="CK117" s="144">
        <f t="shared" si="256"/>
        <v>1.8024271720134681</v>
      </c>
    </row>
    <row r="118" spans="1:89">
      <c r="A118" s="137" t="s">
        <v>12</v>
      </c>
      <c r="B118" s="237"/>
      <c r="C118" s="145"/>
      <c r="D118" s="145"/>
      <c r="E118" s="145"/>
      <c r="F118" s="145">
        <f t="shared" si="257"/>
        <v>2.8628156404868084</v>
      </c>
      <c r="G118" s="145">
        <f t="shared" si="257"/>
        <v>3.5800747468006806</v>
      </c>
      <c r="H118" s="145">
        <f t="shared" si="257"/>
        <v>4.1504429449204832</v>
      </c>
      <c r="I118" s="145">
        <f t="shared" si="257"/>
        <v>4.5388463937618795</v>
      </c>
      <c r="J118" s="145">
        <f t="shared" si="257"/>
        <v>-1.2009914297651259</v>
      </c>
      <c r="K118" s="145">
        <f t="shared" si="257"/>
        <v>-2.1139307136932217</v>
      </c>
      <c r="L118" s="145">
        <f t="shared" si="257"/>
        <v>-2.9012374015991012</v>
      </c>
      <c r="M118" s="145">
        <f t="shared" si="257"/>
        <v>-3.433848991093992</v>
      </c>
      <c r="N118" s="145">
        <f t="shared" si="257"/>
        <v>2.0910565452020751</v>
      </c>
      <c r="O118" s="145">
        <f t="shared" si="257"/>
        <v>1.9803195169830783</v>
      </c>
      <c r="P118" s="145">
        <f t="shared" si="257"/>
        <v>1.839716632736919</v>
      </c>
      <c r="Q118" s="145">
        <f t="shared" si="257"/>
        <v>1.7607385328666156</v>
      </c>
      <c r="R118" s="145">
        <f t="shared" si="257"/>
        <v>-3.4546190438106064</v>
      </c>
      <c r="S118" s="145">
        <f t="shared" si="257"/>
        <v>-3.3834991674814971</v>
      </c>
      <c r="T118" s="145">
        <f t="shared" si="257"/>
        <v>-3.4053014246546076</v>
      </c>
      <c r="U118" s="145">
        <f t="shared" si="257"/>
        <v>-3.6892248685763693</v>
      </c>
      <c r="V118" s="145">
        <f t="shared" si="259"/>
        <v>-0.3091700492630336</v>
      </c>
      <c r="W118" s="145">
        <f t="shared" si="259"/>
        <v>-0.31161575215626686</v>
      </c>
      <c r="X118" s="145">
        <f t="shared" si="259"/>
        <v>-0.29320374024159601</v>
      </c>
      <c r="Y118" s="145">
        <f t="shared" si="259"/>
        <v>-0.23670213160378045</v>
      </c>
      <c r="Z118" s="145">
        <f t="shared" si="259"/>
        <v>1.2278319897637686</v>
      </c>
      <c r="AA118" s="145">
        <f t="shared" si="259"/>
        <v>0.97319772715852348</v>
      </c>
      <c r="AB118" s="145">
        <f t="shared" si="259"/>
        <v>0.68145063238664683</v>
      </c>
      <c r="AC118" s="145">
        <f t="shared" si="259"/>
        <v>0.83788936648137402</v>
      </c>
      <c r="AD118" s="145">
        <f t="shared" si="259"/>
        <v>-0.85695046146291343</v>
      </c>
      <c r="AE118" s="145">
        <f t="shared" si="259"/>
        <v>1.215737819152193E-2</v>
      </c>
      <c r="AF118" s="145">
        <f t="shared" si="259"/>
        <v>1.0133343619772022</v>
      </c>
      <c r="AG118" s="145">
        <f t="shared" si="259"/>
        <v>1.5134767908990332</v>
      </c>
      <c r="AH118" s="145">
        <f t="shared" si="259"/>
        <v>1.8581990187090478</v>
      </c>
      <c r="AI118" s="145">
        <f t="shared" si="259"/>
        <v>2.0317237325356596</v>
      </c>
      <c r="AJ118" s="145">
        <f t="shared" si="259"/>
        <v>2.285426991612225</v>
      </c>
      <c r="AK118" s="145">
        <f t="shared" si="259"/>
        <v>2.6103032564656172</v>
      </c>
      <c r="AL118" s="145">
        <f t="shared" si="259"/>
        <v>1.1806502338970344</v>
      </c>
      <c r="AM118" s="145">
        <f t="shared" si="259"/>
        <v>1.269738184200087</v>
      </c>
      <c r="AN118" s="145">
        <f t="shared" si="259"/>
        <v>1.1315441032377036</v>
      </c>
      <c r="AO118" s="145">
        <f t="shared" si="259"/>
        <v>1.8108122517794776</v>
      </c>
      <c r="AP118" s="145">
        <f t="shared" si="259"/>
        <v>4.4149212309183534</v>
      </c>
      <c r="AQ118" s="145">
        <f t="shared" si="258"/>
        <v>4.8969209464011296</v>
      </c>
      <c r="AR118" s="145">
        <f t="shared" si="258"/>
        <v>4.9861095506673898</v>
      </c>
      <c r="AS118" s="145">
        <f t="shared" si="258"/>
        <v>3.728098852085346</v>
      </c>
      <c r="AT118" s="145">
        <f t="shared" si="258"/>
        <v>3.0953249830226506</v>
      </c>
      <c r="AU118" s="145">
        <f t="shared" si="258"/>
        <v>2.5233898976566014</v>
      </c>
      <c r="AV118" s="145">
        <f t="shared" si="258"/>
        <v>2.7362028781990237</v>
      </c>
      <c r="AW118" s="145">
        <f t="shared" si="258"/>
        <v>3.5646197534842732</v>
      </c>
      <c r="AX118" s="145">
        <f t="shared" si="258"/>
        <v>4.25205244658419</v>
      </c>
      <c r="AY118" s="145">
        <f t="shared" si="258"/>
        <v>4.6193504854385044</v>
      </c>
      <c r="AZ118" s="145">
        <f t="shared" si="258"/>
        <v>5.1619579971692797</v>
      </c>
      <c r="BA118" s="145">
        <f t="shared" si="258"/>
        <v>5.746802484435265</v>
      </c>
      <c r="BB118" s="145">
        <f t="shared" si="258"/>
        <v>5.174790417786455</v>
      </c>
      <c r="BC118" s="145">
        <f t="shared" si="258"/>
        <v>5.3367684780626474</v>
      </c>
      <c r="BD118" s="145">
        <f t="shared" si="258"/>
        <v>5.9052085928967584</v>
      </c>
      <c r="BE118" s="145">
        <f t="shared" si="258"/>
        <v>5.6156150838797734</v>
      </c>
      <c r="BF118" s="145">
        <f t="shared" si="258"/>
        <v>4.8443676011564438</v>
      </c>
      <c r="BG118" s="145">
        <f t="shared" si="258"/>
        <v>4.3677937759122312</v>
      </c>
      <c r="BH118" s="145">
        <f t="shared" si="258"/>
        <v>2.5097679037764933</v>
      </c>
      <c r="BI118" s="145">
        <f t="shared" si="231"/>
        <v>1.4805214955376678</v>
      </c>
      <c r="BJ118" s="145">
        <f t="shared" si="231"/>
        <v>-62.405435726618123</v>
      </c>
      <c r="BK118" s="145">
        <f t="shared" si="231"/>
        <v>-62.177415239142405</v>
      </c>
      <c r="BL118" s="145">
        <f t="shared" si="231"/>
        <v>-61.902745301050047</v>
      </c>
      <c r="BM118" s="145">
        <f t="shared" si="232"/>
        <v>-61.656331415141466</v>
      </c>
      <c r="BN118" s="145">
        <f t="shared" si="233"/>
        <v>2.601915775713886</v>
      </c>
      <c r="BO118" s="145">
        <f t="shared" si="234"/>
        <v>1.9020846232492314</v>
      </c>
      <c r="BP118" s="145">
        <f t="shared" si="235"/>
        <v>1.4422533575943461</v>
      </c>
      <c r="BQ118" s="145">
        <f t="shared" si="236"/>
        <v>1.3732884940965835</v>
      </c>
      <c r="BR118" s="145">
        <f t="shared" si="237"/>
        <v>2.551581242178846</v>
      </c>
      <c r="BS118" s="145">
        <f t="shared" si="238"/>
        <v>2.5225047036907751</v>
      </c>
      <c r="BT118" s="145">
        <f t="shared" si="239"/>
        <v>2.8108321140128107</v>
      </c>
      <c r="BU118" s="145">
        <f t="shared" si="240"/>
        <v>2.7664352158244463</v>
      </c>
      <c r="BV118" s="145">
        <f t="shared" si="241"/>
        <v>2.5757684137280403</v>
      </c>
      <c r="BW118" s="145">
        <f t="shared" si="242"/>
        <v>2.9604052007303689</v>
      </c>
      <c r="BX118" s="145">
        <f t="shared" si="243"/>
        <v>2.9060842281782069</v>
      </c>
      <c r="BY118" s="145">
        <f t="shared" si="244"/>
        <v>2.8158175254248672</v>
      </c>
      <c r="BZ118" s="145">
        <f t="shared" si="245"/>
        <v>3.2166490791221207</v>
      </c>
      <c r="CA118" s="145">
        <f t="shared" si="246"/>
        <v>2.7167642954039155</v>
      </c>
      <c r="CB118" s="145">
        <f t="shared" si="247"/>
        <v>2.5875040479926747</v>
      </c>
      <c r="CC118" s="145">
        <f t="shared" si="248"/>
        <v>2.3351885541681972</v>
      </c>
      <c r="CD118" s="145">
        <f t="shared" si="249"/>
        <v>1.3329900560787238</v>
      </c>
      <c r="CE118" s="145">
        <f t="shared" si="250"/>
        <v>1.1297111224351912</v>
      </c>
      <c r="CF118" s="145">
        <f t="shared" si="251"/>
        <v>1.003700448261456</v>
      </c>
      <c r="CG118" s="145">
        <f t="shared" si="252"/>
        <v>0.81217714409395969</v>
      </c>
      <c r="CH118" s="145">
        <f t="shared" si="253"/>
        <v>0.9072939906362274</v>
      </c>
      <c r="CI118" s="145">
        <f t="shared" si="254"/>
        <v>1.1219680877077622</v>
      </c>
      <c r="CJ118" s="145">
        <f t="shared" si="255"/>
        <v>1.1842357637405028</v>
      </c>
      <c r="CK118" s="145">
        <f t="shared" si="256"/>
        <v>1.3391206903868509</v>
      </c>
    </row>
    <row r="119" spans="1:89">
      <c r="A119" s="133" t="s">
        <v>13</v>
      </c>
      <c r="B119" s="240"/>
      <c r="C119" s="143"/>
      <c r="D119" s="143"/>
      <c r="E119" s="143"/>
      <c r="F119" s="143">
        <f>(F39-B39)/B39*100</f>
        <v>3.8998894873989727</v>
      </c>
      <c r="G119" s="143">
        <f t="shared" si="257"/>
        <v>5.3335804021192832</v>
      </c>
      <c r="H119" s="143">
        <f t="shared" si="257"/>
        <v>6.3407811679683705</v>
      </c>
      <c r="I119" s="143">
        <f t="shared" si="257"/>
        <v>7.1050671426255487</v>
      </c>
      <c r="J119" s="143">
        <f t="shared" si="257"/>
        <v>3.1217008459461772</v>
      </c>
      <c r="K119" s="143">
        <f t="shared" si="257"/>
        <v>2.4134613195104087</v>
      </c>
      <c r="L119" s="143">
        <f t="shared" si="257"/>
        <v>1.1679310626343378</v>
      </c>
      <c r="M119" s="143">
        <f t="shared" si="257"/>
        <v>-1.0314265544407888E-2</v>
      </c>
      <c r="N119" s="143">
        <f t="shared" si="257"/>
        <v>1.2624920711869647</v>
      </c>
      <c r="O119" s="143">
        <f t="shared" si="257"/>
        <v>0.70399547288322228</v>
      </c>
      <c r="P119" s="143">
        <f t="shared" si="257"/>
        <v>0.32665661335959445</v>
      </c>
      <c r="Q119" s="143">
        <f t="shared" si="257"/>
        <v>0.62448895373442814</v>
      </c>
      <c r="R119" s="143">
        <f t="shared" si="257"/>
        <v>-1.2926679441573254</v>
      </c>
      <c r="S119" s="143">
        <f t="shared" si="257"/>
        <v>-0.50405841883865954</v>
      </c>
      <c r="T119" s="143">
        <f t="shared" si="257"/>
        <v>0.9356301808859957</v>
      </c>
      <c r="U119" s="143">
        <f t="shared" si="257"/>
        <v>2.0236674554559313</v>
      </c>
      <c r="V119" s="143">
        <f t="shared" si="259"/>
        <v>4.4904239260799423</v>
      </c>
      <c r="W119" s="143">
        <f t="shared" si="259"/>
        <v>4.6349189433793283</v>
      </c>
      <c r="X119" s="143">
        <f t="shared" si="259"/>
        <v>4.5340647407686845</v>
      </c>
      <c r="Y119" s="143">
        <f t="shared" si="259"/>
        <v>4.1001383604954036</v>
      </c>
      <c r="Z119" s="143">
        <f t="shared" si="259"/>
        <v>5.892500335965897</v>
      </c>
      <c r="AA119" s="143">
        <f t="shared" si="259"/>
        <v>5.1740722440830531</v>
      </c>
      <c r="AB119" s="143">
        <f t="shared" si="259"/>
        <v>4.2142989220507285</v>
      </c>
      <c r="AC119" s="143">
        <f t="shared" si="259"/>
        <v>4.1451837815410837</v>
      </c>
      <c r="AD119" s="143">
        <f t="shared" si="259"/>
        <v>1.14963290207474</v>
      </c>
      <c r="AE119" s="143">
        <f t="shared" si="259"/>
        <v>2.1491583487015946</v>
      </c>
      <c r="AF119" s="143">
        <f t="shared" si="259"/>
        <v>2.8359215511639588</v>
      </c>
      <c r="AG119" s="143">
        <f t="shared" si="259"/>
        <v>2.911880019489991</v>
      </c>
      <c r="AH119" s="143">
        <f t="shared" si="259"/>
        <v>3.9821835729843595</v>
      </c>
      <c r="AI119" s="143">
        <f t="shared" si="259"/>
        <v>2.9279141051227233</v>
      </c>
      <c r="AJ119" s="143">
        <f t="shared" si="259"/>
        <v>2.4409653915941751</v>
      </c>
      <c r="AK119" s="143">
        <f t="shared" si="259"/>
        <v>2.1042965547751047</v>
      </c>
      <c r="AL119" s="143">
        <f t="shared" si="259"/>
        <v>2.6898231357548248</v>
      </c>
      <c r="AM119" s="143">
        <f t="shared" si="259"/>
        <v>3.8100460413174329</v>
      </c>
      <c r="AN119" s="143">
        <f t="shared" si="259"/>
        <v>5.1166125747116036</v>
      </c>
      <c r="AO119" s="143">
        <f t="shared" si="259"/>
        <v>5.9275637104111043</v>
      </c>
      <c r="AP119" s="143">
        <f t="shared" si="259"/>
        <v>5.6637906733759724</v>
      </c>
      <c r="AQ119" s="143">
        <f t="shared" si="258"/>
        <v>6.1109564310889786</v>
      </c>
      <c r="AR119" s="143">
        <f t="shared" si="258"/>
        <v>5.9289160660849403</v>
      </c>
      <c r="AS119" s="143">
        <f t="shared" si="258"/>
        <v>5.4112057196944576</v>
      </c>
      <c r="AT119" s="143">
        <f t="shared" si="258"/>
        <v>5.7512350425426755</v>
      </c>
      <c r="AU119" s="143">
        <f t="shared" si="258"/>
        <v>5.0079412988980199</v>
      </c>
      <c r="AV119" s="143">
        <f t="shared" si="258"/>
        <v>4.9022958757435449</v>
      </c>
      <c r="AW119" s="143">
        <f t="shared" si="258"/>
        <v>5.3899589281560312</v>
      </c>
      <c r="AX119" s="143">
        <f t="shared" si="258"/>
        <v>6.1145520482686635</v>
      </c>
      <c r="AY119" s="143">
        <f t="shared" si="258"/>
        <v>6.1685421502626427</v>
      </c>
      <c r="AZ119" s="143">
        <f t="shared" si="258"/>
        <v>6.0807438842653987</v>
      </c>
      <c r="BA119" s="143">
        <f t="shared" si="258"/>
        <v>6.6558590090127598</v>
      </c>
      <c r="BB119" s="143">
        <f t="shared" si="258"/>
        <v>5.0010908185806242</v>
      </c>
      <c r="BC119" s="143">
        <f t="shared" si="258"/>
        <v>5.111363942527051</v>
      </c>
      <c r="BD119" s="143">
        <f t="shared" si="258"/>
        <v>4.2527968043476179</v>
      </c>
      <c r="BE119" s="143">
        <f t="shared" si="258"/>
        <v>1.6988426660026397</v>
      </c>
      <c r="BF119" s="143">
        <f t="shared" si="258"/>
        <v>2.2172340522128881E-2</v>
      </c>
      <c r="BG119" s="143">
        <f t="shared" si="258"/>
        <v>-2.0229794169534379</v>
      </c>
      <c r="BH119" s="143">
        <f t="shared" si="258"/>
        <v>-2.13067347394992</v>
      </c>
      <c r="BI119" s="143">
        <f t="shared" si="231"/>
        <v>-0.91290764190975326</v>
      </c>
      <c r="BJ119" s="143">
        <f t="shared" si="231"/>
        <v>2.6596234666241658</v>
      </c>
      <c r="BK119" s="143">
        <f t="shared" si="231"/>
        <v>4.6119165797857455</v>
      </c>
      <c r="BL119" s="143">
        <f t="shared" si="231"/>
        <v>4.9625370121640815</v>
      </c>
      <c r="BM119" s="143">
        <f t="shared" si="232"/>
        <v>5.4330847731510703</v>
      </c>
      <c r="BN119" s="143">
        <f t="shared" si="233"/>
        <v>4.5186681810811846</v>
      </c>
      <c r="BO119" s="143">
        <f t="shared" si="234"/>
        <v>3.8621298537335114</v>
      </c>
      <c r="BP119" s="143">
        <f t="shared" si="235"/>
        <v>3.7334545434386377</v>
      </c>
      <c r="BQ119" s="143">
        <f t="shared" si="236"/>
        <v>3.592615277396185</v>
      </c>
      <c r="BR119" s="143">
        <f t="shared" si="237"/>
        <v>2.6865189087686687</v>
      </c>
      <c r="BS119" s="143">
        <f t="shared" si="238"/>
        <v>2.7475026228384101</v>
      </c>
      <c r="BT119" s="143">
        <f t="shared" si="239"/>
        <v>2.6265677965434446</v>
      </c>
      <c r="BU119" s="143">
        <f t="shared" si="240"/>
        <v>2.43173733208753</v>
      </c>
      <c r="BV119" s="143">
        <f t="shared" si="241"/>
        <v>1.9227864729223683</v>
      </c>
      <c r="BW119" s="143">
        <f t="shared" si="242"/>
        <v>2.6101241901563843</v>
      </c>
      <c r="BX119" s="143">
        <f t="shared" si="243"/>
        <v>2.4996318708221321</v>
      </c>
      <c r="BY119" s="143">
        <f t="shared" si="244"/>
        <v>3.1567744769203161</v>
      </c>
      <c r="BZ119" s="143">
        <f t="shared" si="245"/>
        <v>3.2392736775282467</v>
      </c>
      <c r="CA119" s="143">
        <f t="shared" si="246"/>
        <v>2.1695080054079128</v>
      </c>
      <c r="CB119" s="143">
        <f t="shared" si="247"/>
        <v>2.3624055599410223</v>
      </c>
      <c r="CC119" s="143">
        <f t="shared" si="248"/>
        <v>1.8923280945529788</v>
      </c>
      <c r="CD119" s="143">
        <f t="shared" si="249"/>
        <v>1.6111383685702352</v>
      </c>
      <c r="CE119" s="143">
        <f t="shared" si="250"/>
        <v>0.90862477117224349</v>
      </c>
      <c r="CF119" s="143">
        <f t="shared" si="251"/>
        <v>0.62407772312305831</v>
      </c>
      <c r="CG119" s="143">
        <f t="shared" si="252"/>
        <v>-0.18519104790821303</v>
      </c>
      <c r="CH119" s="143">
        <f t="shared" si="253"/>
        <v>-0.27684277851973604</v>
      </c>
      <c r="CI119" s="143">
        <f t="shared" si="254"/>
        <v>0.8148912551909806</v>
      </c>
      <c r="CJ119" s="143">
        <f t="shared" si="255"/>
        <v>0.57887990537888789</v>
      </c>
      <c r="CK119" s="143">
        <f t="shared" si="256"/>
        <v>0.64905970922240996</v>
      </c>
    </row>
    <row r="120" spans="1:89">
      <c r="A120" s="159" t="s">
        <v>14</v>
      </c>
      <c r="B120" s="236"/>
      <c r="C120" s="144"/>
      <c r="D120" s="144"/>
      <c r="E120" s="144"/>
      <c r="F120" s="144">
        <f t="shared" si="257"/>
        <v>2.6369652852739689</v>
      </c>
      <c r="G120" s="144">
        <f t="shared" si="257"/>
        <v>5.6826353250968724</v>
      </c>
      <c r="H120" s="144">
        <f t="shared" si="257"/>
        <v>5.9027169180981804</v>
      </c>
      <c r="I120" s="144">
        <f t="shared" si="257"/>
        <v>6.7638834657572033</v>
      </c>
      <c r="J120" s="144">
        <f t="shared" si="257"/>
        <v>5.564652609287692</v>
      </c>
      <c r="K120" s="144">
        <f t="shared" si="257"/>
        <v>2.8326315685314896</v>
      </c>
      <c r="L120" s="144">
        <f t="shared" si="257"/>
        <v>1.9231058241861849</v>
      </c>
      <c r="M120" s="144">
        <f t="shared" si="257"/>
        <v>0.85118002565468198</v>
      </c>
      <c r="N120" s="144">
        <f t="shared" si="257"/>
        <v>0.71626742421987477</v>
      </c>
      <c r="O120" s="144">
        <f t="shared" si="257"/>
        <v>-0.50506667823522033</v>
      </c>
      <c r="P120" s="144">
        <f t="shared" si="257"/>
        <v>-1.1547403064929669</v>
      </c>
      <c r="Q120" s="144">
        <f t="shared" si="257"/>
        <v>-1.2894480993720718</v>
      </c>
      <c r="R120" s="144">
        <f t="shared" si="257"/>
        <v>-3.2786034744236496</v>
      </c>
      <c r="S120" s="144">
        <f t="shared" si="257"/>
        <v>-2.482167387005326</v>
      </c>
      <c r="T120" s="144">
        <f t="shared" si="257"/>
        <v>-1.350543019238849</v>
      </c>
      <c r="U120" s="144">
        <f t="shared" si="257"/>
        <v>-0.71646278050667278</v>
      </c>
      <c r="V120" s="144">
        <f t="shared" si="259"/>
        <v>2.2575348729440901</v>
      </c>
      <c r="W120" s="144">
        <f t="shared" si="259"/>
        <v>2.6002528407982339</v>
      </c>
      <c r="X120" s="144">
        <f t="shared" si="259"/>
        <v>2.6937713678631461</v>
      </c>
      <c r="Y120" s="144">
        <f t="shared" si="259"/>
        <v>2.6390014612991357</v>
      </c>
      <c r="Z120" s="144">
        <f t="shared" si="259"/>
        <v>6.4231441017515687</v>
      </c>
      <c r="AA120" s="144">
        <f t="shared" si="259"/>
        <v>6.3553351221225967</v>
      </c>
      <c r="AB120" s="144">
        <f t="shared" si="259"/>
        <v>5.9934166375614186</v>
      </c>
      <c r="AC120" s="144">
        <f t="shared" si="259"/>
        <v>6.1441367866842889</v>
      </c>
      <c r="AD120" s="144">
        <f t="shared" si="259"/>
        <v>-1.0635767959992806</v>
      </c>
      <c r="AE120" s="144">
        <f t="shared" si="259"/>
        <v>-0.7182354819556237</v>
      </c>
      <c r="AF120" s="144">
        <f t="shared" si="259"/>
        <v>0.37436555361056584</v>
      </c>
      <c r="AG120" s="144">
        <f t="shared" si="259"/>
        <v>-0.47690750386497505</v>
      </c>
      <c r="AH120" s="144">
        <f t="shared" si="259"/>
        <v>2.0463619271005071</v>
      </c>
      <c r="AI120" s="144">
        <f t="shared" si="259"/>
        <v>1.8921481381572105</v>
      </c>
      <c r="AJ120" s="144">
        <f t="shared" si="259"/>
        <v>0.79899734398475608</v>
      </c>
      <c r="AK120" s="144">
        <f t="shared" si="259"/>
        <v>1.8810248424526097</v>
      </c>
      <c r="AL120" s="144">
        <f t="shared" si="259"/>
        <v>2.7656336868576514</v>
      </c>
      <c r="AM120" s="144">
        <f t="shared" si="259"/>
        <v>4.3621437174857247</v>
      </c>
      <c r="AN120" s="144">
        <f t="shared" si="259"/>
        <v>5.8390606084038845</v>
      </c>
      <c r="AO120" s="144">
        <f t="shared" si="259"/>
        <v>6.0969593311156647</v>
      </c>
      <c r="AP120" s="144">
        <f t="shared" si="259"/>
        <v>4.8648110350955971</v>
      </c>
      <c r="AQ120" s="144">
        <f t="shared" si="258"/>
        <v>4.9865868959737281</v>
      </c>
      <c r="AR120" s="144">
        <f t="shared" si="258"/>
        <v>4.4710125713025066</v>
      </c>
      <c r="AS120" s="144">
        <f t="shared" si="258"/>
        <v>3.7684866805827451</v>
      </c>
      <c r="AT120" s="144">
        <f t="shared" si="258"/>
        <v>6.6878246025176491</v>
      </c>
      <c r="AU120" s="144">
        <f t="shared" si="258"/>
        <v>6.2828199148936736</v>
      </c>
      <c r="AV120" s="144">
        <f t="shared" si="258"/>
        <v>5.5344592362320224</v>
      </c>
      <c r="AW120" s="144">
        <f t="shared" si="258"/>
        <v>7.1288686116449753</v>
      </c>
      <c r="AX120" s="144">
        <f t="shared" si="258"/>
        <v>5.063362621360028</v>
      </c>
      <c r="AY120" s="144">
        <f t="shared" si="258"/>
        <v>4.4945139226975712</v>
      </c>
      <c r="AZ120" s="144">
        <f t="shared" si="258"/>
        <v>4.8658304447338256</v>
      </c>
      <c r="BA120" s="144">
        <f t="shared" si="258"/>
        <v>3.832999644350596</v>
      </c>
      <c r="BB120" s="144">
        <f t="shared" si="258"/>
        <v>3.7062568425976314</v>
      </c>
      <c r="BC120" s="144">
        <f t="shared" si="258"/>
        <v>3.3604849225899867</v>
      </c>
      <c r="BD120" s="144">
        <f t="shared" si="258"/>
        <v>2.4821868469156962</v>
      </c>
      <c r="BE120" s="144">
        <f t="shared" si="258"/>
        <v>-6.4543655087475241E-2</v>
      </c>
      <c r="BF120" s="144">
        <f t="shared" si="258"/>
        <v>-2.0007972218804597</v>
      </c>
      <c r="BG120" s="144">
        <f t="shared" si="258"/>
        <v>-3.5406627622182865</v>
      </c>
      <c r="BH120" s="144">
        <f t="shared" si="258"/>
        <v>-3.2536627418445279</v>
      </c>
      <c r="BI120" s="144">
        <f t="shared" si="231"/>
        <v>-0.26531053542537669</v>
      </c>
      <c r="BJ120" s="144">
        <f t="shared" si="231"/>
        <v>3.5918475814434263</v>
      </c>
      <c r="BK120" s="144">
        <f t="shared" si="231"/>
        <v>6.3503785710850593</v>
      </c>
      <c r="BL120" s="144">
        <f t="shared" si="231"/>
        <v>7.3610026406643509</v>
      </c>
      <c r="BM120" s="144">
        <f t="shared" si="232"/>
        <v>6.3058975818964029</v>
      </c>
      <c r="BN120" s="144">
        <f t="shared" si="233"/>
        <v>3.756849358728811</v>
      </c>
      <c r="BO120" s="144">
        <f t="shared" si="234"/>
        <v>2.6645690657606793</v>
      </c>
      <c r="BP120" s="144">
        <f t="shared" si="235"/>
        <v>2.0752133090971832</v>
      </c>
      <c r="BQ120" s="144">
        <f t="shared" si="236"/>
        <v>2.082406217751458</v>
      </c>
      <c r="BR120" s="144">
        <f t="shared" si="237"/>
        <v>2.6275858861899941</v>
      </c>
      <c r="BS120" s="144">
        <f t="shared" si="238"/>
        <v>2.5123400988044722</v>
      </c>
      <c r="BT120" s="144">
        <f t="shared" si="239"/>
        <v>2.463956823869109</v>
      </c>
      <c r="BU120" s="144">
        <f t="shared" si="240"/>
        <v>2.0771696368304724</v>
      </c>
      <c r="BV120" s="144">
        <f t="shared" si="241"/>
        <v>2.4303548253422509</v>
      </c>
      <c r="BW120" s="144">
        <f t="shared" si="242"/>
        <v>2.8962491598744657</v>
      </c>
      <c r="BX120" s="144">
        <f t="shared" si="243"/>
        <v>1.9121259243326225</v>
      </c>
      <c r="BY120" s="144">
        <f t="shared" si="244"/>
        <v>2.0883989275464017</v>
      </c>
      <c r="BZ120" s="144">
        <f t="shared" si="245"/>
        <v>0.82840168572696549</v>
      </c>
      <c r="CA120" s="144">
        <f t="shared" si="246"/>
        <v>-4.0114894425416749E-2</v>
      </c>
      <c r="CB120" s="144">
        <f t="shared" si="247"/>
        <v>0.84764094453116323</v>
      </c>
      <c r="CC120" s="144">
        <f t="shared" si="248"/>
        <v>2.0643795305854402</v>
      </c>
      <c r="CD120" s="144">
        <f t="shared" si="249"/>
        <v>3.6964071975238988</v>
      </c>
      <c r="CE120" s="144">
        <f t="shared" si="250"/>
        <v>2.1358207963241322</v>
      </c>
      <c r="CF120" s="144">
        <f t="shared" si="251"/>
        <v>1.5041481105764642</v>
      </c>
      <c r="CG120" s="144">
        <f t="shared" si="252"/>
        <v>-0.31690184955815665</v>
      </c>
      <c r="CH120" s="144">
        <f t="shared" si="253"/>
        <v>-2.1009450637053448</v>
      </c>
      <c r="CI120" s="144">
        <f t="shared" si="254"/>
        <v>-0.1733708480423124</v>
      </c>
      <c r="CJ120" s="144">
        <f t="shared" si="255"/>
        <v>-5.3680001465928927E-3</v>
      </c>
      <c r="CK120" s="144">
        <f t="shared" si="256"/>
        <v>-7.0819190795181532E-3</v>
      </c>
    </row>
    <row r="121" spans="1:89" ht="13.5" thickBot="1">
      <c r="A121" s="160" t="s">
        <v>427</v>
      </c>
      <c r="B121" s="239"/>
      <c r="C121" s="146"/>
      <c r="D121" s="146"/>
      <c r="E121" s="146"/>
      <c r="F121" s="146">
        <f t="shared" si="257"/>
        <v>3.7760738444517328</v>
      </c>
      <c r="G121" s="146">
        <f t="shared" si="257"/>
        <v>5.3677976515408021</v>
      </c>
      <c r="H121" s="146">
        <f t="shared" si="257"/>
        <v>6.2976551982058693</v>
      </c>
      <c r="I121" s="146">
        <f t="shared" si="257"/>
        <v>7.0714558974343564</v>
      </c>
      <c r="J121" s="146">
        <f t="shared" si="257"/>
        <v>3.3585760980840971</v>
      </c>
      <c r="K121" s="146">
        <f t="shared" si="257"/>
        <v>2.4546746308856577</v>
      </c>
      <c r="L121" s="146">
        <f t="shared" si="257"/>
        <v>1.2419992892152965</v>
      </c>
      <c r="M121" s="146">
        <f t="shared" si="257"/>
        <v>7.4310877399499542E-2</v>
      </c>
      <c r="N121" s="146">
        <f t="shared" si="257"/>
        <v>1.2083981958788907</v>
      </c>
      <c r="O121" s="146">
        <f t="shared" si="257"/>
        <v>0.58468052464665721</v>
      </c>
      <c r="P121" s="146">
        <f t="shared" si="257"/>
        <v>0.18038237248768774</v>
      </c>
      <c r="Q121" s="146">
        <f t="shared" si="257"/>
        <v>0.43502218974743229</v>
      </c>
      <c r="R121" s="146">
        <f t="shared" si="257"/>
        <v>-1.4883833531191635</v>
      </c>
      <c r="S121" s="146">
        <f t="shared" si="257"/>
        <v>-0.6971509908587018</v>
      </c>
      <c r="T121" s="146">
        <f t="shared" si="257"/>
        <v>0.71290018618285234</v>
      </c>
      <c r="U121" s="146">
        <f t="shared" si="257"/>
        <v>1.7570706184448202</v>
      </c>
      <c r="V121" s="146">
        <f>V119</f>
        <v>4.4904239260799423</v>
      </c>
      <c r="W121" s="146">
        <f>W119</f>
        <v>4.6349189433793283</v>
      </c>
      <c r="X121" s="146">
        <f>X119</f>
        <v>4.5340647407686845</v>
      </c>
      <c r="Y121" s="146">
        <f>Y119</f>
        <v>4.1001383604954036</v>
      </c>
      <c r="Z121" s="146">
        <f t="shared" si="259"/>
        <v>5.942852228276907</v>
      </c>
      <c r="AA121" s="146">
        <f t="shared" si="259"/>
        <v>5.2853136138739698</v>
      </c>
      <c r="AB121" s="146">
        <f t="shared" si="259"/>
        <v>4.3813696444116585</v>
      </c>
      <c r="AC121" s="146">
        <f t="shared" si="259"/>
        <v>4.332527514860808</v>
      </c>
      <c r="AD121" s="146">
        <f t="shared" si="259"/>
        <v>0.93867309514297292</v>
      </c>
      <c r="AE121" s="146">
        <f t="shared" si="259"/>
        <v>1.8763870926268373</v>
      </c>
      <c r="AF121" s="146">
        <f t="shared" si="259"/>
        <v>2.6011955032771148</v>
      </c>
      <c r="AG121" s="146">
        <f t="shared" si="259"/>
        <v>2.5887649547510305</v>
      </c>
      <c r="AH121" s="146">
        <f t="shared" si="259"/>
        <v>3.801324162627334</v>
      </c>
      <c r="AI121" s="146">
        <f t="shared" si="259"/>
        <v>2.8318925254628136</v>
      </c>
      <c r="AJ121" s="146">
        <f t="shared" si="259"/>
        <v>2.2877908249767147</v>
      </c>
      <c r="AK121" s="146">
        <f t="shared" si="259"/>
        <v>2.0836441498556235</v>
      </c>
      <c r="AL121" s="146">
        <f t="shared" si="259"/>
        <v>2.6967861944348037</v>
      </c>
      <c r="AM121" s="146">
        <f t="shared" si="259"/>
        <v>3.8607609932505853</v>
      </c>
      <c r="AN121" s="146">
        <f t="shared" si="259"/>
        <v>5.1830267807623436</v>
      </c>
      <c r="AO121" s="146">
        <f t="shared" si="259"/>
        <v>5.9432015317444602</v>
      </c>
      <c r="AP121" s="146">
        <f t="shared" si="259"/>
        <v>5.5903566768470228</v>
      </c>
      <c r="AQ121" s="146">
        <f t="shared" si="258"/>
        <v>6.0071747598706322</v>
      </c>
      <c r="AR121" s="146">
        <f t="shared" si="258"/>
        <v>5.7940559710551405</v>
      </c>
      <c r="AS121" s="146">
        <f t="shared" si="258"/>
        <v>5.2593373944981199</v>
      </c>
      <c r="AT121" s="146">
        <f t="shared" si="258"/>
        <v>5.8367252335052218</v>
      </c>
      <c r="AU121" s="146">
        <f t="shared" si="258"/>
        <v>5.1244823642048001</v>
      </c>
      <c r="AV121" s="146">
        <f t="shared" si="258"/>
        <v>4.9600414283570728</v>
      </c>
      <c r="AW121" s="146">
        <f t="shared" si="258"/>
        <v>5.5484430618538756</v>
      </c>
      <c r="AX121" s="146">
        <f t="shared" si="258"/>
        <v>6.0178297906449414</v>
      </c>
      <c r="AY121" s="146">
        <f t="shared" si="258"/>
        <v>6.0138272569329976</v>
      </c>
      <c r="AZ121" s="146">
        <f t="shared" si="258"/>
        <v>5.9691591321914244</v>
      </c>
      <c r="BA121" s="146">
        <f t="shared" si="258"/>
        <v>6.3947314594694102</v>
      </c>
      <c r="BB121" s="146">
        <f t="shared" si="258"/>
        <v>4.8830228980593278</v>
      </c>
      <c r="BC121" s="146">
        <f t="shared" si="258"/>
        <v>4.9518654947783673</v>
      </c>
      <c r="BD121" s="146">
        <f t="shared" si="258"/>
        <v>4.0918668341074484</v>
      </c>
      <c r="BE121" s="146">
        <f t="shared" si="258"/>
        <v>1.5396488487619051</v>
      </c>
      <c r="BF121" s="146">
        <f t="shared" si="258"/>
        <v>-0.16022014402975926</v>
      </c>
      <c r="BG121" s="146">
        <f t="shared" si="258"/>
        <v>-2.1591382642432917</v>
      </c>
      <c r="BH121" s="146">
        <f>(BH41-BD41)/BD41*100</f>
        <v>-2.2311630979591741</v>
      </c>
      <c r="BI121" s="146">
        <f>(BI41-BE41)/BE41*100</f>
        <v>-0.85536794479181588</v>
      </c>
      <c r="BJ121" s="146">
        <f>(BJ41-BF41)/BF41*100</f>
        <v>2.7421240181753217</v>
      </c>
      <c r="BK121" s="146">
        <f>(BK41-BG41)/BG41*100</f>
        <v>4.7656803086008512</v>
      </c>
      <c r="BL121" s="146">
        <f>(BL41-BH41)/BH41*100</f>
        <v>5.1749168074492076</v>
      </c>
      <c r="BM121" s="146">
        <f t="shared" si="232"/>
        <v>5.5110966663087009</v>
      </c>
      <c r="BN121" s="146">
        <f t="shared" si="233"/>
        <v>4.4506906704255753</v>
      </c>
      <c r="BO121" s="146">
        <f t="shared" si="234"/>
        <v>3.7546056407834758</v>
      </c>
      <c r="BP121" s="146">
        <f t="shared" si="235"/>
        <v>3.5835682946963674</v>
      </c>
      <c r="BQ121" s="146">
        <f t="shared" si="236"/>
        <v>3.4566161883954463</v>
      </c>
      <c r="BR121" s="146">
        <f t="shared" si="237"/>
        <v>2.6812952147067968</v>
      </c>
      <c r="BS121" s="146">
        <f t="shared" si="238"/>
        <v>2.7266101415272628</v>
      </c>
      <c r="BT121" s="146">
        <f t="shared" si="239"/>
        <v>2.6120836351208894</v>
      </c>
      <c r="BU121" s="146">
        <f t="shared" si="240"/>
        <v>2.4002315168954862</v>
      </c>
      <c r="BV121" s="146">
        <f t="shared" si="241"/>
        <v>1.9677526874293312</v>
      </c>
      <c r="BW121" s="146">
        <f t="shared" si="242"/>
        <v>2.6354912924097684</v>
      </c>
      <c r="BX121" s="146">
        <f t="shared" si="243"/>
        <v>2.4473768058770942</v>
      </c>
      <c r="BY121" s="146">
        <f t="shared" si="244"/>
        <v>3.0621413527093191</v>
      </c>
      <c r="BZ121" s="146">
        <f t="shared" si="245"/>
        <v>3.0247220697041497</v>
      </c>
      <c r="CA121" s="146">
        <f t="shared" si="246"/>
        <v>1.9731108287128434</v>
      </c>
      <c r="CB121" s="146">
        <f t="shared" si="247"/>
        <v>2.2283804120134159</v>
      </c>
      <c r="CC121" s="146">
        <f t="shared" si="248"/>
        <v>1.9074238471878311</v>
      </c>
      <c r="CD121" s="146">
        <f t="shared" si="249"/>
        <v>1.7927572951211268</v>
      </c>
      <c r="CE121" s="146">
        <f t="shared" si="250"/>
        <v>1.0155477619677447</v>
      </c>
      <c r="CF121" s="146">
        <f t="shared" si="251"/>
        <v>0.70089392234670067</v>
      </c>
      <c r="CG121" s="146">
        <f t="shared" si="252"/>
        <v>-0.19676512147897707</v>
      </c>
      <c r="CH121" s="146">
        <f t="shared" si="253"/>
        <v>-0.43868620764012101</v>
      </c>
      <c r="CI121" s="146">
        <f t="shared" si="254"/>
        <v>0.727831155477347</v>
      </c>
      <c r="CJ121" s="146">
        <f t="shared" si="255"/>
        <v>0.52747754810510794</v>
      </c>
      <c r="CK121" s="146">
        <f t="shared" si="256"/>
        <v>0.59147073447328424</v>
      </c>
    </row>
  </sheetData>
  <mergeCells count="5">
    <mergeCell ref="A103:BH103"/>
    <mergeCell ref="A43:BH43"/>
    <mergeCell ref="A63:BH63"/>
    <mergeCell ref="A83:BH83"/>
    <mergeCell ref="A1:CK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24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5.5" customHeight="1" thickBot="1">
      <c r="A1" s="448" t="s">
        <v>21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50"/>
      <c r="O1" s="450"/>
      <c r="P1" s="450"/>
      <c r="Q1" s="451"/>
    </row>
    <row r="2" spans="1:17" ht="77.25" thickBot="1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>
      <c r="A3" s="166">
        <v>1996</v>
      </c>
      <c r="B3" s="163">
        <v>26.771263258532407</v>
      </c>
      <c r="C3" s="177">
        <v>16.333389661194079</v>
      </c>
      <c r="D3" s="177">
        <v>39.29112934414519</v>
      </c>
      <c r="E3" s="164">
        <v>2.3920519068898556</v>
      </c>
      <c r="F3" s="177">
        <v>1.7479865100412482</v>
      </c>
      <c r="G3" s="177">
        <v>11.073169805990766</v>
      </c>
      <c r="H3" s="177">
        <v>-1.7304948398349371</v>
      </c>
      <c r="I3" s="164">
        <v>4.1163389078874753</v>
      </c>
      <c r="J3" s="177">
        <v>2.2470428595665091</v>
      </c>
      <c r="K3" s="177">
        <v>4.4671965229658808</v>
      </c>
      <c r="L3" s="177">
        <v>6.9824312388733922</v>
      </c>
      <c r="M3" s="177">
        <v>2.6011995441770108</v>
      </c>
      <c r="N3" s="177">
        <v>3.7835874142478412</v>
      </c>
      <c r="O3" s="164">
        <v>5.6732174891170803</v>
      </c>
      <c r="P3" s="177">
        <v>5.2529069260921952</v>
      </c>
      <c r="Q3" s="165">
        <v>5.6319187846471559</v>
      </c>
    </row>
    <row r="4" spans="1:17">
      <c r="A4" s="166">
        <f>A3+1</f>
        <v>1997</v>
      </c>
      <c r="B4" s="163">
        <v>0.37282431276279587</v>
      </c>
      <c r="C4" s="177">
        <v>-0.35775829316268776</v>
      </c>
      <c r="D4" s="177">
        <v>1.1047009794468865</v>
      </c>
      <c r="E4" s="164">
        <v>3.1624293612181802</v>
      </c>
      <c r="F4" s="177">
        <v>2.6509811171693269</v>
      </c>
      <c r="G4" s="177">
        <v>3.4439857926758322</v>
      </c>
      <c r="H4" s="177">
        <v>5.7192336596254361</v>
      </c>
      <c r="I4" s="164">
        <v>1.1938308280826553</v>
      </c>
      <c r="J4" s="177">
        <v>0.55422229038710868</v>
      </c>
      <c r="K4" s="177">
        <v>5.5598837816904148</v>
      </c>
      <c r="L4" s="177">
        <v>4.3001346799132572</v>
      </c>
      <c r="M4" s="177">
        <v>-9.9714303798492734E-2</v>
      </c>
      <c r="N4" s="177">
        <v>-2.4183490954926667</v>
      </c>
      <c r="O4" s="164">
        <v>1.6563531563593235</v>
      </c>
      <c r="P4" s="177">
        <v>2.7592550256842636</v>
      </c>
      <c r="Q4" s="165">
        <v>1.7643328091994155</v>
      </c>
    </row>
    <row r="5" spans="1:17">
      <c r="A5" s="166">
        <f t="shared" ref="A5:A23" si="0">A4+1</f>
        <v>1998</v>
      </c>
      <c r="B5" s="163">
        <v>-0.22944381182200993</v>
      </c>
      <c r="C5" s="177">
        <v>0.90679689008446029</v>
      </c>
      <c r="D5" s="177">
        <v>-1.3512324992773506</v>
      </c>
      <c r="E5" s="164">
        <v>-2.6643897305446607</v>
      </c>
      <c r="F5" s="177">
        <v>-0.45016265487670171</v>
      </c>
      <c r="G5" s="177">
        <v>-6.1115588922262294</v>
      </c>
      <c r="H5" s="177">
        <v>-11.25451488338434</v>
      </c>
      <c r="I5" s="164">
        <v>2.4852056296848857</v>
      </c>
      <c r="J5" s="177">
        <v>0.88092425559598542</v>
      </c>
      <c r="K5" s="177">
        <v>4.5286472045194204</v>
      </c>
      <c r="L5" s="177">
        <v>1.6200402930790325</v>
      </c>
      <c r="M5" s="177">
        <v>6.2148252639172741</v>
      </c>
      <c r="N5" s="177">
        <v>1.9181718163334978</v>
      </c>
      <c r="O5" s="164">
        <v>0.72834067133383384</v>
      </c>
      <c r="P5" s="177">
        <v>-0.56017125576326932</v>
      </c>
      <c r="Q5" s="165">
        <v>0.60095550617782745</v>
      </c>
    </row>
    <row r="6" spans="1:17">
      <c r="A6" s="166">
        <f t="shared" si="0"/>
        <v>1999</v>
      </c>
      <c r="B6" s="163">
        <v>-15.025920410519996</v>
      </c>
      <c r="C6" s="177">
        <v>-2.6298178119234463</v>
      </c>
      <c r="D6" s="177">
        <v>-27.544487833774333</v>
      </c>
      <c r="E6" s="164">
        <v>0.50150588020233633</v>
      </c>
      <c r="F6" s="177">
        <v>1.6032162029260715</v>
      </c>
      <c r="G6" s="177">
        <v>5.8738189568449339E-2</v>
      </c>
      <c r="H6" s="177">
        <v>-5.6966588435618615</v>
      </c>
      <c r="I6" s="164">
        <v>2.8327011937556934</v>
      </c>
      <c r="J6" s="177">
        <v>7.1534381106401677</v>
      </c>
      <c r="K6" s="177">
        <v>3.5515228165262807</v>
      </c>
      <c r="L6" s="177">
        <v>6.0034505368172715</v>
      </c>
      <c r="M6" s="177">
        <v>3.6986112042289658</v>
      </c>
      <c r="N6" s="177">
        <v>-3.4829440898752653</v>
      </c>
      <c r="O6" s="164">
        <v>0.29051429114159683</v>
      </c>
      <c r="P6" s="177">
        <v>-1.9620211950230286</v>
      </c>
      <c r="Q6" s="165">
        <v>7.0393880114659232E-2</v>
      </c>
    </row>
    <row r="7" spans="1:17">
      <c r="A7" s="166">
        <f t="shared" si="0"/>
        <v>2000</v>
      </c>
      <c r="B7" s="163">
        <v>1.0669681874265615</v>
      </c>
      <c r="C7" s="177">
        <v>3.7541218973935253</v>
      </c>
      <c r="D7" s="177">
        <v>-2.5798703215106764</v>
      </c>
      <c r="E7" s="164">
        <v>7.7051950162120413</v>
      </c>
      <c r="F7" s="177">
        <v>8.5899492696371613</v>
      </c>
      <c r="G7" s="177">
        <v>5.8672146332657471</v>
      </c>
      <c r="H7" s="177">
        <v>3.9411200834071902</v>
      </c>
      <c r="I7" s="164">
        <v>3.4982911453955357</v>
      </c>
      <c r="J7" s="177">
        <v>8.2442439618968031</v>
      </c>
      <c r="K7" s="177">
        <v>6.4544516753365313</v>
      </c>
      <c r="L7" s="177">
        <v>0.77151661259740578</v>
      </c>
      <c r="M7" s="177">
        <v>4.706776281585098</v>
      </c>
      <c r="N7" s="177">
        <v>-0.28778285525022929</v>
      </c>
      <c r="O7" s="164">
        <v>4.4379751325115224</v>
      </c>
      <c r="P7" s="177">
        <v>2.5481394302657345</v>
      </c>
      <c r="Q7" s="165">
        <v>4.4379751325115224</v>
      </c>
    </row>
    <row r="8" spans="1:17">
      <c r="A8" s="166">
        <f t="shared" si="0"/>
        <v>2001</v>
      </c>
      <c r="B8" s="163">
        <v>-2.2999320741259064</v>
      </c>
      <c r="C8" s="177">
        <v>-0.35508425423581214</v>
      </c>
      <c r="D8" s="177">
        <v>-5.1109673962744715</v>
      </c>
      <c r="E8" s="164">
        <v>6.087471367884385</v>
      </c>
      <c r="F8" s="177">
        <v>2.9761256863385874</v>
      </c>
      <c r="G8" s="177">
        <v>-0.15507276695416317</v>
      </c>
      <c r="H8" s="177">
        <v>34.109198053292296</v>
      </c>
      <c r="I8" s="164">
        <v>5.2812738485903852</v>
      </c>
      <c r="J8" s="177">
        <v>7.8116277054566989</v>
      </c>
      <c r="K8" s="177">
        <v>4.3137983896882339</v>
      </c>
      <c r="L8" s="177">
        <v>9.885557683619222</v>
      </c>
      <c r="M8" s="177">
        <v>2.3318724565071309</v>
      </c>
      <c r="N8" s="177">
        <v>0.93060454787830038</v>
      </c>
      <c r="O8" s="164">
        <v>4.8485447029619406</v>
      </c>
      <c r="P8" s="177">
        <v>6.2281326850870844</v>
      </c>
      <c r="Q8" s="165">
        <v>4.978456674415451</v>
      </c>
    </row>
    <row r="9" spans="1:17">
      <c r="A9" s="166">
        <f t="shared" si="0"/>
        <v>2002</v>
      </c>
      <c r="B9" s="163">
        <v>-1.4306240394878382</v>
      </c>
      <c r="C9" s="177">
        <v>4.6528398765396384</v>
      </c>
      <c r="D9" s="177">
        <v>-10.664217301363339</v>
      </c>
      <c r="E9" s="164">
        <v>0.1003190204606514</v>
      </c>
      <c r="F9" s="177">
        <v>2.6356048186201684</v>
      </c>
      <c r="G9" s="177">
        <v>9.7037840654843261</v>
      </c>
      <c r="H9" s="177">
        <v>-21.009252567231339</v>
      </c>
      <c r="I9" s="164">
        <v>3.7264604829588559</v>
      </c>
      <c r="J9" s="177">
        <v>2.4493202145091266</v>
      </c>
      <c r="K9" s="177">
        <v>9.3551417802024268</v>
      </c>
      <c r="L9" s="177">
        <v>5.0548048529589069</v>
      </c>
      <c r="M9" s="177">
        <v>2.4102374792390875</v>
      </c>
      <c r="N9" s="177">
        <v>0.41578640336436928</v>
      </c>
      <c r="O9" s="164">
        <v>2.2645503218917908</v>
      </c>
      <c r="P9" s="177">
        <v>-0.46990193077816433</v>
      </c>
      <c r="Q9" s="165">
        <v>2.0039892819588307</v>
      </c>
    </row>
    <row r="10" spans="1:17">
      <c r="A10" s="166">
        <f t="shared" si="0"/>
        <v>2003</v>
      </c>
      <c r="B10" s="163">
        <v>5.4310500519386187</v>
      </c>
      <c r="C10" s="177">
        <v>5.1830893505802891</v>
      </c>
      <c r="D10" s="177">
        <v>5.8719380036837165</v>
      </c>
      <c r="E10" s="164">
        <v>-1.6350007643607252</v>
      </c>
      <c r="F10" s="177">
        <v>-0.91605471872024324</v>
      </c>
      <c r="G10" s="177">
        <v>-11.509926472880789</v>
      </c>
      <c r="H10" s="177">
        <v>4.7496882948838959</v>
      </c>
      <c r="I10" s="164">
        <v>4.5144200806876311</v>
      </c>
      <c r="J10" s="177">
        <v>3.4689504979469024</v>
      </c>
      <c r="K10" s="177">
        <v>6.9910452895022788</v>
      </c>
      <c r="L10" s="177">
        <v>5.5895925346991975</v>
      </c>
      <c r="M10" s="177">
        <v>5.5714173598928447</v>
      </c>
      <c r="N10" s="177">
        <v>2.1974951064812638</v>
      </c>
      <c r="O10" s="164">
        <v>2.8558906847810057</v>
      </c>
      <c r="P10" s="177">
        <v>1.6516372925562688</v>
      </c>
      <c r="Q10" s="165">
        <v>2.7439225901448956</v>
      </c>
    </row>
    <row r="11" spans="1:17">
      <c r="A11" s="166">
        <f t="shared" si="0"/>
        <v>2004</v>
      </c>
      <c r="B11" s="163">
        <v>0.9156229437233453</v>
      </c>
      <c r="C11" s="177">
        <v>0.30008395747613814</v>
      </c>
      <c r="D11" s="177">
        <v>2.0029645322294702</v>
      </c>
      <c r="E11" s="164">
        <v>5.5628566230359686</v>
      </c>
      <c r="F11" s="177">
        <v>4.7001760233958105</v>
      </c>
      <c r="G11" s="177">
        <v>7.3184307014032095</v>
      </c>
      <c r="H11" s="177">
        <v>9.4034163584121551</v>
      </c>
      <c r="I11" s="164">
        <v>4.3365568283597122</v>
      </c>
      <c r="J11" s="177">
        <v>5.4369423095552181</v>
      </c>
      <c r="K11" s="177">
        <v>4.4789047295174553</v>
      </c>
      <c r="L11" s="177">
        <v>7.2250771810823622</v>
      </c>
      <c r="M11" s="177">
        <v>1.7682853612015059</v>
      </c>
      <c r="N11" s="177">
        <v>1.3494582078885198</v>
      </c>
      <c r="O11" s="164">
        <v>4.3916373814235161</v>
      </c>
      <c r="P11" s="177">
        <v>4.7738238900957262</v>
      </c>
      <c r="Q11" s="165">
        <v>4.4267942347886153</v>
      </c>
    </row>
    <row r="12" spans="1:17">
      <c r="A12" s="166">
        <f t="shared" si="0"/>
        <v>2005</v>
      </c>
      <c r="B12" s="163">
        <v>-5.9902914274365529</v>
      </c>
      <c r="C12" s="177">
        <v>-5.8364675942755504</v>
      </c>
      <c r="D12" s="177">
        <v>-6.2574828832609493</v>
      </c>
      <c r="E12" s="164">
        <v>7.1223043865702715</v>
      </c>
      <c r="F12" s="177">
        <v>6.1687914449954517</v>
      </c>
      <c r="G12" s="177">
        <v>6.5109752045458382</v>
      </c>
      <c r="H12" s="177">
        <v>13.550773621110979</v>
      </c>
      <c r="I12" s="164">
        <v>6.620082792585456</v>
      </c>
      <c r="J12" s="177">
        <v>6.4682940967713156</v>
      </c>
      <c r="K12" s="177">
        <v>5.9155791352759364</v>
      </c>
      <c r="L12" s="177">
        <v>10.575790858750493</v>
      </c>
      <c r="M12" s="177">
        <v>3.3769873624156235</v>
      </c>
      <c r="N12" s="177">
        <v>4.503928387641893</v>
      </c>
      <c r="O12" s="164">
        <v>5.7770618876060622</v>
      </c>
      <c r="P12" s="177">
        <v>4.515029375876332</v>
      </c>
      <c r="Q12" s="165">
        <v>5.6605833157839349</v>
      </c>
    </row>
    <row r="13" spans="1:17">
      <c r="A13" s="166">
        <f t="shared" si="0"/>
        <v>2006</v>
      </c>
      <c r="B13" s="163">
        <v>-0.88144585506374062</v>
      </c>
      <c r="C13" s="177">
        <v>0.52889824161921739</v>
      </c>
      <c r="D13" s="177">
        <v>-3.3422109236834698</v>
      </c>
      <c r="E13" s="164">
        <v>5.9229206854225378</v>
      </c>
      <c r="F13" s="177">
        <v>6.0361685767292279</v>
      </c>
      <c r="G13" s="177">
        <v>3.3018254086246013</v>
      </c>
      <c r="H13" s="177">
        <v>7.595929871405767</v>
      </c>
      <c r="I13" s="164">
        <v>5.6282736950649559</v>
      </c>
      <c r="J13" s="177">
        <v>6.4007705568377409</v>
      </c>
      <c r="K13" s="177">
        <v>5.2002254287004011</v>
      </c>
      <c r="L13" s="177">
        <v>7.694775315901305</v>
      </c>
      <c r="M13" s="177">
        <v>5.3055692510047239</v>
      </c>
      <c r="N13" s="177">
        <v>2.9800543201634779</v>
      </c>
      <c r="O13" s="164">
        <v>5.2600015415690775</v>
      </c>
      <c r="P13" s="177">
        <v>6.4075351445515638</v>
      </c>
      <c r="Q13" s="165">
        <v>5.3647642333426155</v>
      </c>
    </row>
    <row r="14" spans="1:17">
      <c r="A14" s="166">
        <f t="shared" si="0"/>
        <v>2007</v>
      </c>
      <c r="B14" s="163">
        <v>3.0539332600616844</v>
      </c>
      <c r="C14" s="177">
        <v>4.5229465630600698</v>
      </c>
      <c r="D14" s="177">
        <v>0.38814983871027375</v>
      </c>
      <c r="E14" s="164">
        <v>6.4384714357652877</v>
      </c>
      <c r="F14" s="177">
        <v>5.4240110809860758</v>
      </c>
      <c r="G14" s="177">
        <v>2.956047466040602</v>
      </c>
      <c r="H14" s="177">
        <v>15.137184227831026</v>
      </c>
      <c r="I14" s="164">
        <v>6.4976878419147317</v>
      </c>
      <c r="J14" s="177">
        <v>6.0905147401841093</v>
      </c>
      <c r="K14" s="177">
        <v>8.3030478108659942</v>
      </c>
      <c r="L14" s="177">
        <v>7.3197348529151025</v>
      </c>
      <c r="M14" s="177">
        <v>5.4061137189531188</v>
      </c>
      <c r="N14" s="177">
        <v>4.9497055019613443</v>
      </c>
      <c r="O14" s="164">
        <v>6.2573604119329076</v>
      </c>
      <c r="P14" s="177">
        <v>4.5576559905649399</v>
      </c>
      <c r="Q14" s="165">
        <v>6.1006522471787097</v>
      </c>
    </row>
    <row r="15" spans="1:17">
      <c r="A15" s="166">
        <f t="shared" si="0"/>
        <v>2008</v>
      </c>
      <c r="B15" s="163">
        <v>8.5791696499741619</v>
      </c>
      <c r="C15" s="177">
        <v>16.591705901727682</v>
      </c>
      <c r="D15" s="177">
        <v>-6.5598703174823427</v>
      </c>
      <c r="E15" s="164">
        <v>2.6373847672997623</v>
      </c>
      <c r="F15" s="177">
        <v>2.2375371061634368</v>
      </c>
      <c r="G15" s="177">
        <v>-4.5042326984169891</v>
      </c>
      <c r="H15" s="177">
        <v>10.140727956964314</v>
      </c>
      <c r="I15" s="164">
        <v>4.1300927877534725</v>
      </c>
      <c r="J15" s="177">
        <v>1.4628219308251393</v>
      </c>
      <c r="K15" s="177">
        <v>3.7230550733730325</v>
      </c>
      <c r="L15" s="177">
        <v>5.8370082384276341</v>
      </c>
      <c r="M15" s="177">
        <v>3.5673171423408698</v>
      </c>
      <c r="N15" s="177">
        <v>5.5108909854493886</v>
      </c>
      <c r="O15" s="164">
        <v>3.9959763152626624</v>
      </c>
      <c r="P15" s="177">
        <v>2.3550691520853824</v>
      </c>
      <c r="Q15" s="165">
        <v>3.8468892327612689</v>
      </c>
    </row>
    <row r="16" spans="1:17">
      <c r="A16" s="166">
        <f t="shared" si="0"/>
        <v>2009</v>
      </c>
      <c r="B16" s="163">
        <v>-3.5818949364614805</v>
      </c>
      <c r="C16" s="285">
        <v>-3.1857084681788486</v>
      </c>
      <c r="D16" s="285">
        <v>-4.5159278719749167</v>
      </c>
      <c r="E16" s="164">
        <v>-6.7203795518122718</v>
      </c>
      <c r="F16" s="285">
        <v>-10.406212526829247</v>
      </c>
      <c r="G16" s="285">
        <v>-4.4571419913045602</v>
      </c>
      <c r="H16" s="285">
        <v>9.4994045992603038</v>
      </c>
      <c r="I16" s="164">
        <v>1.2299726420958772</v>
      </c>
      <c r="J16" s="285">
        <v>0.20823570802779007</v>
      </c>
      <c r="K16" s="285">
        <v>0.10669352588191473</v>
      </c>
      <c r="L16" s="285">
        <v>1.6457497196465969</v>
      </c>
      <c r="M16" s="285">
        <v>-8.1588461160574055E-2</v>
      </c>
      <c r="N16" s="285">
        <v>3.2793632563885629</v>
      </c>
      <c r="O16" s="164">
        <v>-1.2665307696050594</v>
      </c>
      <c r="P16" s="285">
        <v>-2.2725646681096308</v>
      </c>
      <c r="Q16" s="165">
        <v>-1.3566224078332394</v>
      </c>
    </row>
    <row r="17" spans="1:17">
      <c r="A17" s="166">
        <f t="shared" si="0"/>
        <v>2010</v>
      </c>
      <c r="B17" s="163">
        <v>4.622329338420978</v>
      </c>
      <c r="C17" s="285">
        <v>2.3749886651665633</v>
      </c>
      <c r="D17" s="285">
        <v>9.994378813035075</v>
      </c>
      <c r="E17" s="164">
        <v>5.0244694672990526</v>
      </c>
      <c r="F17" s="285">
        <v>6.3144360703912934</v>
      </c>
      <c r="G17" s="285">
        <v>2.0473619949107471</v>
      </c>
      <c r="H17" s="285">
        <v>1.665168534388775</v>
      </c>
      <c r="I17" s="164">
        <v>2.5828573710521443</v>
      </c>
      <c r="J17" s="285">
        <v>4.5055403552252251</v>
      </c>
      <c r="K17" s="285">
        <v>2.2026870479588871</v>
      </c>
      <c r="L17" s="285">
        <v>1.2355433442814228</v>
      </c>
      <c r="M17" s="285">
        <v>0.60388999468966975</v>
      </c>
      <c r="N17" s="285">
        <v>3.4087319027220691</v>
      </c>
      <c r="O17" s="164">
        <v>3.3464079616043967</v>
      </c>
      <c r="P17" s="285">
        <v>5.9014032894699735</v>
      </c>
      <c r="Q17" s="165">
        <v>3.5730865749814393</v>
      </c>
    </row>
    <row r="18" spans="1:17">
      <c r="A18" s="166">
        <f t="shared" si="0"/>
        <v>2011</v>
      </c>
      <c r="B18" s="163">
        <v>6.5664433712416255</v>
      </c>
      <c r="C18" s="285">
        <v>9.9130631139211918</v>
      </c>
      <c r="D18" s="285">
        <v>-0.87917608641044975</v>
      </c>
      <c r="E18" s="164">
        <v>2.3303965733732359</v>
      </c>
      <c r="F18" s="285">
        <v>2.9395695915783859</v>
      </c>
      <c r="G18" s="285">
        <v>1.1001517450682852</v>
      </c>
      <c r="H18" s="285">
        <v>0.53695687907511913</v>
      </c>
      <c r="I18" s="164">
        <v>4.0894549270893581</v>
      </c>
      <c r="J18" s="285">
        <v>4.9206401259264121</v>
      </c>
      <c r="K18" s="285">
        <v>3.3079934544400023</v>
      </c>
      <c r="L18" s="285">
        <v>4.3174522365053098</v>
      </c>
      <c r="M18" s="285">
        <v>2.9114748758042186</v>
      </c>
      <c r="N18" s="285">
        <v>4.085110607389268</v>
      </c>
      <c r="O18" s="164">
        <v>3.7876434048757637</v>
      </c>
      <c r="P18" s="285">
        <v>2.6349222481959549</v>
      </c>
      <c r="Q18" s="165">
        <v>3.6830752373815954</v>
      </c>
    </row>
    <row r="19" spans="1:17">
      <c r="A19" s="166">
        <f t="shared" si="0"/>
        <v>2012</v>
      </c>
      <c r="B19" s="163">
        <v>2.2512974197792559</v>
      </c>
      <c r="C19" s="285">
        <v>2.3112480739599381</v>
      </c>
      <c r="D19" s="285">
        <v>2.1033958438925495</v>
      </c>
      <c r="E19" s="164">
        <v>2.0148691887822321</v>
      </c>
      <c r="F19" s="285">
        <v>2.11906641985217</v>
      </c>
      <c r="G19" s="285">
        <v>-2.8142589118198873E-2</v>
      </c>
      <c r="H19" s="285">
        <v>2.7630933565861899</v>
      </c>
      <c r="I19" s="164">
        <v>2.9165004894673872</v>
      </c>
      <c r="J19" s="285">
        <v>3.6990732782196938</v>
      </c>
      <c r="K19" s="285">
        <v>2.6887757148012992</v>
      </c>
      <c r="L19" s="285">
        <v>2.0646368245533173</v>
      </c>
      <c r="M19" s="285">
        <v>2.3780318917421757</v>
      </c>
      <c r="N19" s="285">
        <v>3.516245946461499</v>
      </c>
      <c r="O19" s="164">
        <v>2.6380449012290197</v>
      </c>
      <c r="P19" s="285">
        <v>2.418735919590028</v>
      </c>
      <c r="Q19" s="165">
        <v>2.618351581170455</v>
      </c>
    </row>
    <row r="20" spans="1:17">
      <c r="A20" s="166">
        <f t="shared" si="0"/>
        <v>2013</v>
      </c>
      <c r="B20" s="163">
        <v>4.8002001572664241</v>
      </c>
      <c r="C20" s="285">
        <v>5.0050200803212856</v>
      </c>
      <c r="D20" s="285">
        <v>4.2938694465127822</v>
      </c>
      <c r="E20" s="164">
        <v>1.8016438962740196</v>
      </c>
      <c r="F20" s="285">
        <v>1.2422675185072507</v>
      </c>
      <c r="G20" s="285">
        <v>-0.20643708360701887</v>
      </c>
      <c r="H20" s="285">
        <v>5.2768349596945274</v>
      </c>
      <c r="I20" s="164">
        <v>2.5988712507133949</v>
      </c>
      <c r="J20" s="285">
        <v>1.5401772258725661</v>
      </c>
      <c r="K20" s="285">
        <v>2.9561651859806695</v>
      </c>
      <c r="L20" s="285">
        <v>2.5236090265510236</v>
      </c>
      <c r="M20" s="285">
        <v>2.7827162402411685</v>
      </c>
      <c r="N20" s="285">
        <v>3.4106265356265353</v>
      </c>
      <c r="O20" s="164">
        <v>2.539781502166655</v>
      </c>
      <c r="P20" s="285">
        <v>2.330190959632584</v>
      </c>
      <c r="Q20" s="165">
        <v>2.5209974805189739</v>
      </c>
    </row>
    <row r="21" spans="1:17">
      <c r="A21" s="166">
        <f t="shared" si="0"/>
        <v>2014</v>
      </c>
      <c r="B21" s="163">
        <v>8.3285017564203123</v>
      </c>
      <c r="C21" s="285">
        <v>8.3377157336138072</v>
      </c>
      <c r="D21" s="285">
        <v>8.3055687767729651</v>
      </c>
      <c r="E21" s="164">
        <v>0.79290283995142907</v>
      </c>
      <c r="F21" s="285">
        <v>0.33805779536234787</v>
      </c>
      <c r="G21" s="285">
        <v>-1.5608838740009403</v>
      </c>
      <c r="H21" s="285">
        <v>3.8839353181199936</v>
      </c>
      <c r="I21" s="164">
        <v>2.4465115320827797</v>
      </c>
      <c r="J21" s="285">
        <v>1.5123630858737274</v>
      </c>
      <c r="K21" s="285">
        <v>2.8655957822071345</v>
      </c>
      <c r="L21" s="285">
        <v>1.9601238518441748</v>
      </c>
      <c r="M21" s="285">
        <v>2.4328795969015564</v>
      </c>
      <c r="N21" s="285">
        <v>3.6159249194398653</v>
      </c>
      <c r="O21" s="164">
        <v>2.4232663272268198</v>
      </c>
      <c r="P21" s="285">
        <v>0.92596966976897999</v>
      </c>
      <c r="Q21" s="165">
        <v>2.2893246555658862</v>
      </c>
    </row>
    <row r="22" spans="1:17">
      <c r="A22" s="166">
        <f t="shared" si="0"/>
        <v>2015</v>
      </c>
      <c r="B22" s="163">
        <v>-6.2966344488870698</v>
      </c>
      <c r="C22" s="285">
        <v>-7.2635806010326114</v>
      </c>
      <c r="D22" s="285">
        <v>-3.889255108767304</v>
      </c>
      <c r="E22" s="164">
        <v>0.2526319574930998</v>
      </c>
      <c r="F22" s="285">
        <v>6.6135915545683696E-2</v>
      </c>
      <c r="G22" s="285">
        <v>-2.0059222466329163</v>
      </c>
      <c r="H22" s="285">
        <v>2.1239453011347105</v>
      </c>
      <c r="I22" s="164">
        <v>1.5964150209816459</v>
      </c>
      <c r="J22" s="285">
        <v>2.0395631387341551</v>
      </c>
      <c r="K22" s="285">
        <v>1.2297197640117994</v>
      </c>
      <c r="L22" s="285">
        <v>2.2261187771594115</v>
      </c>
      <c r="M22" s="285">
        <v>1.4867295620571932</v>
      </c>
      <c r="N22" s="285">
        <v>0.77963769777573944</v>
      </c>
      <c r="O22" s="164">
        <v>0.68970517596091974</v>
      </c>
      <c r="P22" s="285">
        <v>1.7413284651032159</v>
      </c>
      <c r="Q22" s="165">
        <v>0.78252498584927099</v>
      </c>
    </row>
    <row r="23" spans="1:17">
      <c r="A23" s="166">
        <f t="shared" si="0"/>
        <v>2016</v>
      </c>
      <c r="B23" s="163">
        <v>-10.007255596216451</v>
      </c>
      <c r="C23" s="285">
        <v>-8.9831939173559654</v>
      </c>
      <c r="D23" s="285">
        <v>-12.467321460557224</v>
      </c>
      <c r="E23" s="164">
        <v>0.55102453574700949</v>
      </c>
      <c r="F23" s="285">
        <v>0.98297632833214621</v>
      </c>
      <c r="G23" s="285">
        <v>-3.9611656904405073</v>
      </c>
      <c r="H23" s="285">
        <v>1.104296773698703</v>
      </c>
      <c r="I23" s="164">
        <v>1.337466824207026</v>
      </c>
      <c r="J23" s="285">
        <v>1.8225664963122261</v>
      </c>
      <c r="K23" s="285">
        <v>0.49235964426430512</v>
      </c>
      <c r="L23" s="285">
        <v>1.3912286953163564</v>
      </c>
      <c r="M23" s="285">
        <v>1.5550704953520063</v>
      </c>
      <c r="N23" s="285">
        <v>1.3688234075808179</v>
      </c>
      <c r="O23" s="164">
        <v>0.38031828646278715</v>
      </c>
      <c r="P23" s="285">
        <v>-0.57664072598219773</v>
      </c>
      <c r="Q23" s="165">
        <v>0.29505030438796898</v>
      </c>
    </row>
    <row r="24" spans="1:17" ht="39" thickBot="1">
      <c r="A24" s="178" t="s">
        <v>19</v>
      </c>
      <c r="B24" s="179">
        <f t="shared" ref="B24:Q24" si="1">AVERAGE(B3:B23)</f>
        <v>1.2864838622631969</v>
      </c>
      <c r="C24" s="241">
        <f t="shared" si="1"/>
        <v>2.4811570031663317</v>
      </c>
      <c r="D24" s="241">
        <f t="shared" si="1"/>
        <v>-0.56218687742418638</v>
      </c>
      <c r="E24" s="180">
        <f t="shared" si="1"/>
        <v>2.3514799458649387</v>
      </c>
      <c r="F24" s="241">
        <f t="shared" si="1"/>
        <v>2.2381251226736021</v>
      </c>
      <c r="G24" s="241">
        <f t="shared" si="1"/>
        <v>0.89910479533314724</v>
      </c>
      <c r="H24" s="241">
        <f t="shared" si="1"/>
        <v>4.3576184149942332</v>
      </c>
      <c r="I24" s="180">
        <f t="shared" si="1"/>
        <v>3.5075841009719553</v>
      </c>
      <c r="J24" s="241">
        <f t="shared" si="1"/>
        <v>3.7579653783030773</v>
      </c>
      <c r="K24" s="241">
        <f t="shared" si="1"/>
        <v>4.2234518932243006</v>
      </c>
      <c r="L24" s="241">
        <f t="shared" si="1"/>
        <v>4.5821132074043911</v>
      </c>
      <c r="M24" s="241">
        <f t="shared" si="1"/>
        <v>2.9013667770139135</v>
      </c>
      <c r="N24" s="241">
        <f t="shared" si="1"/>
        <v>2.1816700440083858</v>
      </c>
      <c r="O24" s="180">
        <f t="shared" si="1"/>
        <v>2.9988600370387437</v>
      </c>
      <c r="P24" s="241">
        <f t="shared" si="1"/>
        <v>2.4362112232839972</v>
      </c>
      <c r="Q24" s="181">
        <f t="shared" si="1"/>
        <v>2.9541626826212974</v>
      </c>
    </row>
  </sheetData>
  <mergeCells count="1">
    <mergeCell ref="A1:Q1"/>
  </mergeCells>
  <phoneticPr fontId="11" type="noConversion"/>
  <pageMargins left="0.75" right="0.75" top="1" bottom="1" header="0.5" footer="0.5"/>
  <headerFooter alignWithMargin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87"/>
  <sheetViews>
    <sheetView workbookViewId="0">
      <selection sqref="A1:Q1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448" t="s">
        <v>202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50"/>
      <c r="O1" s="450"/>
      <c r="P1" s="450"/>
      <c r="Q1" s="451"/>
    </row>
    <row r="2" spans="1:17" ht="77.25" thickBot="1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>
      <c r="A3" s="166" t="s">
        <v>281</v>
      </c>
      <c r="B3" s="163">
        <v>7.2209811440680465</v>
      </c>
      <c r="C3" s="177">
        <v>-15.240077531612597</v>
      </c>
      <c r="D3" s="177">
        <v>38.746639180429746</v>
      </c>
      <c r="E3" s="164">
        <v>1.9385112437223</v>
      </c>
      <c r="F3" s="177">
        <v>2.6338646542196034</v>
      </c>
      <c r="G3" s="177">
        <v>2.5712734734000748</v>
      </c>
      <c r="H3" s="177">
        <v>-2.3175488598259899</v>
      </c>
      <c r="I3" s="164">
        <v>4.275520805211098</v>
      </c>
      <c r="J3" s="177">
        <v>4.0136420970160165</v>
      </c>
      <c r="K3" s="177">
        <v>6.4226933786106919</v>
      </c>
      <c r="L3" s="177">
        <v>4.3105431834172663</v>
      </c>
      <c r="M3" s="177">
        <v>5.8198920114605119</v>
      </c>
      <c r="N3" s="177">
        <v>2.8628156404868084</v>
      </c>
      <c r="O3" s="164">
        <v>3.8998894873989727</v>
      </c>
      <c r="P3" s="177">
        <v>2.6369652852739689</v>
      </c>
      <c r="Q3" s="165">
        <v>3.7760738444517328</v>
      </c>
    </row>
    <row r="4" spans="1:17">
      <c r="A4" s="166" t="s">
        <v>286</v>
      </c>
      <c r="B4" s="163">
        <v>26.498175484172354</v>
      </c>
      <c r="C4" s="177">
        <v>16.323205778134419</v>
      </c>
      <c r="D4" s="177">
        <v>38.736062857316625</v>
      </c>
      <c r="E4" s="164">
        <v>1.4584712313736714</v>
      </c>
      <c r="F4" s="177">
        <v>1.1091429237183321</v>
      </c>
      <c r="G4" s="177">
        <v>6.8303437492196295</v>
      </c>
      <c r="H4" s="177">
        <v>-1.3968445028478296</v>
      </c>
      <c r="I4" s="164">
        <v>4.036881087915801</v>
      </c>
      <c r="J4" s="177">
        <v>2.6855203053303427</v>
      </c>
      <c r="K4" s="177">
        <v>5.0032108411928666</v>
      </c>
      <c r="L4" s="177">
        <v>6.1280327991700618</v>
      </c>
      <c r="M4" s="177">
        <v>2.4694196165433704</v>
      </c>
      <c r="N4" s="177">
        <v>3.5800747468006806</v>
      </c>
      <c r="O4" s="164">
        <v>5.3335804021192832</v>
      </c>
      <c r="P4" s="177">
        <v>5.6826353250968724</v>
      </c>
      <c r="Q4" s="165">
        <v>5.3677976515408021</v>
      </c>
    </row>
    <row r="5" spans="1:17">
      <c r="A5" s="166" t="s">
        <v>287</v>
      </c>
      <c r="B5" s="163">
        <v>37.666525211817628</v>
      </c>
      <c r="C5" s="177">
        <v>36.231203102792939</v>
      </c>
      <c r="D5" s="177">
        <v>39.231146501603227</v>
      </c>
      <c r="E5" s="164">
        <v>2.1273210681143837</v>
      </c>
      <c r="F5" s="177">
        <v>0.89480796285481001</v>
      </c>
      <c r="G5" s="177">
        <v>13.963229680636505</v>
      </c>
      <c r="H5" s="177">
        <v>-1.5287957224634952</v>
      </c>
      <c r="I5" s="164">
        <v>3.991314094338319</v>
      </c>
      <c r="J5" s="177">
        <v>1.4196426689304831</v>
      </c>
      <c r="K5" s="177">
        <v>4.0650422339725072</v>
      </c>
      <c r="L5" s="177">
        <v>7.7761359063793192</v>
      </c>
      <c r="M5" s="177">
        <v>1.0797597684740268</v>
      </c>
      <c r="N5" s="177">
        <v>4.1504429449204832</v>
      </c>
      <c r="O5" s="164">
        <v>6.3407811679683705</v>
      </c>
      <c r="P5" s="177">
        <v>5.9027169180981804</v>
      </c>
      <c r="Q5" s="165">
        <v>6.2976551982058693</v>
      </c>
    </row>
    <row r="6" spans="1:17">
      <c r="A6" s="166" t="s">
        <v>288</v>
      </c>
      <c r="B6" s="163">
        <v>39.03079818039506</v>
      </c>
      <c r="C6" s="177">
        <v>37.721669379215065</v>
      </c>
      <c r="D6" s="177">
        <v>40.467724261560278</v>
      </c>
      <c r="E6" s="164">
        <v>4.0413793959014974</v>
      </c>
      <c r="F6" s="177">
        <v>2.3716946484584556</v>
      </c>
      <c r="G6" s="177">
        <v>21.132228164379796</v>
      </c>
      <c r="H6" s="177">
        <v>-1.6813411921818793</v>
      </c>
      <c r="I6" s="164">
        <v>4.1639453462607658</v>
      </c>
      <c r="J6" s="177">
        <v>0.96696419938332823</v>
      </c>
      <c r="K6" s="177">
        <v>2.5300567073849431</v>
      </c>
      <c r="L6" s="177">
        <v>9.6553232927155594</v>
      </c>
      <c r="M6" s="177">
        <v>1.1205941960824766</v>
      </c>
      <c r="N6" s="177">
        <v>4.5388463937618795</v>
      </c>
      <c r="O6" s="164">
        <v>7.1050671426255487</v>
      </c>
      <c r="P6" s="177">
        <v>6.7638834657572033</v>
      </c>
      <c r="Q6" s="165">
        <v>7.0714558974343564</v>
      </c>
    </row>
    <row r="7" spans="1:17">
      <c r="A7" s="166" t="s">
        <v>289</v>
      </c>
      <c r="B7" s="163">
        <v>6.5658763179491455</v>
      </c>
      <c r="C7" s="177">
        <v>15.52447350186317</v>
      </c>
      <c r="D7" s="177">
        <v>-1.1155527758069417</v>
      </c>
      <c r="E7" s="164">
        <v>3.5609357480913788</v>
      </c>
      <c r="F7" s="177">
        <v>1.6910619819485939</v>
      </c>
      <c r="G7" s="177">
        <v>12.95464153802715</v>
      </c>
      <c r="H7" s="177">
        <v>5.3099485676245513</v>
      </c>
      <c r="I7" s="164">
        <v>2.3364595114488829</v>
      </c>
      <c r="J7" s="177">
        <v>3.0153910516372093</v>
      </c>
      <c r="K7" s="177">
        <v>4.1697344131498433</v>
      </c>
      <c r="L7" s="177">
        <v>7.3450999331162681</v>
      </c>
      <c r="M7" s="177">
        <v>-1.8229240457296947</v>
      </c>
      <c r="N7" s="177">
        <v>-1.2009914297651259</v>
      </c>
      <c r="O7" s="164">
        <v>3.1217008459461772</v>
      </c>
      <c r="P7" s="177">
        <v>5.564652609287692</v>
      </c>
      <c r="Q7" s="165">
        <v>3.3585760980840971</v>
      </c>
    </row>
    <row r="8" spans="1:17">
      <c r="A8" s="166" t="s">
        <v>290</v>
      </c>
      <c r="B8" s="163">
        <v>0.66980684152634951</v>
      </c>
      <c r="C8" s="177">
        <v>-0.12582156057442667</v>
      </c>
      <c r="D8" s="177">
        <v>1.4721508281609303</v>
      </c>
      <c r="E8" s="164">
        <v>4.6795621449034464</v>
      </c>
      <c r="F8" s="177">
        <v>3.8311273960003565</v>
      </c>
      <c r="G8" s="177">
        <v>8.693076188202193</v>
      </c>
      <c r="H8" s="177">
        <v>5.5277642012474111</v>
      </c>
      <c r="I8" s="164">
        <v>1.6881940312484633</v>
      </c>
      <c r="J8" s="177">
        <v>1.7069144012431976</v>
      </c>
      <c r="K8" s="177">
        <v>4.9432222409855955</v>
      </c>
      <c r="L8" s="177">
        <v>5.4287221188619563</v>
      </c>
      <c r="M8" s="177">
        <v>-1.0647105363883984E-2</v>
      </c>
      <c r="N8" s="177">
        <v>-2.1139307136932217</v>
      </c>
      <c r="O8" s="164">
        <v>2.4134613195104087</v>
      </c>
      <c r="P8" s="177">
        <v>2.8326315685314896</v>
      </c>
      <c r="Q8" s="165">
        <v>2.4546746308856577</v>
      </c>
    </row>
    <row r="9" spans="1:17">
      <c r="A9" s="166" t="s">
        <v>291</v>
      </c>
      <c r="B9" s="163">
        <v>-2.0546940122008506</v>
      </c>
      <c r="C9" s="177">
        <v>-5.9581527930980327</v>
      </c>
      <c r="D9" s="177">
        <v>2.1087204957270007</v>
      </c>
      <c r="E9" s="164">
        <v>3.0654392377661166</v>
      </c>
      <c r="F9" s="177">
        <v>3.0420426869268855</v>
      </c>
      <c r="G9" s="177">
        <v>0.44259231945605032</v>
      </c>
      <c r="H9" s="177">
        <v>5.8345409581443279</v>
      </c>
      <c r="I9" s="164">
        <v>0.88549157355679331</v>
      </c>
      <c r="J9" s="177">
        <v>0.26191906800395892</v>
      </c>
      <c r="K9" s="177">
        <v>5.6351000752411906</v>
      </c>
      <c r="L9" s="177">
        <v>3.2895995984736479</v>
      </c>
      <c r="M9" s="177">
        <v>0.92964800182746643</v>
      </c>
      <c r="N9" s="177">
        <v>-2.9012374015991012</v>
      </c>
      <c r="O9" s="164">
        <v>1.1679310626343378</v>
      </c>
      <c r="P9" s="177">
        <v>1.9231058241861849</v>
      </c>
      <c r="Q9" s="165">
        <v>1.2419992892152965</v>
      </c>
    </row>
    <row r="10" spans="1:17">
      <c r="A10" s="166" t="s">
        <v>292</v>
      </c>
      <c r="B10" s="163">
        <v>-3.0963222369255141</v>
      </c>
      <c r="C10" s="177">
        <v>-7.8120748070598269</v>
      </c>
      <c r="D10" s="177">
        <v>1.9785929900486516</v>
      </c>
      <c r="E10" s="164">
        <v>1.391934007428685</v>
      </c>
      <c r="F10" s="177">
        <v>2.0476538334383769</v>
      </c>
      <c r="G10" s="177">
        <v>-6.6191475640237858</v>
      </c>
      <c r="H10" s="177">
        <v>6.1957458915284764</v>
      </c>
      <c r="I10" s="164">
        <v>-9.3481282617734959E-2</v>
      </c>
      <c r="J10" s="177">
        <v>-2.6871472608706446</v>
      </c>
      <c r="K10" s="177">
        <v>7.4305457255782441</v>
      </c>
      <c r="L10" s="177">
        <v>1.3707495842769775</v>
      </c>
      <c r="M10" s="177">
        <v>0.5379353421015487</v>
      </c>
      <c r="N10" s="177">
        <v>-3.433848991093992</v>
      </c>
      <c r="O10" s="164">
        <v>-1.0314265544407888E-2</v>
      </c>
      <c r="P10" s="177">
        <v>0.85118002565468198</v>
      </c>
      <c r="Q10" s="165">
        <v>7.4310877399499542E-2</v>
      </c>
    </row>
    <row r="11" spans="1:17">
      <c r="A11" s="166" t="s">
        <v>293</v>
      </c>
      <c r="B11" s="163">
        <v>1.7119693862227483</v>
      </c>
      <c r="C11" s="177">
        <v>2.19511863498925</v>
      </c>
      <c r="D11" s="177">
        <v>1.2279872489640529</v>
      </c>
      <c r="E11" s="164">
        <v>-0.66857957225846265</v>
      </c>
      <c r="F11" s="177">
        <v>1.6446947106213392</v>
      </c>
      <c r="G11" s="177">
        <v>-5.8006401571799522</v>
      </c>
      <c r="H11" s="177">
        <v>-8.0526274519752903</v>
      </c>
      <c r="I11" s="164">
        <v>2.0818399563278893</v>
      </c>
      <c r="J11" s="177">
        <v>-1.2127571478852601</v>
      </c>
      <c r="K11" s="177">
        <v>7.3450960648329398</v>
      </c>
      <c r="L11" s="177">
        <v>0.8431024171797965</v>
      </c>
      <c r="M11" s="177">
        <v>3.7286100343637383</v>
      </c>
      <c r="N11" s="177">
        <v>2.0910565452020751</v>
      </c>
      <c r="O11" s="164">
        <v>1.2624920711869647</v>
      </c>
      <c r="P11" s="177">
        <v>0.71626742421987477</v>
      </c>
      <c r="Q11" s="165">
        <v>1.2083981958788907</v>
      </c>
    </row>
    <row r="12" spans="1:17">
      <c r="A12" s="166" t="s">
        <v>294</v>
      </c>
      <c r="B12" s="163">
        <v>-0.74856942730546872</v>
      </c>
      <c r="C12" s="177">
        <v>-0.52112923967118685</v>
      </c>
      <c r="D12" s="177">
        <v>-0.9743174125070303</v>
      </c>
      <c r="E12" s="164">
        <v>-2.7103081834198073</v>
      </c>
      <c r="F12" s="177">
        <v>-0.29519779025042614</v>
      </c>
      <c r="G12" s="177">
        <v>-7.3076388528749678</v>
      </c>
      <c r="H12" s="177">
        <v>-11.298645947182493</v>
      </c>
      <c r="I12" s="164">
        <v>2.5703781471652412</v>
      </c>
      <c r="J12" s="177">
        <v>0.28662099213857567</v>
      </c>
      <c r="K12" s="177">
        <v>6.0270761020216748</v>
      </c>
      <c r="L12" s="177">
        <v>1.7144020273611857</v>
      </c>
      <c r="M12" s="177">
        <v>5.610516680624773</v>
      </c>
      <c r="N12" s="177">
        <v>1.9803195169830783</v>
      </c>
      <c r="O12" s="164">
        <v>0.70399547288322228</v>
      </c>
      <c r="P12" s="177">
        <v>-0.50506667823522033</v>
      </c>
      <c r="Q12" s="165">
        <v>0.58468052464665721</v>
      </c>
    </row>
    <row r="13" spans="1:17">
      <c r="A13" s="166" t="s">
        <v>295</v>
      </c>
      <c r="B13" s="163">
        <v>-1.5845898205214259</v>
      </c>
      <c r="C13" s="177">
        <v>-0.54302441251055522</v>
      </c>
      <c r="D13" s="177">
        <v>-2.6077530365283392</v>
      </c>
      <c r="E13" s="164">
        <v>-3.678605173903581</v>
      </c>
      <c r="F13" s="177">
        <v>-1.4158352222429786</v>
      </c>
      <c r="G13" s="177">
        <v>-6.7753460123941025</v>
      </c>
      <c r="H13" s="177">
        <v>-12.877057499599056</v>
      </c>
      <c r="I13" s="164">
        <v>2.5422569021544579</v>
      </c>
      <c r="J13" s="177">
        <v>1.2730802823987961</v>
      </c>
      <c r="K13" s="177">
        <v>3.1993070243544306</v>
      </c>
      <c r="L13" s="177">
        <v>2.1441002169845218</v>
      </c>
      <c r="M13" s="177">
        <v>7.117802042005426</v>
      </c>
      <c r="N13" s="177">
        <v>1.839716632736919</v>
      </c>
      <c r="O13" s="164">
        <v>0.32665661335959445</v>
      </c>
      <c r="P13" s="177">
        <v>-1.1547403064929669</v>
      </c>
      <c r="Q13" s="165">
        <v>0.18038237248768774</v>
      </c>
    </row>
    <row r="14" spans="1:17">
      <c r="A14" s="166" t="s">
        <v>296</v>
      </c>
      <c r="B14" s="163">
        <v>-0.27808407863492068</v>
      </c>
      <c r="C14" s="177">
        <v>2.5142321187549599</v>
      </c>
      <c r="D14" s="177">
        <v>-2.9945696495937137</v>
      </c>
      <c r="E14" s="164">
        <v>-3.5781466570885052</v>
      </c>
      <c r="F14" s="177">
        <v>-1.7024265013844397</v>
      </c>
      <c r="G14" s="177">
        <v>-4.5040510178020892</v>
      </c>
      <c r="H14" s="177">
        <v>-12.7142234028546</v>
      </c>
      <c r="I14" s="164">
        <v>2.7441153898463888</v>
      </c>
      <c r="J14" s="177">
        <v>3.2515716926859466</v>
      </c>
      <c r="K14" s="177">
        <v>1.7591280937841958</v>
      </c>
      <c r="L14" s="177">
        <v>1.7716724303625215</v>
      </c>
      <c r="M14" s="177">
        <v>8.3810393383900372</v>
      </c>
      <c r="N14" s="177">
        <v>1.7607385328666156</v>
      </c>
      <c r="O14" s="164">
        <v>0.62448895373442814</v>
      </c>
      <c r="P14" s="177">
        <v>-1.2894480993720718</v>
      </c>
      <c r="Q14" s="165">
        <v>0.43502218974743229</v>
      </c>
    </row>
    <row r="15" spans="1:17">
      <c r="A15" s="166" t="s">
        <v>297</v>
      </c>
      <c r="B15" s="163">
        <v>-17.165999272615906</v>
      </c>
      <c r="C15" s="177">
        <v>-6.3373722996311406</v>
      </c>
      <c r="D15" s="177">
        <v>-28.116928397794005</v>
      </c>
      <c r="E15" s="164">
        <v>-2.1864643669409523</v>
      </c>
      <c r="F15" s="177">
        <v>-1.0984720439806475</v>
      </c>
      <c r="G15" s="177">
        <v>-3.061946905943286</v>
      </c>
      <c r="H15" s="177">
        <v>-7.7851740380529666</v>
      </c>
      <c r="I15" s="164">
        <v>1.9011124884349271</v>
      </c>
      <c r="J15" s="177">
        <v>4.2131160203339313</v>
      </c>
      <c r="K15" s="177">
        <v>0.85957928668970607</v>
      </c>
      <c r="L15" s="177">
        <v>5.8844530769748218</v>
      </c>
      <c r="M15" s="177">
        <v>5.5256728594263915</v>
      </c>
      <c r="N15" s="177">
        <v>-3.4546190438106064</v>
      </c>
      <c r="O15" s="164">
        <v>-1.2926679441573254</v>
      </c>
      <c r="P15" s="177">
        <v>-3.2786034744236496</v>
      </c>
      <c r="Q15" s="165">
        <v>-1.4883833531191635</v>
      </c>
    </row>
    <row r="16" spans="1:17">
      <c r="A16" s="166" t="s">
        <v>298</v>
      </c>
      <c r="B16" s="163">
        <v>-15.401741553658111</v>
      </c>
      <c r="C16" s="177">
        <v>-2.8205479005211851</v>
      </c>
      <c r="D16" s="177">
        <v>-27.946477582547324</v>
      </c>
      <c r="E16" s="164">
        <v>-1.0163217623992427</v>
      </c>
      <c r="F16" s="177">
        <v>-0.29797754843881991</v>
      </c>
      <c r="G16" s="177">
        <v>-0.7520148087611751</v>
      </c>
      <c r="H16" s="177">
        <v>-5.6712104196885234</v>
      </c>
      <c r="I16" s="164">
        <v>2.2794356496405248</v>
      </c>
      <c r="J16" s="177">
        <v>5.7284114799257946</v>
      </c>
      <c r="K16" s="177">
        <v>2.2848333341154179</v>
      </c>
      <c r="L16" s="177">
        <v>5.5659475745122506</v>
      </c>
      <c r="M16" s="177">
        <v>4.0163007889469302</v>
      </c>
      <c r="N16" s="177">
        <v>-3.3834991674814971</v>
      </c>
      <c r="O16" s="164">
        <v>-0.50405841883865954</v>
      </c>
      <c r="P16" s="177">
        <v>-2.482167387005326</v>
      </c>
      <c r="Q16" s="165">
        <v>-0.6971509908587018</v>
      </c>
    </row>
    <row r="17" spans="1:17">
      <c r="A17" s="166" t="s">
        <v>299</v>
      </c>
      <c r="B17" s="163">
        <v>-14.031083027920618</v>
      </c>
      <c r="C17" s="177">
        <v>-0.83634365877360461</v>
      </c>
      <c r="D17" s="177">
        <v>-27.267488103793696</v>
      </c>
      <c r="E17" s="164">
        <v>1.5566395763050931</v>
      </c>
      <c r="F17" s="177">
        <v>2.6114742564442488</v>
      </c>
      <c r="G17" s="177">
        <v>1.2127688813560031</v>
      </c>
      <c r="H17" s="177">
        <v>-4.5044411256177854</v>
      </c>
      <c r="I17" s="164">
        <v>3.2068128658110977</v>
      </c>
      <c r="J17" s="177">
        <v>8.0563146838060362</v>
      </c>
      <c r="K17" s="177">
        <v>4.9849755483042557</v>
      </c>
      <c r="L17" s="177">
        <v>5.9590670529523733</v>
      </c>
      <c r="M17" s="177">
        <v>2.9392345523114303</v>
      </c>
      <c r="N17" s="177">
        <v>-3.4053014246546076</v>
      </c>
      <c r="O17" s="164">
        <v>0.9356301808859957</v>
      </c>
      <c r="P17" s="177">
        <v>-1.350543019238849</v>
      </c>
      <c r="Q17" s="165">
        <v>0.71290018618285234</v>
      </c>
    </row>
    <row r="18" spans="1:17">
      <c r="A18" s="166" t="s">
        <v>300</v>
      </c>
      <c r="B18" s="163">
        <v>-13.468898344350183</v>
      </c>
      <c r="C18" s="177">
        <v>-0.47206832780550806</v>
      </c>
      <c r="D18" s="177">
        <v>-26.830802805786526</v>
      </c>
      <c r="E18" s="164">
        <v>3.7300163768523276</v>
      </c>
      <c r="F18" s="177">
        <v>5.279146795870445</v>
      </c>
      <c r="G18" s="177">
        <v>2.9396586064422148</v>
      </c>
      <c r="H18" s="177">
        <v>-4.763969324633849</v>
      </c>
      <c r="I18" s="164">
        <v>3.9297102404558961</v>
      </c>
      <c r="J18" s="177">
        <v>10.573637514085755</v>
      </c>
      <c r="K18" s="177">
        <v>6.0505614449828053</v>
      </c>
      <c r="L18" s="177">
        <v>6.59841218227771</v>
      </c>
      <c r="M18" s="177">
        <v>2.4052162885242807</v>
      </c>
      <c r="N18" s="177">
        <v>-3.6892248685763693</v>
      </c>
      <c r="O18" s="164">
        <v>2.0236674554559313</v>
      </c>
      <c r="P18" s="177">
        <v>-0.71646278050667278</v>
      </c>
      <c r="Q18" s="165">
        <v>1.7570706184448202</v>
      </c>
    </row>
    <row r="19" spans="1:17">
      <c r="A19" s="166" t="s">
        <v>329</v>
      </c>
      <c r="B19" s="163">
        <v>2.4279496370888363</v>
      </c>
      <c r="C19" s="177">
        <v>6.1367941826816974</v>
      </c>
      <c r="D19" s="177">
        <v>-2.4592031504493921</v>
      </c>
      <c r="E19" s="164">
        <v>6.6665017239706401</v>
      </c>
      <c r="F19" s="177">
        <v>7.6122309688090137</v>
      </c>
      <c r="G19" s="177">
        <v>7.004261475292278</v>
      </c>
      <c r="H19" s="177">
        <v>0.25506900203914085</v>
      </c>
      <c r="I19" s="164">
        <v>3.839192486803237</v>
      </c>
      <c r="J19" s="177">
        <v>9.7718955965195047</v>
      </c>
      <c r="K19" s="177">
        <v>7.1337443515159169</v>
      </c>
      <c r="L19" s="177">
        <v>0.99925304311162877</v>
      </c>
      <c r="M19" s="177">
        <v>3.7692585544315462</v>
      </c>
      <c r="N19" s="177">
        <v>-0.3091700492630336</v>
      </c>
      <c r="O19" s="164">
        <v>4.4904239260799423</v>
      </c>
      <c r="P19" s="177">
        <v>2.2575348729440901</v>
      </c>
      <c r="Q19" s="165">
        <v>4.4904239260799423</v>
      </c>
    </row>
    <row r="20" spans="1:17">
      <c r="A20" s="166" t="s">
        <v>330</v>
      </c>
      <c r="B20" s="163">
        <v>2.2745698436486799</v>
      </c>
      <c r="C20" s="177">
        <v>5.5011440039015449</v>
      </c>
      <c r="D20" s="177">
        <v>-2.0645391670750461</v>
      </c>
      <c r="E20" s="164">
        <v>7.6427837729385617</v>
      </c>
      <c r="F20" s="177">
        <v>8.5791752148734499</v>
      </c>
      <c r="G20" s="177">
        <v>6.7048931419762843</v>
      </c>
      <c r="H20" s="177">
        <v>2.6178967586542705</v>
      </c>
      <c r="I20" s="164">
        <v>3.6685341633555226</v>
      </c>
      <c r="J20" s="177">
        <v>9.3166391137203384</v>
      </c>
      <c r="K20" s="177">
        <v>7.1020641285487489</v>
      </c>
      <c r="L20" s="177">
        <v>0.27095082463949305</v>
      </c>
      <c r="M20" s="177">
        <v>4.4179261687026194</v>
      </c>
      <c r="N20" s="177">
        <v>-0.31161575215626686</v>
      </c>
      <c r="O20" s="164">
        <v>4.6349189433793283</v>
      </c>
      <c r="P20" s="177">
        <v>2.6002528407982339</v>
      </c>
      <c r="Q20" s="165">
        <v>4.6349189433793283</v>
      </c>
    </row>
    <row r="21" spans="1:17">
      <c r="A21" s="166" t="s">
        <v>331</v>
      </c>
      <c r="B21" s="163">
        <v>0.97238662421004118</v>
      </c>
      <c r="C21" s="177">
        <v>3.8251074419645552</v>
      </c>
      <c r="D21" s="177">
        <v>-2.9293005826502503</v>
      </c>
      <c r="E21" s="164">
        <v>8.3558638061649777</v>
      </c>
      <c r="F21" s="177">
        <v>9.101778685943092</v>
      </c>
      <c r="G21" s="177">
        <v>6.5933593084658737</v>
      </c>
      <c r="H21" s="177">
        <v>5.3928072880213218</v>
      </c>
      <c r="I21" s="164">
        <v>3.3829632129154836</v>
      </c>
      <c r="J21" s="177">
        <v>7.9382820470445186</v>
      </c>
      <c r="K21" s="177">
        <v>6.3854929702743295</v>
      </c>
      <c r="L21" s="177">
        <v>0.37113225215774637</v>
      </c>
      <c r="M21" s="177">
        <v>5.1184769672911985</v>
      </c>
      <c r="N21" s="177">
        <v>-0.29320374024159601</v>
      </c>
      <c r="O21" s="164">
        <v>4.5340647407686845</v>
      </c>
      <c r="P21" s="177">
        <v>2.6937713678631461</v>
      </c>
      <c r="Q21" s="165">
        <v>4.5340647407686845</v>
      </c>
    </row>
    <row r="22" spans="1:17">
      <c r="A22" s="166" t="s">
        <v>332</v>
      </c>
      <c r="B22" s="163">
        <v>-1.3359851777370459</v>
      </c>
      <c r="C22" s="177">
        <v>-0.24184009585691513</v>
      </c>
      <c r="D22" s="177">
        <v>-2.8660947242119339</v>
      </c>
      <c r="E22" s="164">
        <v>8.1268968344717383</v>
      </c>
      <c r="F22" s="177">
        <v>9.0349042892536513</v>
      </c>
      <c r="G22" s="177">
        <v>3.2302244142858774</v>
      </c>
      <c r="H22" s="177">
        <v>7.468317741958451</v>
      </c>
      <c r="I22" s="164">
        <v>3.1158317123221946</v>
      </c>
      <c r="J22" s="177">
        <v>6.100126470829812</v>
      </c>
      <c r="K22" s="177">
        <v>5.2621610187397136</v>
      </c>
      <c r="L22" s="177">
        <v>1.4398911470454345</v>
      </c>
      <c r="M22" s="177">
        <v>5.4999628055049739</v>
      </c>
      <c r="N22" s="177">
        <v>-0.23670213160378045</v>
      </c>
      <c r="O22" s="164">
        <v>4.1001383604954036</v>
      </c>
      <c r="P22" s="177">
        <v>2.6390014612991357</v>
      </c>
      <c r="Q22" s="165">
        <v>4.1001383604954036</v>
      </c>
    </row>
    <row r="23" spans="1:17">
      <c r="A23" s="166" t="s">
        <v>301</v>
      </c>
      <c r="B23" s="163">
        <v>-1.9648237895421961</v>
      </c>
      <c r="C23" s="177">
        <v>0.48942945745785821</v>
      </c>
      <c r="D23" s="177">
        <v>-5.4837999688950232</v>
      </c>
      <c r="E23" s="164">
        <v>9.1344130889912112</v>
      </c>
      <c r="F23" s="177">
        <v>6.2132623259374959</v>
      </c>
      <c r="G23" s="177">
        <v>1.4866355776125562</v>
      </c>
      <c r="H23" s="177">
        <v>37.925300403292198</v>
      </c>
      <c r="I23" s="164">
        <v>5.5520737191969785</v>
      </c>
      <c r="J23" s="177">
        <v>10.082671588931696</v>
      </c>
      <c r="K23" s="177">
        <v>4.0943865061156348</v>
      </c>
      <c r="L23" s="177">
        <v>7.8764586827791181</v>
      </c>
      <c r="M23" s="177">
        <v>4.0771528314390064</v>
      </c>
      <c r="N23" s="177">
        <v>1.2278319897637686</v>
      </c>
      <c r="O23" s="164">
        <v>5.892500335965897</v>
      </c>
      <c r="P23" s="177">
        <v>6.4231441017515687</v>
      </c>
      <c r="Q23" s="165">
        <v>5.942852228276907</v>
      </c>
    </row>
    <row r="24" spans="1:17">
      <c r="A24" s="166" t="s">
        <v>302</v>
      </c>
      <c r="B24" s="163">
        <v>-2.4215400467490955</v>
      </c>
      <c r="C24" s="177">
        <v>-0.83050959887293019</v>
      </c>
      <c r="D24" s="177">
        <v>-4.7264533690833854</v>
      </c>
      <c r="E24" s="164">
        <v>7.3758984825238505</v>
      </c>
      <c r="F24" s="177">
        <v>4.5041983109803674</v>
      </c>
      <c r="G24" s="177">
        <v>-0.65707106821372252</v>
      </c>
      <c r="H24" s="177">
        <v>36.005906673893456</v>
      </c>
      <c r="I24" s="164">
        <v>5.2478758637499734</v>
      </c>
      <c r="J24" s="177">
        <v>8.1460527770439466</v>
      </c>
      <c r="K24" s="177">
        <v>3.3589718440367409</v>
      </c>
      <c r="L24" s="177">
        <v>9.8926306159830393</v>
      </c>
      <c r="M24" s="177">
        <v>2.8258083208438345</v>
      </c>
      <c r="N24" s="177">
        <v>0.97319772715852348</v>
      </c>
      <c r="O24" s="164">
        <v>5.1740722440830531</v>
      </c>
      <c r="P24" s="177">
        <v>6.3553351221225967</v>
      </c>
      <c r="Q24" s="165">
        <v>5.2853136138739698</v>
      </c>
    </row>
    <row r="25" spans="1:17">
      <c r="A25" s="166" t="s">
        <v>303</v>
      </c>
      <c r="B25" s="163">
        <v>-2.5817940636514467</v>
      </c>
      <c r="C25" s="177">
        <v>-1.226209306618375</v>
      </c>
      <c r="D25" s="177">
        <v>-4.5648459852887786</v>
      </c>
      <c r="E25" s="164">
        <v>4.4790319949306703</v>
      </c>
      <c r="F25" s="177">
        <v>1.2699261238524351</v>
      </c>
      <c r="G25" s="177">
        <v>-1.2149636837537163</v>
      </c>
      <c r="H25" s="177">
        <v>32.41821825442436</v>
      </c>
      <c r="I25" s="164">
        <v>5.034116594541163</v>
      </c>
      <c r="J25" s="177">
        <v>6.7496744060782117</v>
      </c>
      <c r="K25" s="177">
        <v>4.0177237373764481</v>
      </c>
      <c r="L25" s="177">
        <v>10.716565178143618</v>
      </c>
      <c r="M25" s="177">
        <v>1.6069278555535411</v>
      </c>
      <c r="N25" s="177">
        <v>0.68145063238664683</v>
      </c>
      <c r="O25" s="164">
        <v>4.2142989220507285</v>
      </c>
      <c r="P25" s="177">
        <v>5.9934166375614186</v>
      </c>
      <c r="Q25" s="165">
        <v>4.3813696444116585</v>
      </c>
    </row>
    <row r="26" spans="1:17">
      <c r="A26" s="166" t="s">
        <v>304</v>
      </c>
      <c r="B26" s="163">
        <v>-2.2307270396201515</v>
      </c>
      <c r="C26" s="177">
        <v>0.16078147758392516</v>
      </c>
      <c r="D26" s="177">
        <v>-5.6654927917507871</v>
      </c>
      <c r="E26" s="164">
        <v>3.5325827577394406</v>
      </c>
      <c r="F26" s="177">
        <v>0.12257689823375209</v>
      </c>
      <c r="G26" s="177">
        <v>-0.21973719193505861</v>
      </c>
      <c r="H26" s="177">
        <v>30.428902344678932</v>
      </c>
      <c r="I26" s="164">
        <v>5.2956595139727565</v>
      </c>
      <c r="J26" s="177">
        <v>6.3521507898913576</v>
      </c>
      <c r="K26" s="177">
        <v>5.7501374333341824</v>
      </c>
      <c r="L26" s="177">
        <v>11.006042858831698</v>
      </c>
      <c r="M26" s="177">
        <v>0.88751617638439928</v>
      </c>
      <c r="N26" s="177">
        <v>0.83788936648137402</v>
      </c>
      <c r="O26" s="164">
        <v>4.1451837815410837</v>
      </c>
      <c r="P26" s="177">
        <v>6.1441367866842889</v>
      </c>
      <c r="Q26" s="165">
        <v>4.332527514860808</v>
      </c>
    </row>
    <row r="27" spans="1:17">
      <c r="A27" s="166" t="s">
        <v>305</v>
      </c>
      <c r="B27" s="163">
        <v>-4.6461537192787938</v>
      </c>
      <c r="C27" s="177">
        <v>9.7895566057448799E-2</v>
      </c>
      <c r="D27" s="177">
        <v>-11.878184613217709</v>
      </c>
      <c r="E27" s="164">
        <v>-2.2451534123048731</v>
      </c>
      <c r="F27" s="177">
        <v>0.40406171585507411</v>
      </c>
      <c r="G27" s="177">
        <v>5.3261602921868247</v>
      </c>
      <c r="H27" s="177">
        <v>-22.614925320448645</v>
      </c>
      <c r="I27" s="164">
        <v>3.4751778452097897</v>
      </c>
      <c r="J27" s="177">
        <v>1.2351551150067774</v>
      </c>
      <c r="K27" s="177">
        <v>9.2161967505283311</v>
      </c>
      <c r="L27" s="177">
        <v>7.4935075636455943</v>
      </c>
      <c r="M27" s="177">
        <v>1.1327354864337322</v>
      </c>
      <c r="N27" s="177">
        <v>-0.85695046146291343</v>
      </c>
      <c r="O27" s="164">
        <v>1.14963290207474</v>
      </c>
      <c r="P27" s="177">
        <v>-1.0635767959992806</v>
      </c>
      <c r="Q27" s="165">
        <v>0.93867309514297292</v>
      </c>
    </row>
    <row r="28" spans="1:17">
      <c r="A28" s="166" t="s">
        <v>306</v>
      </c>
      <c r="B28" s="163">
        <v>-2.2090614898763739</v>
      </c>
      <c r="C28" s="177">
        <v>4.0500021753617741</v>
      </c>
      <c r="D28" s="177">
        <v>-11.647306027355301</v>
      </c>
      <c r="E28" s="164">
        <v>-0.44396306375710526</v>
      </c>
      <c r="F28" s="177">
        <v>2.1578177907475791</v>
      </c>
      <c r="G28" s="177">
        <v>9.307843149008157</v>
      </c>
      <c r="H28" s="177">
        <v>-22.096401458746694</v>
      </c>
      <c r="I28" s="164">
        <v>3.9028221697518442</v>
      </c>
      <c r="J28" s="177">
        <v>1.9659536623850067</v>
      </c>
      <c r="K28" s="177">
        <v>10.052761303528596</v>
      </c>
      <c r="L28" s="177">
        <v>6.5031300915969066</v>
      </c>
      <c r="M28" s="177">
        <v>1.9533374675303152</v>
      </c>
      <c r="N28" s="177">
        <v>1.215737819152193E-2</v>
      </c>
      <c r="O28" s="164">
        <v>2.1491583487015946</v>
      </c>
      <c r="P28" s="177">
        <v>-0.7182354819556237</v>
      </c>
      <c r="Q28" s="165">
        <v>1.8763870926268373</v>
      </c>
    </row>
    <row r="29" spans="1:17">
      <c r="A29" s="166" t="s">
        <v>307</v>
      </c>
      <c r="B29" s="163">
        <v>-0.13653122477634214</v>
      </c>
      <c r="C29" s="177">
        <v>6.5289229329960685</v>
      </c>
      <c r="D29" s="177">
        <v>-10.228374491579025</v>
      </c>
      <c r="E29" s="164">
        <v>1.6172011387887109</v>
      </c>
      <c r="F29" s="177">
        <v>4.4209591494267899</v>
      </c>
      <c r="G29" s="177">
        <v>10.870268024566869</v>
      </c>
      <c r="H29" s="177">
        <v>-20.44580471766519</v>
      </c>
      <c r="I29" s="164">
        <v>3.7676346741407509</v>
      </c>
      <c r="J29" s="177">
        <v>2.5876044296048097</v>
      </c>
      <c r="K29" s="177">
        <v>9.6128183781196856</v>
      </c>
      <c r="L29" s="177">
        <v>4.0689369608747663</v>
      </c>
      <c r="M29" s="177">
        <v>2.7542558738026299</v>
      </c>
      <c r="N29" s="177">
        <v>1.0133343619772022</v>
      </c>
      <c r="O29" s="164">
        <v>2.8359215511639588</v>
      </c>
      <c r="P29" s="177">
        <v>0.37436555361056584</v>
      </c>
      <c r="Q29" s="165">
        <v>2.6011955032771148</v>
      </c>
    </row>
    <row r="30" spans="1:17">
      <c r="A30" s="166" t="s">
        <v>308</v>
      </c>
      <c r="B30" s="163">
        <v>1.3012722018579157</v>
      </c>
      <c r="C30" s="177">
        <v>7.9780210214093081</v>
      </c>
      <c r="D30" s="177">
        <v>-8.8803587081443478</v>
      </c>
      <c r="E30" s="164">
        <v>1.487193806682946</v>
      </c>
      <c r="F30" s="177">
        <v>3.5809336939240857</v>
      </c>
      <c r="G30" s="177">
        <v>13.403406314445586</v>
      </c>
      <c r="H30" s="177">
        <v>-18.921394697497696</v>
      </c>
      <c r="I30" s="164">
        <v>3.7576910259636005</v>
      </c>
      <c r="J30" s="177">
        <v>4.0037729582409485</v>
      </c>
      <c r="K30" s="177">
        <v>8.5682839775900987</v>
      </c>
      <c r="L30" s="177">
        <v>2.3351798013573961</v>
      </c>
      <c r="M30" s="177">
        <v>3.7900734163139176</v>
      </c>
      <c r="N30" s="177">
        <v>1.5134767908990332</v>
      </c>
      <c r="O30" s="164">
        <v>2.911880019489991</v>
      </c>
      <c r="P30" s="177">
        <v>-0.47690750386497505</v>
      </c>
      <c r="Q30" s="165">
        <v>2.5887649547510305</v>
      </c>
    </row>
    <row r="31" spans="1:17">
      <c r="A31" s="166" t="s">
        <v>309</v>
      </c>
      <c r="B31" s="163">
        <v>9.469225277300497</v>
      </c>
      <c r="C31" s="177">
        <v>11.777190295248923</v>
      </c>
      <c r="D31" s="177">
        <v>5.4727069028158981</v>
      </c>
      <c r="E31" s="164">
        <v>1.3903619557785876</v>
      </c>
      <c r="F31" s="177">
        <v>2.5651018260941063</v>
      </c>
      <c r="G31" s="177">
        <v>-9.4919071702715296</v>
      </c>
      <c r="H31" s="177">
        <v>5.7741467255235124</v>
      </c>
      <c r="I31" s="164">
        <v>4.4508450494929956</v>
      </c>
      <c r="J31" s="177">
        <v>4.021603036846952</v>
      </c>
      <c r="K31" s="177">
        <v>8.199094330239399</v>
      </c>
      <c r="L31" s="177">
        <v>4.4128535251619532</v>
      </c>
      <c r="M31" s="177">
        <v>5.2828837447082106</v>
      </c>
      <c r="N31" s="177">
        <v>1.8581990187090478</v>
      </c>
      <c r="O31" s="164">
        <v>3.9821835729843595</v>
      </c>
      <c r="P31" s="177">
        <v>2.0463619271005071</v>
      </c>
      <c r="Q31" s="165">
        <v>3.801324162627334</v>
      </c>
    </row>
    <row r="32" spans="1:17">
      <c r="A32" s="166" t="s">
        <v>310</v>
      </c>
      <c r="B32" s="163">
        <v>6.7522193878373109</v>
      </c>
      <c r="C32" s="177">
        <v>7.2544435067078004</v>
      </c>
      <c r="D32" s="177">
        <v>5.8603490520374271</v>
      </c>
      <c r="E32" s="164">
        <v>-1.2101372975771592</v>
      </c>
      <c r="F32" s="177">
        <v>-0.46850061748964111</v>
      </c>
      <c r="G32" s="177">
        <v>-11.522698851614976</v>
      </c>
      <c r="H32" s="177">
        <v>5.5757040319090612</v>
      </c>
      <c r="I32" s="164">
        <v>4.2779102515414857</v>
      </c>
      <c r="J32" s="177">
        <v>3.6000548532503069</v>
      </c>
      <c r="K32" s="177">
        <v>7.006772936071008</v>
      </c>
      <c r="L32" s="177">
        <v>4.462438414763426</v>
      </c>
      <c r="M32" s="177">
        <v>5.996023158871969</v>
      </c>
      <c r="N32" s="177">
        <v>2.0317237325356596</v>
      </c>
      <c r="O32" s="164">
        <v>2.9279141051227233</v>
      </c>
      <c r="P32" s="177">
        <v>1.8921481381572105</v>
      </c>
      <c r="Q32" s="165">
        <v>2.8318925254628136</v>
      </c>
    </row>
    <row r="33" spans="1:17">
      <c r="A33" s="166" t="s">
        <v>311</v>
      </c>
      <c r="B33" s="163">
        <v>3.5417591184448018</v>
      </c>
      <c r="C33" s="177">
        <v>2.0549874996876656</v>
      </c>
      <c r="D33" s="177">
        <v>6.2130025072068333</v>
      </c>
      <c r="E33" s="164">
        <v>-3.0050340470454064</v>
      </c>
      <c r="F33" s="177">
        <v>-2.5431320561909474</v>
      </c>
      <c r="G33" s="177">
        <v>-12.224310528667861</v>
      </c>
      <c r="H33" s="177">
        <v>4.361862696129486</v>
      </c>
      <c r="I33" s="164">
        <v>4.7135598210268377</v>
      </c>
      <c r="J33" s="177">
        <v>3.6699833443938372</v>
      </c>
      <c r="K33" s="177">
        <v>6.3205291550184217</v>
      </c>
      <c r="L33" s="177">
        <v>6.4240545076326043</v>
      </c>
      <c r="M33" s="177">
        <v>6.05535191809357</v>
      </c>
      <c r="N33" s="177">
        <v>2.285426991612225</v>
      </c>
      <c r="O33" s="164">
        <v>2.4409653915941751</v>
      </c>
      <c r="P33" s="177">
        <v>0.79899734398475608</v>
      </c>
      <c r="Q33" s="165">
        <v>2.2877908249767147</v>
      </c>
    </row>
    <row r="34" spans="1:17">
      <c r="A34" s="166" t="s">
        <v>312</v>
      </c>
      <c r="B34" s="163">
        <v>2.1775503545704336</v>
      </c>
      <c r="C34" s="177">
        <v>9.8501013485068151E-2</v>
      </c>
      <c r="D34" s="177">
        <v>5.9345440808215386</v>
      </c>
      <c r="E34" s="164">
        <v>-3.6077533484387048</v>
      </c>
      <c r="F34" s="177">
        <v>-3.1143883278196749</v>
      </c>
      <c r="G34" s="177">
        <v>-12.710518150532277</v>
      </c>
      <c r="H34" s="177">
        <v>3.3853911021623038</v>
      </c>
      <c r="I34" s="164">
        <v>4.6121028658377874</v>
      </c>
      <c r="J34" s="177">
        <v>2.6067351465140849</v>
      </c>
      <c r="K34" s="177">
        <v>6.4926190764688698</v>
      </c>
      <c r="L34" s="177">
        <v>7.0480391128349806</v>
      </c>
      <c r="M34" s="177">
        <v>4.959092128139007</v>
      </c>
      <c r="N34" s="177">
        <v>2.6103032564656172</v>
      </c>
      <c r="O34" s="164">
        <v>2.1042965547751047</v>
      </c>
      <c r="P34" s="177">
        <v>1.8810248424526097</v>
      </c>
      <c r="Q34" s="165">
        <v>2.0836441498556235</v>
      </c>
    </row>
    <row r="35" spans="1:17">
      <c r="A35" s="166" t="s">
        <v>313</v>
      </c>
      <c r="B35" s="163">
        <v>-1.4145397291973472</v>
      </c>
      <c r="C35" s="177">
        <v>-4.3021596803318518</v>
      </c>
      <c r="D35" s="177">
        <v>3.8846042860422649</v>
      </c>
      <c r="E35" s="164">
        <v>1.2226100568367386</v>
      </c>
      <c r="F35" s="177">
        <v>-8.5491424560896645E-2</v>
      </c>
      <c r="G35" s="177">
        <v>4.0388517281189005</v>
      </c>
      <c r="H35" s="177">
        <v>7.1695597099898496</v>
      </c>
      <c r="I35" s="164">
        <v>3.829645283613913</v>
      </c>
      <c r="J35" s="177">
        <v>3.0852579120297436</v>
      </c>
      <c r="K35" s="177">
        <v>4.5500570669268257</v>
      </c>
      <c r="L35" s="177">
        <v>6.8827894430467582</v>
      </c>
      <c r="M35" s="177">
        <v>3.2806074436813848</v>
      </c>
      <c r="N35" s="177">
        <v>1.1806502338970344</v>
      </c>
      <c r="O35" s="164">
        <v>2.6898231357548248</v>
      </c>
      <c r="P35" s="177">
        <v>2.7656336868576514</v>
      </c>
      <c r="Q35" s="165">
        <v>2.6967861944348037</v>
      </c>
    </row>
    <row r="36" spans="1:17">
      <c r="A36" s="166" t="s">
        <v>314</v>
      </c>
      <c r="B36" s="163">
        <v>-1.1139245086142679</v>
      </c>
      <c r="C36" s="177">
        <v>-2.5562256561699597</v>
      </c>
      <c r="D36" s="177">
        <v>1.4811036517584435</v>
      </c>
      <c r="E36" s="164">
        <v>4.5205467271821584</v>
      </c>
      <c r="F36" s="177">
        <v>3.6498056175325164</v>
      </c>
      <c r="G36" s="177">
        <v>6.0237265881246813</v>
      </c>
      <c r="H36" s="177">
        <v>8.7131140190077883</v>
      </c>
      <c r="I36" s="164">
        <v>4.1299548993705564</v>
      </c>
      <c r="J36" s="177">
        <v>4.5858866175047375</v>
      </c>
      <c r="K36" s="177">
        <v>4.3586304746224629</v>
      </c>
      <c r="L36" s="177">
        <v>7.4880393497338202</v>
      </c>
      <c r="M36" s="177">
        <v>1.4867568541831855</v>
      </c>
      <c r="N36" s="177">
        <v>1.269738184200087</v>
      </c>
      <c r="O36" s="164">
        <v>3.8100460413174329</v>
      </c>
      <c r="P36" s="177">
        <v>4.3621437174857247</v>
      </c>
      <c r="Q36" s="165">
        <v>3.8607609932505853</v>
      </c>
    </row>
    <row r="37" spans="1:17">
      <c r="A37" s="166" t="s">
        <v>315</v>
      </c>
      <c r="B37" s="163">
        <v>2.6378854426706271</v>
      </c>
      <c r="C37" s="177">
        <v>2.48808664865774</v>
      </c>
      <c r="D37" s="177">
        <v>2.8964887429438138</v>
      </c>
      <c r="E37" s="164">
        <v>7.7837141979524684</v>
      </c>
      <c r="F37" s="177">
        <v>7.1811867232890734</v>
      </c>
      <c r="G37" s="177">
        <v>9.1346031828523984</v>
      </c>
      <c r="H37" s="177">
        <v>10.308726538731831</v>
      </c>
      <c r="I37" s="164">
        <v>4.3266287163561952</v>
      </c>
      <c r="J37" s="177">
        <v>6.058605574961903</v>
      </c>
      <c r="K37" s="177">
        <v>4.7151436517591812</v>
      </c>
      <c r="L37" s="177">
        <v>6.9543557395510129</v>
      </c>
      <c r="M37" s="177">
        <v>0.98167574373778843</v>
      </c>
      <c r="N37" s="177">
        <v>1.1315441032377036</v>
      </c>
      <c r="O37" s="164">
        <v>5.1166125747116036</v>
      </c>
      <c r="P37" s="177">
        <v>5.8390606084038845</v>
      </c>
      <c r="Q37" s="165">
        <v>5.1830267807623436</v>
      </c>
    </row>
    <row r="38" spans="1:17">
      <c r="A38" s="166" t="s">
        <v>316</v>
      </c>
      <c r="B38" s="163">
        <v>3.6241344893358165</v>
      </c>
      <c r="C38" s="177">
        <v>5.8653324505791877</v>
      </c>
      <c r="D38" s="177">
        <v>-0.20275449956204711</v>
      </c>
      <c r="E38" s="164">
        <v>8.7926935530786974</v>
      </c>
      <c r="F38" s="177">
        <v>8.1946368569897619</v>
      </c>
      <c r="G38" s="177">
        <v>10.02489954371776</v>
      </c>
      <c r="H38" s="177">
        <v>11.320112001845906</v>
      </c>
      <c r="I38" s="164">
        <v>5.0425537979359021</v>
      </c>
      <c r="J38" s="177">
        <v>7.9723680661814216</v>
      </c>
      <c r="K38" s="177">
        <v>4.2952317624871572</v>
      </c>
      <c r="L38" s="177">
        <v>7.5664664750564299</v>
      </c>
      <c r="M38" s="177">
        <v>1.3616187057174327</v>
      </c>
      <c r="N38" s="177">
        <v>1.8108122517794776</v>
      </c>
      <c r="O38" s="164">
        <v>5.9275637104111043</v>
      </c>
      <c r="P38" s="177">
        <v>6.0969593311156647</v>
      </c>
      <c r="Q38" s="165">
        <v>5.9432015317444602</v>
      </c>
    </row>
    <row r="39" spans="1:17">
      <c r="A39" s="166" t="s">
        <v>317</v>
      </c>
      <c r="B39" s="163">
        <v>-4.26337450008503</v>
      </c>
      <c r="C39" s="177">
        <v>-3.5619476359991147</v>
      </c>
      <c r="D39" s="177">
        <v>-5.4491406019770858</v>
      </c>
      <c r="E39" s="164">
        <v>6.6019309295133315</v>
      </c>
      <c r="F39" s="177">
        <v>5.2197679130628645</v>
      </c>
      <c r="G39" s="177">
        <v>8.6756446781241578</v>
      </c>
      <c r="H39" s="177">
        <v>13.20489669328736</v>
      </c>
      <c r="I39" s="164">
        <v>6.4678367084669413</v>
      </c>
      <c r="J39" s="177">
        <v>7.2245182313042848</v>
      </c>
      <c r="K39" s="177">
        <v>5.5536134663690317</v>
      </c>
      <c r="L39" s="177">
        <v>10.352953501508992</v>
      </c>
      <c r="M39" s="177">
        <v>1.7038796271962338</v>
      </c>
      <c r="N39" s="177">
        <v>4.4149212309183534</v>
      </c>
      <c r="O39" s="164">
        <v>5.6637906733759724</v>
      </c>
      <c r="P39" s="177">
        <v>4.8648110350955971</v>
      </c>
      <c r="Q39" s="165">
        <v>5.5903566768470228</v>
      </c>
    </row>
    <row r="40" spans="1:17">
      <c r="A40" s="166" t="s">
        <v>318</v>
      </c>
      <c r="B40" s="163">
        <v>-4.7795662866565838</v>
      </c>
      <c r="C40" s="177">
        <v>-4.6310025160743091</v>
      </c>
      <c r="D40" s="177">
        <v>-5.0362320576969291</v>
      </c>
      <c r="E40" s="164">
        <v>7.629778148515884</v>
      </c>
      <c r="F40" s="177">
        <v>6.7051872369087748</v>
      </c>
      <c r="G40" s="177">
        <v>7.6060505900990343</v>
      </c>
      <c r="H40" s="177">
        <v>13.366474335054354</v>
      </c>
      <c r="I40" s="164">
        <v>6.7694782065454806</v>
      </c>
      <c r="J40" s="177">
        <v>6.8403221365551756</v>
      </c>
      <c r="K40" s="177">
        <v>6.0790905333392331</v>
      </c>
      <c r="L40" s="177">
        <v>10.330998327867032</v>
      </c>
      <c r="M40" s="177">
        <v>3.3866860613198759</v>
      </c>
      <c r="N40" s="177">
        <v>4.8969209464011296</v>
      </c>
      <c r="O40" s="164">
        <v>6.1109564310889786</v>
      </c>
      <c r="P40" s="177">
        <v>4.9865868959737281</v>
      </c>
      <c r="Q40" s="165">
        <v>6.0071747598706322</v>
      </c>
    </row>
    <row r="41" spans="1:17">
      <c r="A41" s="166" t="s">
        <v>319</v>
      </c>
      <c r="B41" s="163">
        <v>-7.0918318773275857</v>
      </c>
      <c r="C41" s="177">
        <v>-6.4502507335597912</v>
      </c>
      <c r="D41" s="177">
        <v>-8.1950214995015447</v>
      </c>
      <c r="E41" s="164">
        <v>7.2946121363563199</v>
      </c>
      <c r="F41" s="177">
        <v>6.6043656016532521</v>
      </c>
      <c r="G41" s="177">
        <v>4.8848865445732166</v>
      </c>
      <c r="H41" s="177">
        <v>13.830142581225955</v>
      </c>
      <c r="I41" s="164">
        <v>6.9147422498297333</v>
      </c>
      <c r="J41" s="177">
        <v>6.1566876419279764</v>
      </c>
      <c r="K41" s="177">
        <v>6.025460097481532</v>
      </c>
      <c r="L41" s="177">
        <v>11.236272343742723</v>
      </c>
      <c r="M41" s="177">
        <v>4.0486717243216903</v>
      </c>
      <c r="N41" s="177">
        <v>4.9861095506673898</v>
      </c>
      <c r="O41" s="164">
        <v>5.9289160660849403</v>
      </c>
      <c r="P41" s="177">
        <v>4.4710125713025066</v>
      </c>
      <c r="Q41" s="165">
        <v>5.7940559710551405</v>
      </c>
    </row>
    <row r="42" spans="1:17">
      <c r="A42" s="166" t="s">
        <v>320</v>
      </c>
      <c r="B42" s="163">
        <v>-7.7434529474386062</v>
      </c>
      <c r="C42" s="177">
        <v>-8.5360621714734783</v>
      </c>
      <c r="D42" s="177">
        <v>-6.3077652499302115</v>
      </c>
      <c r="E42" s="164">
        <v>6.9520885362599056</v>
      </c>
      <c r="F42" s="177">
        <v>6.1144509467434203</v>
      </c>
      <c r="G42" s="177">
        <v>5.0524952206318616</v>
      </c>
      <c r="H42" s="177">
        <v>13.772010661520421</v>
      </c>
      <c r="I42" s="164">
        <v>6.3308065653411267</v>
      </c>
      <c r="J42" s="177">
        <v>5.7065949965366771</v>
      </c>
      <c r="K42" s="177">
        <v>5.9968997489760838</v>
      </c>
      <c r="L42" s="177">
        <v>10.376983943987923</v>
      </c>
      <c r="M42" s="177">
        <v>4.3553035676092895</v>
      </c>
      <c r="N42" s="177">
        <v>3.728098852085346</v>
      </c>
      <c r="O42" s="164">
        <v>5.4112057196944576</v>
      </c>
      <c r="P42" s="177">
        <v>3.7684866805827451</v>
      </c>
      <c r="Q42" s="165">
        <v>5.2593373944981199</v>
      </c>
    </row>
    <row r="43" spans="1:17">
      <c r="A43" s="166" t="s">
        <v>321</v>
      </c>
      <c r="B43" s="163">
        <v>3.4326676119003503</v>
      </c>
      <c r="C43" s="177">
        <v>9.2831907506326701</v>
      </c>
      <c r="D43" s="177">
        <v>-6.6550818448229547</v>
      </c>
      <c r="E43" s="164">
        <v>7.0195436464795344</v>
      </c>
      <c r="F43" s="177">
        <v>7.2294605871869688</v>
      </c>
      <c r="G43" s="177">
        <v>4.4884952922719981</v>
      </c>
      <c r="H43" s="177">
        <v>8.1173371689342844</v>
      </c>
      <c r="I43" s="164">
        <v>5.4773182815906214</v>
      </c>
      <c r="J43" s="177">
        <v>6.5552472438032359</v>
      </c>
      <c r="K43" s="177">
        <v>5.7160917514997109</v>
      </c>
      <c r="L43" s="177">
        <v>6.2779904402905444</v>
      </c>
      <c r="M43" s="177">
        <v>5.9619309295469618</v>
      </c>
      <c r="N43" s="177">
        <v>3.0953249830226506</v>
      </c>
      <c r="O43" s="164">
        <v>5.7512350425426755</v>
      </c>
      <c r="P43" s="177">
        <v>6.6878246025176491</v>
      </c>
      <c r="Q43" s="165">
        <v>5.8367252335052218</v>
      </c>
    </row>
    <row r="44" spans="1:17">
      <c r="A44" s="166" t="s">
        <v>322</v>
      </c>
      <c r="B44" s="163">
        <v>-1.2677524477103019</v>
      </c>
      <c r="C44" s="177">
        <v>0.51632675501522995</v>
      </c>
      <c r="D44" s="177">
        <v>-4.3631643738534329</v>
      </c>
      <c r="E44" s="164">
        <v>5.386453239973334</v>
      </c>
      <c r="F44" s="177">
        <v>5.200236339701755</v>
      </c>
      <c r="G44" s="177">
        <v>3.8069772242923907</v>
      </c>
      <c r="H44" s="177">
        <v>7.8819297306849663</v>
      </c>
      <c r="I44" s="164">
        <v>5.5129599644239917</v>
      </c>
      <c r="J44" s="177">
        <v>6.5222665025861879</v>
      </c>
      <c r="K44" s="177">
        <v>5.4738322514602613</v>
      </c>
      <c r="L44" s="177">
        <v>7.2909309496295371</v>
      </c>
      <c r="M44" s="177">
        <v>5.5010149670644166</v>
      </c>
      <c r="N44" s="177">
        <v>2.5233898976566014</v>
      </c>
      <c r="O44" s="164">
        <v>5.0079412988980199</v>
      </c>
      <c r="P44" s="177">
        <v>6.2828199148936736</v>
      </c>
      <c r="Q44" s="165">
        <v>5.1244823642048001</v>
      </c>
    </row>
    <row r="45" spans="1:17">
      <c r="A45" s="166" t="s">
        <v>323</v>
      </c>
      <c r="B45" s="163">
        <v>-2.8635961313668008</v>
      </c>
      <c r="C45" s="177">
        <v>-3.2158525983840098</v>
      </c>
      <c r="D45" s="177">
        <v>-2.2463847215217525</v>
      </c>
      <c r="E45" s="164">
        <v>5.0130569695094476</v>
      </c>
      <c r="F45" s="177">
        <v>4.8678937596215732</v>
      </c>
      <c r="G45" s="177">
        <v>3.2180708905039568</v>
      </c>
      <c r="H45" s="177">
        <v>7.4181688365475713</v>
      </c>
      <c r="I45" s="164">
        <v>5.6657651761230801</v>
      </c>
      <c r="J45" s="177">
        <v>6.558555791433597</v>
      </c>
      <c r="K45" s="177">
        <v>5.0949400599920036</v>
      </c>
      <c r="L45" s="177">
        <v>8.0464592947854676</v>
      </c>
      <c r="M45" s="177">
        <v>5.1121422067493318</v>
      </c>
      <c r="N45" s="177">
        <v>2.7362028781990237</v>
      </c>
      <c r="O45" s="164">
        <v>4.9022958757435449</v>
      </c>
      <c r="P45" s="177">
        <v>5.5344592362320224</v>
      </c>
      <c r="Q45" s="165">
        <v>4.9600414283570728</v>
      </c>
    </row>
    <row r="46" spans="1:17">
      <c r="A46" s="166" t="s">
        <v>324</v>
      </c>
      <c r="B46" s="163">
        <v>-2.8488814989495541</v>
      </c>
      <c r="C46" s="177">
        <v>-4.4450387885031315</v>
      </c>
      <c r="D46" s="177">
        <v>-2.6453707632471169E-2</v>
      </c>
      <c r="E46" s="164">
        <v>6.3179936935637322</v>
      </c>
      <c r="F46" s="177">
        <v>6.8993158709470244</v>
      </c>
      <c r="G46" s="177">
        <v>1.7504579775206777</v>
      </c>
      <c r="H46" s="177">
        <v>7.0214935222334516</v>
      </c>
      <c r="I46" s="164">
        <v>5.8492525789286942</v>
      </c>
      <c r="J46" s="177">
        <v>5.9814010329106546</v>
      </c>
      <c r="K46" s="177">
        <v>4.5424009634031002</v>
      </c>
      <c r="L46" s="177">
        <v>9.0955743338270842</v>
      </c>
      <c r="M46" s="177">
        <v>4.6733553340743512</v>
      </c>
      <c r="N46" s="177">
        <v>3.5646197534842732</v>
      </c>
      <c r="O46" s="164">
        <v>5.3899589281560312</v>
      </c>
      <c r="P46" s="177">
        <v>7.1288686116449753</v>
      </c>
      <c r="Q46" s="165">
        <v>5.5484430618538756</v>
      </c>
    </row>
    <row r="47" spans="1:17">
      <c r="A47" s="166" t="s">
        <v>325</v>
      </c>
      <c r="B47" s="163">
        <v>-3.4394799855627869</v>
      </c>
      <c r="C47" s="177">
        <v>-8.0422619145092877</v>
      </c>
      <c r="D47" s="177">
        <v>5.8519524420959383</v>
      </c>
      <c r="E47" s="164">
        <v>7.6487679953957599</v>
      </c>
      <c r="F47" s="177">
        <v>7.5058819029725932</v>
      </c>
      <c r="G47" s="177">
        <v>2.2304991200513626</v>
      </c>
      <c r="H47" s="177">
        <v>13.240550029376074</v>
      </c>
      <c r="I47" s="164">
        <v>6.4822179870831258</v>
      </c>
      <c r="J47" s="177">
        <v>6.4252113904853205</v>
      </c>
      <c r="K47" s="177">
        <v>6.3926337603054426</v>
      </c>
      <c r="L47" s="177">
        <v>9.3448637837923183</v>
      </c>
      <c r="M47" s="177">
        <v>4.3460271478628565</v>
      </c>
      <c r="N47" s="177">
        <v>4.25205244658419</v>
      </c>
      <c r="O47" s="164">
        <v>6.1145520482686635</v>
      </c>
      <c r="P47" s="177">
        <v>5.063362621360028</v>
      </c>
      <c r="Q47" s="165">
        <v>6.0178297906449414</v>
      </c>
    </row>
    <row r="48" spans="1:17">
      <c r="A48" s="166" t="s">
        <v>326</v>
      </c>
      <c r="B48" s="163">
        <v>2.7712224967053904</v>
      </c>
      <c r="C48" s="177">
        <v>3.7336636699217709</v>
      </c>
      <c r="D48" s="177">
        <v>1.0161707488458229</v>
      </c>
      <c r="E48" s="164">
        <v>6.8290800874709623</v>
      </c>
      <c r="F48" s="177">
        <v>5.9764278081615254</v>
      </c>
      <c r="G48" s="177">
        <v>2.8508482269903541</v>
      </c>
      <c r="H48" s="177">
        <v>15.08845087313064</v>
      </c>
      <c r="I48" s="164">
        <v>6.2273810864017722</v>
      </c>
      <c r="J48" s="177">
        <v>6.2319846797187903</v>
      </c>
      <c r="K48" s="177">
        <v>7.9174764993674929</v>
      </c>
      <c r="L48" s="177">
        <v>6.9042357301503614</v>
      </c>
      <c r="M48" s="177">
        <v>4.8953744193670463</v>
      </c>
      <c r="N48" s="177">
        <v>4.6193504854385044</v>
      </c>
      <c r="O48" s="164">
        <v>6.1685421502626427</v>
      </c>
      <c r="P48" s="177">
        <v>4.4945139226975712</v>
      </c>
      <c r="Q48" s="165">
        <v>6.0138272569329976</v>
      </c>
    </row>
    <row r="49" spans="1:17">
      <c r="A49" s="166" t="s">
        <v>327</v>
      </c>
      <c r="B49" s="163">
        <v>5.4583613754125491</v>
      </c>
      <c r="C49" s="177">
        <v>9.1239511612326982</v>
      </c>
      <c r="D49" s="177">
        <v>-0.90065924155225741</v>
      </c>
      <c r="E49" s="164">
        <v>5.3295403770020222</v>
      </c>
      <c r="F49" s="177">
        <v>3.9431194888041485</v>
      </c>
      <c r="G49" s="177">
        <v>3.6499345304486717</v>
      </c>
      <c r="H49" s="177">
        <v>14.546400970908092</v>
      </c>
      <c r="I49" s="164">
        <v>6.4575456793883905</v>
      </c>
      <c r="J49" s="177">
        <v>6.0137109433960063</v>
      </c>
      <c r="K49" s="177">
        <v>9.0865915502572445</v>
      </c>
      <c r="L49" s="177">
        <v>6.425713534050888</v>
      </c>
      <c r="M49" s="177">
        <v>5.6339758749673514</v>
      </c>
      <c r="N49" s="177">
        <v>5.1619579971692797</v>
      </c>
      <c r="O49" s="164">
        <v>6.0807438842653987</v>
      </c>
      <c r="P49" s="177">
        <v>4.8658304447338256</v>
      </c>
      <c r="Q49" s="165">
        <v>5.9691591321914244</v>
      </c>
    </row>
    <row r="50" spans="1:17">
      <c r="A50" s="166" t="s">
        <v>328</v>
      </c>
      <c r="B50" s="163">
        <v>7.8860658784291662</v>
      </c>
      <c r="C50" s="177">
        <v>15.01539821037467</v>
      </c>
      <c r="D50" s="177">
        <v>-4.1632990198409985</v>
      </c>
      <c r="E50" s="164">
        <v>6.0049326075175751</v>
      </c>
      <c r="F50" s="177">
        <v>4.3790963034582937</v>
      </c>
      <c r="G50" s="177">
        <v>3.0883349236878268</v>
      </c>
      <c r="H50" s="177">
        <v>17.515490520988305</v>
      </c>
      <c r="I50" s="164">
        <v>6.8156513288241127</v>
      </c>
      <c r="J50" s="177">
        <v>5.7082481057464625</v>
      </c>
      <c r="K50" s="177">
        <v>9.7589263309823906</v>
      </c>
      <c r="L50" s="177">
        <v>6.7094771161376814</v>
      </c>
      <c r="M50" s="177">
        <v>6.7171752838405085</v>
      </c>
      <c r="N50" s="177">
        <v>5.746802484435265</v>
      </c>
      <c r="O50" s="164">
        <v>6.6558590090127598</v>
      </c>
      <c r="P50" s="177">
        <v>3.832999644350596</v>
      </c>
      <c r="Q50" s="165">
        <v>6.3947314594694102</v>
      </c>
    </row>
    <row r="51" spans="1:17">
      <c r="A51" s="166" t="s">
        <v>227</v>
      </c>
      <c r="B51" s="163">
        <v>5.12557747181451</v>
      </c>
      <c r="C51" s="177">
        <v>13.698846804078373</v>
      </c>
      <c r="D51" s="177">
        <v>-9.9092395916780749</v>
      </c>
      <c r="E51" s="164">
        <v>3.2357010940308109</v>
      </c>
      <c r="F51" s="177">
        <v>2.4746880798785771</v>
      </c>
      <c r="G51" s="177">
        <v>-3.5293344191210343</v>
      </c>
      <c r="H51" s="177">
        <v>12.748495681599289</v>
      </c>
      <c r="I51" s="164">
        <v>5.7374187283754132</v>
      </c>
      <c r="J51" s="177">
        <v>4.4136604939315696</v>
      </c>
      <c r="K51" s="177">
        <v>6.7097688272576823</v>
      </c>
      <c r="L51" s="177">
        <v>6.9330622713291268</v>
      </c>
      <c r="M51" s="177">
        <v>5.1014660469618072</v>
      </c>
      <c r="N51" s="177">
        <v>5.174790417786455</v>
      </c>
      <c r="O51" s="164">
        <v>5.0010908185806242</v>
      </c>
      <c r="P51" s="177">
        <v>3.7062568425976314</v>
      </c>
      <c r="Q51" s="165">
        <v>4.8830228980593278</v>
      </c>
    </row>
    <row r="52" spans="1:17">
      <c r="A52" s="166" t="s">
        <v>228</v>
      </c>
      <c r="B52" s="163">
        <v>7.625633166728897</v>
      </c>
      <c r="C52" s="177">
        <v>14.219864883446304</v>
      </c>
      <c r="D52" s="177">
        <v>-4.7227117357421129</v>
      </c>
      <c r="E52" s="164">
        <v>5.3980819714726946</v>
      </c>
      <c r="F52" s="177">
        <v>5.9963327325584359</v>
      </c>
      <c r="G52" s="177">
        <v>-4.9576164781504186</v>
      </c>
      <c r="H52" s="177">
        <v>10.235037704545318</v>
      </c>
      <c r="I52" s="164">
        <v>4.7492001976473368</v>
      </c>
      <c r="J52" s="177">
        <v>2.5016915179691774</v>
      </c>
      <c r="K52" s="177">
        <v>4.2579196733789351</v>
      </c>
      <c r="L52" s="177">
        <v>6.9090371227408482</v>
      </c>
      <c r="M52" s="177">
        <v>3.9301698292892882</v>
      </c>
      <c r="N52" s="177">
        <v>5.3367684780626474</v>
      </c>
      <c r="O52" s="164">
        <v>5.111363942527051</v>
      </c>
      <c r="P52" s="177">
        <v>3.3604849225899867</v>
      </c>
      <c r="Q52" s="165">
        <v>4.9518654947783673</v>
      </c>
    </row>
    <row r="53" spans="1:17">
      <c r="A53" s="166" t="s">
        <v>229</v>
      </c>
      <c r="B53" s="163">
        <v>11.047809996140296</v>
      </c>
      <c r="C53" s="177">
        <v>20.209191637719709</v>
      </c>
      <c r="D53" s="177">
        <v>-6.4529401151479941</v>
      </c>
      <c r="E53" s="164">
        <v>4.3172934291369236</v>
      </c>
      <c r="F53" s="177">
        <v>4.0285987137148682</v>
      </c>
      <c r="G53" s="177">
        <v>-2.9422098571396065</v>
      </c>
      <c r="H53" s="177">
        <v>11.305646782875712</v>
      </c>
      <c r="I53" s="164">
        <v>3.5800412629611298</v>
      </c>
      <c r="J53" s="177">
        <v>9.8341598036247396E-2</v>
      </c>
      <c r="K53" s="177">
        <v>2.7002769935242701</v>
      </c>
      <c r="L53" s="177">
        <v>5.4883188481142113</v>
      </c>
      <c r="M53" s="177">
        <v>3.2255297074386466</v>
      </c>
      <c r="N53" s="177">
        <v>5.9052085928967584</v>
      </c>
      <c r="O53" s="164">
        <v>4.2527968043476179</v>
      </c>
      <c r="P53" s="177">
        <v>2.4821868469156962</v>
      </c>
      <c r="Q53" s="165">
        <v>4.0918668341074484</v>
      </c>
    </row>
    <row r="54" spans="1:17">
      <c r="A54" s="166" t="s">
        <v>230</v>
      </c>
      <c r="B54" s="163">
        <v>10.398440963182965</v>
      </c>
      <c r="C54" s="177">
        <v>17.998865009282923</v>
      </c>
      <c r="D54" s="177">
        <v>-5.0177560619846195</v>
      </c>
      <c r="E54" s="164">
        <v>-2.2608488057404683</v>
      </c>
      <c r="F54" s="177">
        <v>-3.4189079059116603</v>
      </c>
      <c r="G54" s="177">
        <v>-6.5718937565756876</v>
      </c>
      <c r="H54" s="177">
        <v>6.6188155138383653</v>
      </c>
      <c r="I54" s="164">
        <v>2.5344498936182855</v>
      </c>
      <c r="J54" s="177">
        <v>-1.0474807506620516</v>
      </c>
      <c r="K54" s="177">
        <v>1.4045608932007041</v>
      </c>
      <c r="L54" s="177">
        <v>4.101451786123441</v>
      </c>
      <c r="M54" s="177">
        <v>2.088579939304303</v>
      </c>
      <c r="N54" s="177">
        <v>5.6156150838797734</v>
      </c>
      <c r="O54" s="164">
        <v>1.6988426660026397</v>
      </c>
      <c r="P54" s="177">
        <v>-6.4543655087475241E-2</v>
      </c>
      <c r="Q54" s="165">
        <v>1.5396488487619051</v>
      </c>
    </row>
    <row r="55" spans="1:17">
      <c r="A55" s="166" t="s">
        <v>224</v>
      </c>
      <c r="B55" s="163">
        <v>5.3369660872712634</v>
      </c>
      <c r="C55" s="177">
        <v>10.322342705478919</v>
      </c>
      <c r="D55" s="177">
        <v>-5.6968428777011821</v>
      </c>
      <c r="E55" s="164">
        <v>-5.847263020278592</v>
      </c>
      <c r="F55" s="177">
        <v>-9.4121114526252931</v>
      </c>
      <c r="G55" s="177">
        <v>-5.0672935210923118</v>
      </c>
      <c r="H55" s="177">
        <v>11.20857242141394</v>
      </c>
      <c r="I55" s="164">
        <v>1.944105869764319</v>
      </c>
      <c r="J55" s="177">
        <v>-0.61206241251628257</v>
      </c>
      <c r="K55" s="177">
        <v>0.67968346883420461</v>
      </c>
      <c r="L55" s="177">
        <v>2.4532869949115206</v>
      </c>
      <c r="M55" s="177">
        <v>2.5299706160574438</v>
      </c>
      <c r="N55" s="177">
        <v>4.8443676011564438</v>
      </c>
      <c r="O55" s="164">
        <v>2.2172340522128881E-2</v>
      </c>
      <c r="P55" s="177">
        <v>-2.0007972218804597</v>
      </c>
      <c r="Q55" s="165">
        <v>-0.16022014402975926</v>
      </c>
    </row>
    <row r="56" spans="1:17">
      <c r="A56" s="166" t="s">
        <v>225</v>
      </c>
      <c r="B56" s="163">
        <v>-0.84024659831722237</v>
      </c>
      <c r="C56" s="177">
        <v>1.1196571888839328</v>
      </c>
      <c r="D56" s="177">
        <v>-5.240032599948643</v>
      </c>
      <c r="E56" s="164">
        <v>-10.37628831216618</v>
      </c>
      <c r="F56" s="177">
        <v>-15.188213967657466</v>
      </c>
      <c r="G56" s="177">
        <v>-4.0709787409527589</v>
      </c>
      <c r="H56" s="177">
        <v>9.6127383245068625</v>
      </c>
      <c r="I56" s="164">
        <v>1.4139677437133287</v>
      </c>
      <c r="J56" s="177">
        <v>-0.61387847085766534</v>
      </c>
      <c r="K56" s="177">
        <v>7.6983927012535106E-2</v>
      </c>
      <c r="L56" s="177">
        <v>1.7250798437344204</v>
      </c>
      <c r="M56" s="177">
        <v>1.1934002548663663</v>
      </c>
      <c r="N56" s="177">
        <v>4.3677937759122312</v>
      </c>
      <c r="O56" s="164">
        <v>-2.0229794169534379</v>
      </c>
      <c r="P56" s="177">
        <v>-3.5406627622182865</v>
      </c>
      <c r="Q56" s="165">
        <v>-2.1591382642432917</v>
      </c>
    </row>
    <row r="57" spans="1:17">
      <c r="A57" s="166" t="s">
        <v>226</v>
      </c>
      <c r="B57" s="163">
        <v>-7.5166223763217284</v>
      </c>
      <c r="C57" s="177">
        <v>-8.8351328481350997</v>
      </c>
      <c r="D57" s="177">
        <v>-4.2800389488939601</v>
      </c>
      <c r="E57" s="164">
        <v>-8.1268813148294878</v>
      </c>
      <c r="F57" s="177">
        <v>-11.861139682619426</v>
      </c>
      <c r="G57" s="177">
        <v>-6.2124635515491065</v>
      </c>
      <c r="H57" s="177">
        <v>8.4395933376684695</v>
      </c>
      <c r="I57" s="164">
        <v>0.94017639563028965</v>
      </c>
      <c r="J57" s="177">
        <v>0.85525129826562718</v>
      </c>
      <c r="K57" s="177">
        <v>-0.28729080686517544</v>
      </c>
      <c r="L57" s="177">
        <v>1.2024440732636423</v>
      </c>
      <c r="M57" s="177">
        <v>-0.88210685580291914</v>
      </c>
      <c r="N57" s="177">
        <v>2.5097679037764933</v>
      </c>
      <c r="O57" s="164">
        <v>-2.13067347394992</v>
      </c>
      <c r="P57" s="177">
        <v>-3.2536627418445279</v>
      </c>
      <c r="Q57" s="165">
        <v>-2.2311630979591741</v>
      </c>
    </row>
    <row r="58" spans="1:17">
      <c r="A58" s="166" t="s">
        <v>343</v>
      </c>
      <c r="B58" s="163">
        <v>-10.438288885298988</v>
      </c>
      <c r="C58" s="177">
        <v>-13.457292412091023</v>
      </c>
      <c r="D58" s="177">
        <v>-2.8308503225312207</v>
      </c>
      <c r="E58" s="164">
        <v>-2.3105591725848362</v>
      </c>
      <c r="F58" s="177">
        <v>-4.7698928378996648</v>
      </c>
      <c r="G58" s="177">
        <v>-2.4065306216598685</v>
      </c>
      <c r="H58" s="177">
        <v>8.8315408108944489</v>
      </c>
      <c r="I58" s="164">
        <v>0.6317621237486325</v>
      </c>
      <c r="J58" s="177">
        <v>1.2272491195698028</v>
      </c>
      <c r="K58" s="177">
        <v>-3.7569250241638749E-2</v>
      </c>
      <c r="L58" s="177">
        <v>1.2156026381938112</v>
      </c>
      <c r="M58" s="177">
        <v>-3.1073253034040533</v>
      </c>
      <c r="N58" s="177">
        <v>1.4805214955376678</v>
      </c>
      <c r="O58" s="164">
        <v>-0.91290764190975326</v>
      </c>
      <c r="P58" s="177">
        <v>-0.26531053542537669</v>
      </c>
      <c r="Q58" s="165">
        <v>-0.85536794479181588</v>
      </c>
    </row>
    <row r="59" spans="1:17">
      <c r="A59" s="166" t="s">
        <v>345</v>
      </c>
      <c r="B59" s="163">
        <v>-1.8575446843032202</v>
      </c>
      <c r="C59" s="177">
        <v>-7.4244086059058105</v>
      </c>
      <c r="D59" s="177">
        <v>12.556150597636012</v>
      </c>
      <c r="E59" s="164">
        <v>3.9055874888149233</v>
      </c>
      <c r="F59" s="177">
        <v>4.113151776048908</v>
      </c>
      <c r="G59" s="177">
        <v>2.6933349916042304</v>
      </c>
      <c r="H59" s="177">
        <v>3.7758842038236171</v>
      </c>
      <c r="I59" s="164">
        <v>2.6286733155051043</v>
      </c>
      <c r="J59" s="177">
        <v>1.6822553811669996</v>
      </c>
      <c r="K59" s="177">
        <v>1.0818994503812298</v>
      </c>
      <c r="L59" s="177">
        <v>0.97813007323156276</v>
      </c>
      <c r="M59" s="177">
        <v>164.68779211041507</v>
      </c>
      <c r="N59" s="177">
        <v>-62.405435726618123</v>
      </c>
      <c r="O59" s="164">
        <v>2.6596234666241658</v>
      </c>
      <c r="P59" s="177">
        <v>3.5918475814434263</v>
      </c>
      <c r="Q59" s="165">
        <v>2.7421240181753217</v>
      </c>
    </row>
    <row r="60" spans="1:17">
      <c r="A60" s="166" t="s">
        <v>346</v>
      </c>
      <c r="B60" s="163">
        <v>0.4701635400560375</v>
      </c>
      <c r="C60" s="177">
        <v>-0.49550685845841208</v>
      </c>
      <c r="D60" s="177">
        <v>2.783487235257494</v>
      </c>
      <c r="E60" s="164">
        <v>7.3467329633738139</v>
      </c>
      <c r="F60" s="177">
        <v>9.3259247373670711</v>
      </c>
      <c r="G60" s="177">
        <v>2.195211410762874</v>
      </c>
      <c r="H60" s="177">
        <v>2.643671922963243</v>
      </c>
      <c r="I60" s="164">
        <v>3.9825551447737304</v>
      </c>
      <c r="J60" s="177">
        <v>4.2160945590540031</v>
      </c>
      <c r="K60" s="177">
        <v>2.1372965483007325</v>
      </c>
      <c r="L60" s="177">
        <v>1.6560888542623664</v>
      </c>
      <c r="M60" s="177">
        <v>170.91207918496985</v>
      </c>
      <c r="N60" s="177">
        <v>-62.177415239142405</v>
      </c>
      <c r="O60" s="164">
        <v>4.6119165797857455</v>
      </c>
      <c r="P60" s="177">
        <v>6.3503785710850593</v>
      </c>
      <c r="Q60" s="165">
        <v>4.7656803086008512</v>
      </c>
    </row>
    <row r="61" spans="1:17">
      <c r="A61" s="166" t="s">
        <v>347</v>
      </c>
      <c r="B61" s="163">
        <v>8.0740836915027163</v>
      </c>
      <c r="C61" s="177">
        <v>6.7043909441418155</v>
      </c>
      <c r="D61" s="177">
        <v>11.276305191002436</v>
      </c>
      <c r="E61" s="164">
        <v>5.024708513770257</v>
      </c>
      <c r="F61" s="177">
        <v>6.6876792605073412</v>
      </c>
      <c r="G61" s="177">
        <v>1.0760053439304544</v>
      </c>
      <c r="H61" s="177">
        <v>0.83104302732327273</v>
      </c>
      <c r="I61" s="164">
        <v>4.6482464806903803</v>
      </c>
      <c r="J61" s="177">
        <v>5.3658903300920286</v>
      </c>
      <c r="K61" s="177">
        <v>2.5868258022059312</v>
      </c>
      <c r="L61" s="177">
        <v>1.4266569886523266</v>
      </c>
      <c r="M61" s="177">
        <v>176.42549106543362</v>
      </c>
      <c r="N61" s="177">
        <v>-61.902745301050047</v>
      </c>
      <c r="O61" s="164">
        <v>4.9625370121640815</v>
      </c>
      <c r="P61" s="177">
        <v>7.3610026406643509</v>
      </c>
      <c r="Q61" s="165">
        <v>5.1749168074492076</v>
      </c>
    </row>
    <row r="62" spans="1:17">
      <c r="A62" s="166" t="s">
        <v>390</v>
      </c>
      <c r="B62" s="163">
        <v>12.41080947866425</v>
      </c>
      <c r="C62" s="177">
        <v>11.947056884425496</v>
      </c>
      <c r="D62" s="177">
        <v>13.451599840074527</v>
      </c>
      <c r="E62" s="164">
        <v>3.8863133326820378</v>
      </c>
      <c r="F62" s="177">
        <v>5.2354396747225325</v>
      </c>
      <c r="G62" s="177">
        <v>2.2306593102475523</v>
      </c>
      <c r="H62" s="177">
        <v>-0.49146939196210437</v>
      </c>
      <c r="I62" s="164">
        <v>5.3956766761461958</v>
      </c>
      <c r="J62" s="177">
        <v>6.7560190661469992</v>
      </c>
      <c r="K62" s="177">
        <v>3.002730949742864</v>
      </c>
      <c r="L62" s="177">
        <v>0.88394396787483698</v>
      </c>
      <c r="M62" s="177">
        <v>184.48180608856811</v>
      </c>
      <c r="N62" s="177">
        <v>-61.656331415141466</v>
      </c>
      <c r="O62" s="164">
        <v>5.4330847731510703</v>
      </c>
      <c r="P62" s="177">
        <v>6.3058975818964029</v>
      </c>
      <c r="Q62" s="165">
        <v>5.5110966663087009</v>
      </c>
    </row>
    <row r="63" spans="1:17">
      <c r="A63" s="166" t="s">
        <v>398</v>
      </c>
      <c r="B63" s="163">
        <v>11.735945077815133</v>
      </c>
      <c r="C63" s="177">
        <v>16.344206643107821</v>
      </c>
      <c r="D63" s="177">
        <v>1.9223278200307532</v>
      </c>
      <c r="E63" s="164">
        <v>3.8520631673045354</v>
      </c>
      <c r="F63" s="177">
        <v>5.5088166712330073</v>
      </c>
      <c r="G63" s="177">
        <v>1.2731641770128821</v>
      </c>
      <c r="H63" s="177">
        <v>-1.3445148568045528</v>
      </c>
      <c r="I63" s="164">
        <v>4.0963047782097668</v>
      </c>
      <c r="J63" s="177">
        <v>6.3058480785149555</v>
      </c>
      <c r="K63" s="177">
        <v>3.0171824070005888</v>
      </c>
      <c r="L63" s="177">
        <v>2.5572534961991855</v>
      </c>
      <c r="M63" s="177">
        <v>5.0284193205799408</v>
      </c>
      <c r="N63" s="177">
        <v>2.601915775713886</v>
      </c>
      <c r="O63" s="164">
        <v>4.5186681810811846</v>
      </c>
      <c r="P63" s="177">
        <v>3.756849358728811</v>
      </c>
      <c r="Q63" s="165">
        <v>4.4506906704255753</v>
      </c>
    </row>
    <row r="64" spans="1:17">
      <c r="A64" s="166" t="s">
        <v>399</v>
      </c>
      <c r="B64" s="163">
        <v>10.292630089341582</v>
      </c>
      <c r="C64" s="177">
        <v>11.502217300114584</v>
      </c>
      <c r="D64" s="177">
        <v>7.4874288811469691</v>
      </c>
      <c r="E64" s="164">
        <v>1.6373706814120894</v>
      </c>
      <c r="F64" s="177">
        <v>1.99302934910935</v>
      </c>
      <c r="G64" s="177">
        <v>1.5781300096898809</v>
      </c>
      <c r="H64" s="177">
        <v>0.19943104161893466</v>
      </c>
      <c r="I64" s="164">
        <v>4.1273654893667526</v>
      </c>
      <c r="J64" s="177">
        <v>5.1686589823348141</v>
      </c>
      <c r="K64" s="177">
        <v>3.4306724690744335</v>
      </c>
      <c r="L64" s="177">
        <v>3.5013333805032665</v>
      </c>
      <c r="M64" s="177">
        <v>5.0879062063468181</v>
      </c>
      <c r="N64" s="177">
        <v>1.9020846232492314</v>
      </c>
      <c r="O64" s="164">
        <v>3.8621298537335114</v>
      </c>
      <c r="P64" s="177">
        <v>2.6645690657606793</v>
      </c>
      <c r="Q64" s="165">
        <v>3.7546056407834758</v>
      </c>
    </row>
    <row r="65" spans="1:17">
      <c r="A65" s="166" t="s">
        <v>401</v>
      </c>
      <c r="B65" s="163">
        <v>3.7298038212794071</v>
      </c>
      <c r="C65" s="177">
        <v>7.3187126149483941</v>
      </c>
      <c r="D65" s="177">
        <v>-4.3160146298356397</v>
      </c>
      <c r="E65" s="164">
        <v>1.940355293158184</v>
      </c>
      <c r="F65" s="177">
        <v>2.2507329519258223</v>
      </c>
      <c r="G65" s="177">
        <v>1.3951844700084122</v>
      </c>
      <c r="H65" s="177">
        <v>0.97856340715932122</v>
      </c>
      <c r="I65" s="164">
        <v>4.4227198983330736</v>
      </c>
      <c r="J65" s="177">
        <v>4.5798161356655731</v>
      </c>
      <c r="K65" s="177">
        <v>3.3630771302262747</v>
      </c>
      <c r="L65" s="177">
        <v>5.1848511524774414</v>
      </c>
      <c r="M65" s="177">
        <v>5.2289554031172099</v>
      </c>
      <c r="N65" s="177">
        <v>1.4422533575943461</v>
      </c>
      <c r="O65" s="164">
        <v>3.7334545434386377</v>
      </c>
      <c r="P65" s="177">
        <v>2.0752133090971832</v>
      </c>
      <c r="Q65" s="165">
        <v>3.5835682946963674</v>
      </c>
    </row>
    <row r="66" spans="1:17">
      <c r="A66" s="166" t="s">
        <v>402</v>
      </c>
      <c r="B66" s="163">
        <v>1.0108872378620768</v>
      </c>
      <c r="C66" s="177">
        <v>5.0005444456269226</v>
      </c>
      <c r="D66" s="177">
        <v>-7.8242753925741662</v>
      </c>
      <c r="E66" s="164">
        <v>1.9154325386666344</v>
      </c>
      <c r="F66" s="177">
        <v>2.0635761977115554</v>
      </c>
      <c r="G66" s="177">
        <v>0.16702103370822391</v>
      </c>
      <c r="H66" s="177">
        <v>2.3190519386783746</v>
      </c>
      <c r="I66" s="164">
        <v>4.4904680964075006</v>
      </c>
      <c r="J66" s="177">
        <v>3.6966969607594815</v>
      </c>
      <c r="K66" s="177">
        <v>3.4170822385280699</v>
      </c>
      <c r="L66" s="177">
        <v>6.0169337501354416</v>
      </c>
      <c r="M66" s="177">
        <v>5.4302562540142363</v>
      </c>
      <c r="N66" s="177">
        <v>1.3732884940965835</v>
      </c>
      <c r="O66" s="164">
        <v>3.592615277396185</v>
      </c>
      <c r="P66" s="177">
        <v>2.082406217751458</v>
      </c>
      <c r="Q66" s="165">
        <v>3.4566161883954463</v>
      </c>
    </row>
    <row r="67" spans="1:17">
      <c r="A67" s="166" t="s">
        <v>403</v>
      </c>
      <c r="B67" s="163">
        <v>-2.1176519235971818</v>
      </c>
      <c r="C67" s="177">
        <v>-1.4246330393719262</v>
      </c>
      <c r="D67" s="177">
        <v>-3.8023128059420994</v>
      </c>
      <c r="E67" s="164">
        <v>1.3621863348679064</v>
      </c>
      <c r="F67" s="177">
        <v>1.0857477140217171</v>
      </c>
      <c r="G67" s="177">
        <v>0.50421306724178827</v>
      </c>
      <c r="H67" s="177">
        <v>3.060562937709101</v>
      </c>
      <c r="I67" s="164">
        <v>3.68385678083391</v>
      </c>
      <c r="J67" s="177">
        <v>3.6156849310705006</v>
      </c>
      <c r="K67" s="177">
        <v>3.4295986161833674</v>
      </c>
      <c r="L67" s="177">
        <v>3.7446999389774027</v>
      </c>
      <c r="M67" s="177">
        <v>4.2315908579690911</v>
      </c>
      <c r="N67" s="177">
        <v>2.551581242178846</v>
      </c>
      <c r="O67" s="164">
        <v>2.6865189087686687</v>
      </c>
      <c r="P67" s="177">
        <v>2.6275858861899941</v>
      </c>
      <c r="Q67" s="165">
        <v>2.6812952147067968</v>
      </c>
    </row>
    <row r="68" spans="1:17">
      <c r="A68" s="166" t="s">
        <v>404</v>
      </c>
      <c r="B68" s="163">
        <v>2.0950538847109552</v>
      </c>
      <c r="C68" s="177">
        <v>1.8607676712372982</v>
      </c>
      <c r="D68" s="177">
        <v>2.6586907533741559</v>
      </c>
      <c r="E68" s="164">
        <v>1.9769748323045548</v>
      </c>
      <c r="F68" s="177">
        <v>2.2373473660606429</v>
      </c>
      <c r="G68" s="177">
        <v>-0.74985578978367839</v>
      </c>
      <c r="H68" s="177">
        <v>2.4766156352758149</v>
      </c>
      <c r="I68" s="164">
        <v>3.1036770489647982</v>
      </c>
      <c r="J68" s="177">
        <v>3.8443078232334207</v>
      </c>
      <c r="K68" s="177">
        <v>2.7977725733735115</v>
      </c>
      <c r="L68" s="177">
        <v>2.6781537553743755</v>
      </c>
      <c r="M68" s="177">
        <v>3.2797065025084988</v>
      </c>
      <c r="N68" s="177">
        <v>2.5225047036907751</v>
      </c>
      <c r="O68" s="164">
        <v>2.7475026228384101</v>
      </c>
      <c r="P68" s="177">
        <v>2.5123400988044722</v>
      </c>
      <c r="Q68" s="165">
        <v>2.7266101415272628</v>
      </c>
    </row>
    <row r="69" spans="1:17">
      <c r="A69" s="166" t="s">
        <v>406</v>
      </c>
      <c r="B69" s="163">
        <v>4.1193099143579426</v>
      </c>
      <c r="C69" s="177">
        <v>3.5146392326764504</v>
      </c>
      <c r="D69" s="177">
        <v>5.6397276157088747</v>
      </c>
      <c r="E69" s="164">
        <v>2.3168278147060848</v>
      </c>
      <c r="F69" s="177">
        <v>2.5791726134799164</v>
      </c>
      <c r="G69" s="177">
        <v>0.14891600278015826</v>
      </c>
      <c r="H69" s="177">
        <v>2.4755568501091827</v>
      </c>
      <c r="I69" s="164">
        <v>2.5997742157228596</v>
      </c>
      <c r="J69" s="177">
        <v>3.7318160370262059</v>
      </c>
      <c r="K69" s="177">
        <v>2.4957726392363857</v>
      </c>
      <c r="L69" s="177">
        <v>1.2345060553594391</v>
      </c>
      <c r="M69" s="177">
        <v>3.014554685091404</v>
      </c>
      <c r="N69" s="177">
        <v>2.8108321140128107</v>
      </c>
      <c r="O69" s="164">
        <v>2.6265677965434446</v>
      </c>
      <c r="P69" s="177">
        <v>2.463956823869109</v>
      </c>
      <c r="Q69" s="165">
        <v>2.6120836351208894</v>
      </c>
    </row>
    <row r="70" spans="1:17">
      <c r="A70" s="166" t="s">
        <v>407</v>
      </c>
      <c r="B70" s="163">
        <v>5.0638842996039095</v>
      </c>
      <c r="C70" s="177">
        <v>5.3874138245354999</v>
      </c>
      <c r="D70" s="177">
        <v>4.2477382627032672</v>
      </c>
      <c r="E70" s="164">
        <v>2.4059008200514413</v>
      </c>
      <c r="F70" s="177">
        <v>2.5842015266172478</v>
      </c>
      <c r="G70" s="177">
        <v>-1.0762352838712644E-2</v>
      </c>
      <c r="H70" s="177">
        <v>3.0462954936942177</v>
      </c>
      <c r="I70" s="164">
        <v>2.1921784205859809</v>
      </c>
      <c r="J70" s="177">
        <v>3.6053890306994685</v>
      </c>
      <c r="K70" s="177">
        <v>2.0511428711283668</v>
      </c>
      <c r="L70" s="177">
        <v>0.67277489247421651</v>
      </c>
      <c r="M70" s="177">
        <v>2.4234303532665309</v>
      </c>
      <c r="N70" s="177">
        <v>2.7664352158244463</v>
      </c>
      <c r="O70" s="164">
        <v>2.43173733208753</v>
      </c>
      <c r="P70" s="177">
        <v>2.0771696368304724</v>
      </c>
      <c r="Q70" s="165">
        <v>2.4002315168954862</v>
      </c>
    </row>
    <row r="71" spans="1:17">
      <c r="A71" s="166" t="s">
        <v>408</v>
      </c>
      <c r="B71" s="163">
        <v>5.0456723451427496</v>
      </c>
      <c r="C71" s="177">
        <v>4.8042846312255874</v>
      </c>
      <c r="D71" s="177">
        <v>5.6469656333789127</v>
      </c>
      <c r="E71" s="164">
        <v>0.12662085808082565</v>
      </c>
      <c r="F71" s="177">
        <v>-0.6399310948563377</v>
      </c>
      <c r="G71" s="177">
        <v>-1.2104417687756137</v>
      </c>
      <c r="H71" s="177">
        <v>4.1381295302800547</v>
      </c>
      <c r="I71" s="164">
        <v>2.3023745965059375</v>
      </c>
      <c r="J71" s="177">
        <v>2.3132059890606742</v>
      </c>
      <c r="K71" s="177">
        <v>2.2480188286203151</v>
      </c>
      <c r="L71" s="177">
        <v>1.7911847688719034</v>
      </c>
      <c r="M71" s="177">
        <v>2.7759706150470902</v>
      </c>
      <c r="N71" s="177">
        <v>2.5757684137280403</v>
      </c>
      <c r="O71" s="164">
        <v>1.9227864729223683</v>
      </c>
      <c r="P71" s="177">
        <v>2.4303548253422509</v>
      </c>
      <c r="Q71" s="165">
        <v>1.9677526874293312</v>
      </c>
    </row>
    <row r="72" spans="1:17">
      <c r="A72" s="166" t="s">
        <v>409</v>
      </c>
      <c r="B72" s="163">
        <v>2.272999195519295</v>
      </c>
      <c r="C72" s="177">
        <v>3.831546574461417</v>
      </c>
      <c r="D72" s="177">
        <v>-1.447351608744279</v>
      </c>
      <c r="E72" s="164">
        <v>2.8510116781013393</v>
      </c>
      <c r="F72" s="177">
        <v>2.4418079239357318</v>
      </c>
      <c r="G72" s="177">
        <v>0.56574353260611276</v>
      </c>
      <c r="H72" s="177">
        <v>5.8670909143615804</v>
      </c>
      <c r="I72" s="164">
        <v>2.5527616839399188</v>
      </c>
      <c r="J72" s="177">
        <v>1.8346449658109438</v>
      </c>
      <c r="K72" s="177">
        <v>2.4650876761011853</v>
      </c>
      <c r="L72" s="177">
        <v>2.4880019503645721</v>
      </c>
      <c r="M72" s="177">
        <v>3.208607559155332</v>
      </c>
      <c r="N72" s="177">
        <v>2.9604052007303689</v>
      </c>
      <c r="O72" s="164">
        <v>2.6101241901563843</v>
      </c>
      <c r="P72" s="177">
        <v>2.8962491598744657</v>
      </c>
      <c r="Q72" s="165">
        <v>2.6354912924097684</v>
      </c>
    </row>
    <row r="73" spans="1:17">
      <c r="A73" s="166" t="s">
        <v>410</v>
      </c>
      <c r="B73" s="163">
        <v>4.7242871759224396</v>
      </c>
      <c r="C73" s="177">
        <v>5.186900122987578</v>
      </c>
      <c r="D73" s="177">
        <v>3.5844671349336679</v>
      </c>
      <c r="E73" s="164">
        <v>1.4272666783532495</v>
      </c>
      <c r="F73" s="177">
        <v>0.53964039082392556</v>
      </c>
      <c r="G73" s="177">
        <v>0.65730340383097097</v>
      </c>
      <c r="H73" s="177">
        <v>5.556434458502105</v>
      </c>
      <c r="I73" s="164">
        <v>2.684511690880051</v>
      </c>
      <c r="J73" s="177">
        <v>1.1204319964923091</v>
      </c>
      <c r="K73" s="177">
        <v>3.341912312228247</v>
      </c>
      <c r="L73" s="177">
        <v>2.8176513799140022</v>
      </c>
      <c r="M73" s="177">
        <v>3.4443997836760212</v>
      </c>
      <c r="N73" s="177">
        <v>2.9060842281782069</v>
      </c>
      <c r="O73" s="164">
        <v>2.4996318708221321</v>
      </c>
      <c r="P73" s="177">
        <v>1.9121259243326225</v>
      </c>
      <c r="Q73" s="165">
        <v>2.4473768058770942</v>
      </c>
    </row>
    <row r="74" spans="1:17">
      <c r="A74" s="166" t="s">
        <v>413</v>
      </c>
      <c r="B74" s="163">
        <v>7.1480893824644065</v>
      </c>
      <c r="C74" s="177">
        <v>6.1649980737435062</v>
      </c>
      <c r="D74" s="177">
        <v>9.6551793470293781</v>
      </c>
      <c r="E74" s="164">
        <v>2.7903688233413293</v>
      </c>
      <c r="F74" s="177">
        <v>2.6149374818772833</v>
      </c>
      <c r="G74" s="177">
        <v>-0.8290241390823414</v>
      </c>
      <c r="H74" s="177">
        <v>5.5251054718541841</v>
      </c>
      <c r="I74" s="164">
        <v>2.9059140383964865</v>
      </c>
      <c r="J74" s="177">
        <v>0.91297125719762073</v>
      </c>
      <c r="K74" s="177">
        <v>3.7582507399803178</v>
      </c>
      <c r="L74" s="177">
        <v>2.9918792288667944</v>
      </c>
      <c r="M74" s="177">
        <v>4.0705233862921766</v>
      </c>
      <c r="N74" s="177">
        <v>2.8158175254248672</v>
      </c>
      <c r="O74" s="164">
        <v>3.1567744769203161</v>
      </c>
      <c r="P74" s="177">
        <v>2.0883989275464017</v>
      </c>
      <c r="Q74" s="165">
        <v>3.0621413527093191</v>
      </c>
    </row>
    <row r="75" spans="1:17">
      <c r="A75" s="166" t="s">
        <v>418</v>
      </c>
      <c r="B75" s="163">
        <v>8.3888599379534501</v>
      </c>
      <c r="C75" s="177">
        <v>8.1322392759148077</v>
      </c>
      <c r="D75" s="177">
        <v>9.0229994667404405</v>
      </c>
      <c r="E75" s="164">
        <v>3.0773998469691621</v>
      </c>
      <c r="F75" s="177">
        <v>3.0029345836947141</v>
      </c>
      <c r="G75" s="177">
        <v>-1.1649335472287949</v>
      </c>
      <c r="H75" s="177">
        <v>5.6944915283979274</v>
      </c>
      <c r="I75" s="164">
        <v>2.793998950981889</v>
      </c>
      <c r="J75" s="177">
        <v>1.6533328652171682</v>
      </c>
      <c r="K75" s="177">
        <v>2.8527563525695721</v>
      </c>
      <c r="L75" s="177">
        <v>2.2816977642271459</v>
      </c>
      <c r="M75" s="177">
        <v>4.1794682522442796</v>
      </c>
      <c r="N75" s="177">
        <v>3.2166490791221207</v>
      </c>
      <c r="O75" s="164">
        <v>3.2392736775282467</v>
      </c>
      <c r="P75" s="177">
        <v>0.82840168572696549</v>
      </c>
      <c r="Q75" s="165">
        <v>3.0247220697041497</v>
      </c>
    </row>
    <row r="76" spans="1:17">
      <c r="A76" s="166" t="s">
        <v>420</v>
      </c>
      <c r="B76" s="163">
        <v>8.9909418792571287</v>
      </c>
      <c r="C76" s="177">
        <v>8.7529667700322875</v>
      </c>
      <c r="D76" s="177">
        <v>9.5894312504153802</v>
      </c>
      <c r="E76" s="164">
        <v>-0.23749668944144428</v>
      </c>
      <c r="F76" s="177">
        <v>-1.0626087489723233</v>
      </c>
      <c r="G76" s="177">
        <v>-1.6230430722421056</v>
      </c>
      <c r="H76" s="177">
        <v>3.8650486681057798</v>
      </c>
      <c r="I76" s="164">
        <v>2.4102466151473401</v>
      </c>
      <c r="J76" s="177">
        <v>1.0035364249086185</v>
      </c>
      <c r="K76" s="177">
        <v>3.174730703542636</v>
      </c>
      <c r="L76" s="177">
        <v>1.5857270262583996</v>
      </c>
      <c r="M76" s="177">
        <v>3.8966480253430897</v>
      </c>
      <c r="N76" s="177">
        <v>2.7167642954039155</v>
      </c>
      <c r="O76" s="164">
        <v>2.1695080054079128</v>
      </c>
      <c r="P76" s="177">
        <v>-4.0114894425416749E-2</v>
      </c>
      <c r="Q76" s="165">
        <v>1.9731108287128434</v>
      </c>
    </row>
    <row r="77" spans="1:17">
      <c r="A77" s="166" t="s">
        <v>425</v>
      </c>
      <c r="B77" s="163">
        <v>8.349071812747745</v>
      </c>
      <c r="C77" s="177">
        <v>8.6458717814096868</v>
      </c>
      <c r="D77" s="177">
        <v>7.6064813338209056</v>
      </c>
      <c r="E77" s="164">
        <v>0.60550325250595649</v>
      </c>
      <c r="F77" s="177">
        <v>0.31754133510445565</v>
      </c>
      <c r="G77" s="177">
        <v>-2.6203320518474555</v>
      </c>
      <c r="H77" s="177">
        <v>3.4805054639307511</v>
      </c>
      <c r="I77" s="164">
        <v>2.4180785602685981</v>
      </c>
      <c r="J77" s="177">
        <v>1.9424906654720182</v>
      </c>
      <c r="K77" s="177">
        <v>2.7166091562022747</v>
      </c>
      <c r="L77" s="177">
        <v>1.7521042977130936</v>
      </c>
      <c r="M77" s="177">
        <v>3.2646175936143265</v>
      </c>
      <c r="N77" s="177">
        <v>2.5875040479926747</v>
      </c>
      <c r="O77" s="164">
        <v>2.3624055599410223</v>
      </c>
      <c r="P77" s="177">
        <v>0.84764094453116323</v>
      </c>
      <c r="Q77" s="165">
        <v>2.2283804120134159</v>
      </c>
    </row>
    <row r="78" spans="1:17">
      <c r="A78" s="166" t="s">
        <v>429</v>
      </c>
      <c r="B78" s="163">
        <v>7.6221398739675736</v>
      </c>
      <c r="C78" s="177">
        <v>7.8337559804311674</v>
      </c>
      <c r="D78" s="177">
        <v>7.099651070792742</v>
      </c>
      <c r="E78" s="164">
        <v>-0.20470492794872294</v>
      </c>
      <c r="F78" s="177">
        <v>-0.81399160795762071</v>
      </c>
      <c r="G78" s="177">
        <v>-0.81972031428980807</v>
      </c>
      <c r="H78" s="177">
        <v>2.5692015743032384</v>
      </c>
      <c r="I78" s="164">
        <v>2.0988000090268355</v>
      </c>
      <c r="J78" s="177">
        <v>1.4504875201852163</v>
      </c>
      <c r="K78" s="177">
        <v>2.7226900103194778</v>
      </c>
      <c r="L78" s="177">
        <v>2.2229992755812895</v>
      </c>
      <c r="M78" s="177">
        <v>2.0362140785737086</v>
      </c>
      <c r="N78" s="177">
        <v>2.3351885541681972</v>
      </c>
      <c r="O78" s="164">
        <v>1.8923280945529788</v>
      </c>
      <c r="P78" s="177">
        <v>2.0643795305854402</v>
      </c>
      <c r="Q78" s="165">
        <v>1.9074238471878311</v>
      </c>
    </row>
    <row r="79" spans="1:17">
      <c r="A79" s="166" t="s">
        <v>430</v>
      </c>
      <c r="B79" s="163">
        <v>0.46115298428246593</v>
      </c>
      <c r="C79" s="177">
        <v>1.0284788904577569</v>
      </c>
      <c r="D79" s="177">
        <v>-0.92932107316086554</v>
      </c>
      <c r="E79" s="164">
        <v>0.69249958635278985</v>
      </c>
      <c r="F79" s="177">
        <v>0.28813416008938203</v>
      </c>
      <c r="G79" s="177">
        <v>0.45636973902657851</v>
      </c>
      <c r="H79" s="177">
        <v>2.4031743952669053</v>
      </c>
      <c r="I79" s="164">
        <v>2.0703264617154002</v>
      </c>
      <c r="J79" s="177">
        <v>2.3366148900988954</v>
      </c>
      <c r="K79" s="177">
        <v>2.7088726037527957</v>
      </c>
      <c r="L79" s="177">
        <v>2.2169624512041999</v>
      </c>
      <c r="M79" s="177">
        <v>1.4759763331022973</v>
      </c>
      <c r="N79" s="177">
        <v>1.3329900560787238</v>
      </c>
      <c r="O79" s="164">
        <v>1.6111383685702352</v>
      </c>
      <c r="P79" s="177">
        <v>3.6964071975238988</v>
      </c>
      <c r="Q79" s="165">
        <v>1.7927572951211268</v>
      </c>
    </row>
    <row r="80" spans="1:17">
      <c r="A80" s="166" t="s">
        <v>431</v>
      </c>
      <c r="B80" s="163">
        <v>-4.5018602809744106</v>
      </c>
      <c r="C80" s="177">
        <v>-5.578793033994665</v>
      </c>
      <c r="D80" s="177">
        <v>-1.8141284612738249</v>
      </c>
      <c r="E80" s="164">
        <v>0.10802012804227809</v>
      </c>
      <c r="F80" s="177">
        <v>-0.20915835440553365</v>
      </c>
      <c r="G80" s="177">
        <v>-1.7848349406776283</v>
      </c>
      <c r="H80" s="177">
        <v>2.3027537872690882</v>
      </c>
      <c r="I80" s="164">
        <v>1.7619597807283387</v>
      </c>
      <c r="J80" s="177">
        <v>2.1993384651362833</v>
      </c>
      <c r="K80" s="177">
        <v>1.6129581363952559</v>
      </c>
      <c r="L80" s="177">
        <v>2.4106394306374801</v>
      </c>
      <c r="M80" s="177">
        <v>1.0264126266377669</v>
      </c>
      <c r="N80" s="177">
        <v>1.1297111224351912</v>
      </c>
      <c r="O80" s="164">
        <v>0.90862477117224349</v>
      </c>
      <c r="P80" s="177">
        <v>2.1358207963241322</v>
      </c>
      <c r="Q80" s="165">
        <v>1.0155477619677447</v>
      </c>
    </row>
    <row r="81" spans="1:17">
      <c r="A81" s="166" t="s">
        <v>433</v>
      </c>
      <c r="B81" s="163">
        <v>-8.9398449292250071</v>
      </c>
      <c r="C81" s="177">
        <v>-10.477740568781071</v>
      </c>
      <c r="D81" s="177">
        <v>-5.0548792178634248</v>
      </c>
      <c r="E81" s="164">
        <v>1.0635607970107763</v>
      </c>
      <c r="F81" s="177">
        <v>1.361044420871883</v>
      </c>
      <c r="G81" s="177">
        <v>-3.2290808326073326</v>
      </c>
      <c r="H81" s="177">
        <v>2.0903272590544262</v>
      </c>
      <c r="I81" s="164">
        <v>1.4674979516587168</v>
      </c>
      <c r="J81" s="177">
        <v>1.4815122044168172</v>
      </c>
      <c r="K81" s="177">
        <v>0.91305476987417422</v>
      </c>
      <c r="L81" s="177">
        <v>2.3833093382463919</v>
      </c>
      <c r="M81" s="177">
        <v>1.0614143584249185</v>
      </c>
      <c r="N81" s="177">
        <v>1.003700448261456</v>
      </c>
      <c r="O81" s="164">
        <v>0.62407772312305831</v>
      </c>
      <c r="P81" s="177">
        <v>1.5041481105764642</v>
      </c>
      <c r="Q81" s="165">
        <v>0.70089392234670067</v>
      </c>
    </row>
    <row r="82" spans="1:17">
      <c r="A82" s="166" t="s">
        <v>435</v>
      </c>
      <c r="B82" s="163">
        <v>-11.87261631418874</v>
      </c>
      <c r="C82" s="177">
        <v>-13.593399859284009</v>
      </c>
      <c r="D82" s="177">
        <v>-7.5948092868360462</v>
      </c>
      <c r="E82" s="164">
        <v>-0.84021577772682676</v>
      </c>
      <c r="F82" s="177">
        <v>-1.1535050042373505</v>
      </c>
      <c r="G82" s="177">
        <v>-3.4674517253715855</v>
      </c>
      <c r="H82" s="177">
        <v>1.7043584949752475</v>
      </c>
      <c r="I82" s="164">
        <v>1.3040098826249658</v>
      </c>
      <c r="J82" s="177">
        <v>2.1456904819050084</v>
      </c>
      <c r="K82" s="177">
        <v>-0.2759018926490211</v>
      </c>
      <c r="L82" s="177">
        <v>1.8977727579613388</v>
      </c>
      <c r="M82" s="177">
        <v>1.2236427359624953</v>
      </c>
      <c r="N82" s="177">
        <v>0.81217714409395969</v>
      </c>
      <c r="O82" s="164">
        <v>-0.18519104790821303</v>
      </c>
      <c r="P82" s="177">
        <v>-0.31690184955815665</v>
      </c>
      <c r="Q82" s="165">
        <v>-0.19676512147897707</v>
      </c>
    </row>
    <row r="83" spans="1:17">
      <c r="A83" s="166" t="s">
        <v>436</v>
      </c>
      <c r="B83" s="163">
        <v>-13.958046743301299</v>
      </c>
      <c r="C83" s="177">
        <v>-13.025386334905562</v>
      </c>
      <c r="D83" s="177">
        <v>-16.289101585921017</v>
      </c>
      <c r="E83" s="164">
        <v>-0.62951990645716771</v>
      </c>
      <c r="F83" s="177">
        <v>-0.51341681700350228</v>
      </c>
      <c r="G83" s="177">
        <v>-5.5126661175685125</v>
      </c>
      <c r="H83" s="177">
        <v>1.369441945100498</v>
      </c>
      <c r="I83" s="164">
        <v>1.2445927388190801</v>
      </c>
      <c r="J83" s="177">
        <v>1.8008567535812143</v>
      </c>
      <c r="K83" s="177">
        <v>-0.38653210311171682</v>
      </c>
      <c r="L83" s="177">
        <v>1.5719280602262113</v>
      </c>
      <c r="M83" s="177">
        <v>1.6680346104836048</v>
      </c>
      <c r="N83" s="177">
        <v>0.9072939906362274</v>
      </c>
      <c r="O83" s="164">
        <v>-0.27684277851973604</v>
      </c>
      <c r="P83" s="177">
        <v>-2.1009450637053448</v>
      </c>
      <c r="Q83" s="165">
        <v>-0.43868620764012101</v>
      </c>
    </row>
    <row r="84" spans="1:17">
      <c r="A84" s="166" t="s">
        <v>441</v>
      </c>
      <c r="B84" s="163">
        <v>-10.486874400402025</v>
      </c>
      <c r="C84" s="177">
        <v>-9.8484750886228358</v>
      </c>
      <c r="D84" s="177">
        <v>-12.019056223262764</v>
      </c>
      <c r="E84" s="164">
        <v>1.9141927395485714</v>
      </c>
      <c r="F84" s="177">
        <v>2.9517174394170866</v>
      </c>
      <c r="G84" s="177">
        <v>-4.4312633578938456</v>
      </c>
      <c r="H84" s="177">
        <v>1.1013538587058687</v>
      </c>
      <c r="I84" s="164">
        <v>1.5173274691841032</v>
      </c>
      <c r="J84" s="177">
        <v>2.4072589348537816</v>
      </c>
      <c r="K84" s="177">
        <v>0.14370822949220641</v>
      </c>
      <c r="L84" s="177">
        <v>1.5666533579986646</v>
      </c>
      <c r="M84" s="177">
        <v>1.7653115768752388</v>
      </c>
      <c r="N84" s="177">
        <v>1.1219680877077622</v>
      </c>
      <c r="O84" s="164">
        <v>0.8148912551909806</v>
      </c>
      <c r="P84" s="177">
        <v>-0.1733708480423124</v>
      </c>
      <c r="Q84" s="165">
        <v>0.727831155477347</v>
      </c>
    </row>
    <row r="85" spans="1:17">
      <c r="A85" s="166" t="s">
        <v>442</v>
      </c>
      <c r="B85" s="163">
        <v>-7.6511703962205706</v>
      </c>
      <c r="C85" s="177">
        <v>-7.0768586003217671</v>
      </c>
      <c r="D85" s="177">
        <v>-9.0191084918056852</v>
      </c>
      <c r="E85" s="164">
        <v>0.53681327259349876</v>
      </c>
      <c r="F85" s="177">
        <v>0.86075680379919894</v>
      </c>
      <c r="G85" s="177">
        <v>-3.1404482415257275</v>
      </c>
      <c r="H85" s="177">
        <v>1.0627550199121059</v>
      </c>
      <c r="I85" s="164">
        <v>1.3686054319292242</v>
      </c>
      <c r="J85" s="177">
        <v>1.5972577472262595</v>
      </c>
      <c r="K85" s="177">
        <v>0.57674801396174913</v>
      </c>
      <c r="L85" s="177">
        <v>1.2400570165403135</v>
      </c>
      <c r="M85" s="177">
        <v>1.9093209357414935</v>
      </c>
      <c r="N85" s="177">
        <v>1.1842357637405028</v>
      </c>
      <c r="O85" s="164">
        <v>0.57887990537888789</v>
      </c>
      <c r="P85" s="177">
        <v>-5.3680001465928927E-3</v>
      </c>
      <c r="Q85" s="165">
        <v>0.52747754810510794</v>
      </c>
    </row>
    <row r="86" spans="1:17">
      <c r="A86" s="166" t="s">
        <v>445</v>
      </c>
      <c r="B86" s="163">
        <v>-7.5950010428725152</v>
      </c>
      <c r="C86" s="177">
        <v>-5.5277352399175017</v>
      </c>
      <c r="D86" s="177">
        <v>-12.400536822177335</v>
      </c>
      <c r="E86" s="164">
        <v>0.39833821304574379</v>
      </c>
      <c r="F86" s="177">
        <v>0.65978563288044212</v>
      </c>
      <c r="G86" s="177">
        <v>-2.6907114256020606</v>
      </c>
      <c r="H86" s="177">
        <v>0.88742441929011029</v>
      </c>
      <c r="I86" s="164">
        <v>1.5054380630294417</v>
      </c>
      <c r="J86" s="177">
        <v>1.488307275866698</v>
      </c>
      <c r="K86" s="177">
        <v>1.6410620045049185</v>
      </c>
      <c r="L86" s="177">
        <v>1.1906936593607764</v>
      </c>
      <c r="M86" s="177">
        <v>1.8024271720134681</v>
      </c>
      <c r="N86" s="177">
        <v>1.3391206903868509</v>
      </c>
      <c r="O86" s="164">
        <v>0.64905970922240996</v>
      </c>
      <c r="P86" s="177">
        <v>-7.0819190795181532E-3</v>
      </c>
      <c r="Q86" s="165">
        <v>0.59147073447328424</v>
      </c>
    </row>
    <row r="87" spans="1:17" ht="39" thickBot="1">
      <c r="A87" s="178" t="s">
        <v>19</v>
      </c>
      <c r="B87" s="179">
        <f>AVERAGE(B3:B86)</f>
        <v>1.3770577238078185</v>
      </c>
      <c r="C87" s="180">
        <f t="shared" ref="C87:Q87" si="0">AVERAGE(C3:C86)</f>
        <v>2.7208035346389852</v>
      </c>
      <c r="D87" s="180">
        <f t="shared" si="0"/>
        <v>-0.53150630717322356</v>
      </c>
      <c r="E87" s="180">
        <f t="shared" si="0"/>
        <v>2.3647043289695122</v>
      </c>
      <c r="F87" s="180">
        <f t="shared" si="0"/>
        <v>2.2563441944334803</v>
      </c>
      <c r="G87" s="180">
        <f t="shared" si="0"/>
        <v>0.93128588649850941</v>
      </c>
      <c r="H87" s="180">
        <f t="shared" si="0"/>
        <v>4.3679845801149613</v>
      </c>
      <c r="I87" s="180">
        <f t="shared" si="0"/>
        <v>3.5981283187271433</v>
      </c>
      <c r="J87" s="180">
        <f t="shared" si="0"/>
        <v>3.766753004743788</v>
      </c>
      <c r="K87" s="180">
        <f t="shared" si="0"/>
        <v>4.2305994445857635</v>
      </c>
      <c r="L87" s="180">
        <f t="shared" si="0"/>
        <v>4.5876595706028525</v>
      </c>
      <c r="M87" s="180">
        <f t="shared" si="0"/>
        <v>11.387401321969659</v>
      </c>
      <c r="N87" s="180">
        <f t="shared" si="0"/>
        <v>-1.1501621054140501</v>
      </c>
      <c r="O87" s="180">
        <f t="shared" si="0"/>
        <v>3.0634932199796352</v>
      </c>
      <c r="P87" s="180">
        <f t="shared" si="0"/>
        <v>2.4409102909019582</v>
      </c>
      <c r="Q87" s="181">
        <f t="shared" si="0"/>
        <v>3.0134957696821689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Q87"/>
  <sheetViews>
    <sheetView workbookViewId="0">
      <selection activeCell="L22" sqref="L22"/>
    </sheetView>
  </sheetViews>
  <sheetFormatPr defaultRowHeight="12.75"/>
  <cols>
    <col min="1" max="1" width="13" customWidth="1"/>
    <col min="2" max="2" width="11.375" customWidth="1"/>
    <col min="3" max="3" width="9.75" customWidth="1"/>
    <col min="4" max="4" width="9.875" customWidth="1"/>
    <col min="5" max="5" width="11.25" customWidth="1"/>
    <col min="6" max="6" width="12.75" customWidth="1"/>
    <col min="8" max="8" width="13" customWidth="1"/>
    <col min="9" max="9" width="10.5" customWidth="1"/>
    <col min="10" max="10" width="10.25" customWidth="1"/>
    <col min="11" max="12" width="13.75" customWidth="1"/>
    <col min="14" max="14" width="12.125" customWidth="1"/>
    <col min="15" max="15" width="11.5" customWidth="1"/>
    <col min="16" max="16" width="11.125" customWidth="1"/>
    <col min="17" max="17" width="10.5" customWidth="1"/>
  </cols>
  <sheetData>
    <row r="1" spans="1:17" ht="56.25" customHeight="1" thickBot="1">
      <c r="A1" s="448" t="s">
        <v>419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50"/>
      <c r="O1" s="450"/>
      <c r="P1" s="450"/>
      <c r="Q1" s="451"/>
    </row>
    <row r="2" spans="1:17" ht="77.25" thickBot="1">
      <c r="A2" s="162"/>
      <c r="B2" s="185" t="s">
        <v>0</v>
      </c>
      <c r="C2" s="186" t="s">
        <v>1</v>
      </c>
      <c r="D2" s="186" t="s">
        <v>2</v>
      </c>
      <c r="E2" s="185" t="s">
        <v>3</v>
      </c>
      <c r="F2" s="186" t="s">
        <v>4</v>
      </c>
      <c r="G2" s="186" t="s">
        <v>5</v>
      </c>
      <c r="H2" s="186" t="s">
        <v>6</v>
      </c>
      <c r="I2" s="185" t="s">
        <v>7</v>
      </c>
      <c r="J2" s="186" t="s">
        <v>8</v>
      </c>
      <c r="K2" s="186" t="s">
        <v>9</v>
      </c>
      <c r="L2" s="186" t="s">
        <v>10</v>
      </c>
      <c r="M2" s="186" t="s">
        <v>11</v>
      </c>
      <c r="N2" s="186" t="s">
        <v>12</v>
      </c>
      <c r="O2" s="185" t="s">
        <v>13</v>
      </c>
      <c r="P2" s="186" t="s">
        <v>14</v>
      </c>
      <c r="Q2" s="187" t="s">
        <v>15</v>
      </c>
    </row>
    <row r="3" spans="1:17">
      <c r="A3" s="166" t="s">
        <v>281</v>
      </c>
      <c r="B3" s="163">
        <v>25.564605507077875</v>
      </c>
      <c r="C3" s="177">
        <v>10.772010941238097</v>
      </c>
      <c r="D3" s="177">
        <v>41.801254582859279</v>
      </c>
      <c r="E3" s="164">
        <v>0.97607166987527627</v>
      </c>
      <c r="F3" s="177">
        <v>1.2515982806069506</v>
      </c>
      <c r="G3" s="177">
        <v>4.5049966512961443</v>
      </c>
      <c r="H3" s="177">
        <v>-3.5085890717161989</v>
      </c>
      <c r="I3" s="164">
        <v>1.0487674410657781</v>
      </c>
      <c r="J3" s="177">
        <v>-1.5577221269461223</v>
      </c>
      <c r="K3" s="177">
        <v>-1.0132334076163436</v>
      </c>
      <c r="L3" s="177">
        <v>2.2640244069901816</v>
      </c>
      <c r="M3" s="177">
        <v>2.7531746431262065</v>
      </c>
      <c r="N3" s="177">
        <v>2.6238421798285927</v>
      </c>
      <c r="O3" s="164">
        <v>3.1206372620020515</v>
      </c>
      <c r="P3" s="177">
        <v>1.3228766686379432</v>
      </c>
      <c r="Q3" s="165">
        <v>2.943533325924983</v>
      </c>
    </row>
    <row r="4" spans="1:17">
      <c r="A4" s="166" t="s">
        <v>286</v>
      </c>
      <c r="B4" s="163">
        <v>6.6861820290414444</v>
      </c>
      <c r="C4" s="177">
        <v>16.041006287211697</v>
      </c>
      <c r="D4" s="177">
        <v>-1.3349866593680018</v>
      </c>
      <c r="E4" s="164">
        <v>0.48231685324598039</v>
      </c>
      <c r="F4" s="177">
        <v>-0.2332011120970367</v>
      </c>
      <c r="G4" s="177">
        <v>4.1937797700166817</v>
      </c>
      <c r="H4" s="177">
        <v>1.0433209727386963</v>
      </c>
      <c r="I4" s="164">
        <v>0.93465150087234206</v>
      </c>
      <c r="J4" s="177">
        <v>0.62541605824354707</v>
      </c>
      <c r="K4" s="177">
        <v>1.3338391619093819</v>
      </c>
      <c r="L4" s="177">
        <v>2.3674601594934028</v>
      </c>
      <c r="M4" s="177">
        <v>-1.5475829806573977</v>
      </c>
      <c r="N4" s="177">
        <v>0.78834766758398156</v>
      </c>
      <c r="O4" s="164">
        <v>1.4048276564230426</v>
      </c>
      <c r="P4" s="177">
        <v>2.980430029587112</v>
      </c>
      <c r="Q4" s="165">
        <v>1.5576023509597119</v>
      </c>
    </row>
    <row r="5" spans="1:17">
      <c r="A5" s="166" t="s">
        <v>287</v>
      </c>
      <c r="B5" s="163">
        <v>3.0443858896142695</v>
      </c>
      <c r="C5" s="177">
        <v>5.9198653855533561</v>
      </c>
      <c r="D5" s="177">
        <v>0.14463560899830016</v>
      </c>
      <c r="E5" s="164">
        <v>1.2978514721620424</v>
      </c>
      <c r="F5" s="177">
        <v>0.60781035731724653</v>
      </c>
      <c r="G5" s="177">
        <v>6.0245968303847119</v>
      </c>
      <c r="H5" s="177">
        <v>0.59106911698052367</v>
      </c>
      <c r="I5" s="164">
        <v>1.0882172586736039</v>
      </c>
      <c r="J5" s="177">
        <v>0.83360850268889808</v>
      </c>
      <c r="K5" s="177">
        <v>1.5860199880349182</v>
      </c>
      <c r="L5" s="177">
        <v>2.3868434030943448</v>
      </c>
      <c r="M5" s="177">
        <v>-0.53135240783672322</v>
      </c>
      <c r="N5" s="177">
        <v>0.62282558060050386</v>
      </c>
      <c r="O5" s="164">
        <v>1.3607745403829608</v>
      </c>
      <c r="P5" s="177">
        <v>1.0861441354125956</v>
      </c>
      <c r="Q5" s="165">
        <v>1.3337725562975455</v>
      </c>
    </row>
    <row r="6" spans="1:17">
      <c r="A6" s="166" t="s">
        <v>288</v>
      </c>
      <c r="B6" s="163">
        <v>0.71896884806730399</v>
      </c>
      <c r="C6" s="177">
        <v>1.1540631079696482</v>
      </c>
      <c r="D6" s="177">
        <v>0.25489894092274812</v>
      </c>
      <c r="E6" s="164">
        <v>1.2273239971974572</v>
      </c>
      <c r="F6" s="177">
        <v>0.73033318647428302</v>
      </c>
      <c r="G6" s="177">
        <v>4.9238523492906001</v>
      </c>
      <c r="H6" s="177">
        <v>0.24904707174326027</v>
      </c>
      <c r="I6" s="164">
        <v>1.028888508532869</v>
      </c>
      <c r="J6" s="177">
        <v>1.0845182212206663</v>
      </c>
      <c r="K6" s="177">
        <v>0.62030212801301698</v>
      </c>
      <c r="L6" s="177">
        <v>2.3059183301985682</v>
      </c>
      <c r="M6" s="177">
        <v>0.49206451952388108</v>
      </c>
      <c r="N6" s="177">
        <v>0.44367610898473847</v>
      </c>
      <c r="O6" s="164">
        <v>1.0498976134022941</v>
      </c>
      <c r="P6" s="177">
        <v>1.2209756701048162</v>
      </c>
      <c r="Q6" s="165">
        <v>1.0666771046035626</v>
      </c>
    </row>
    <row r="7" spans="1:17">
      <c r="A7" s="166" t="s">
        <v>289</v>
      </c>
      <c r="B7" s="163">
        <v>-3.7558411840708419</v>
      </c>
      <c r="C7" s="177">
        <v>-7.0815921676559315</v>
      </c>
      <c r="D7" s="177">
        <v>-0.17679328944401135</v>
      </c>
      <c r="E7" s="164">
        <v>0.50978304032907928</v>
      </c>
      <c r="F7" s="177">
        <v>0.57841273295369033</v>
      </c>
      <c r="G7" s="177">
        <v>-2.5500924521830171</v>
      </c>
      <c r="H7" s="177">
        <v>3.3527678803839436</v>
      </c>
      <c r="I7" s="164">
        <v>-0.72406470838752546</v>
      </c>
      <c r="J7" s="177">
        <v>0.43948366200869005</v>
      </c>
      <c r="K7" s="177">
        <v>0.5697794137897606</v>
      </c>
      <c r="L7" s="177">
        <v>0.10952126991033177</v>
      </c>
      <c r="M7" s="177">
        <v>-0.23786636460030158</v>
      </c>
      <c r="N7" s="177">
        <v>-3.0108499108103204</v>
      </c>
      <c r="O7" s="164">
        <v>-0.71454329406410644</v>
      </c>
      <c r="P7" s="177">
        <v>0.18476220311967198</v>
      </c>
      <c r="Q7" s="165">
        <v>-0.62620393183397949</v>
      </c>
    </row>
    <row r="8" spans="1:17">
      <c r="A8" s="166" t="s">
        <v>290</v>
      </c>
      <c r="B8" s="163">
        <v>0.78345628650871335</v>
      </c>
      <c r="C8" s="177">
        <v>0.32073565808176197</v>
      </c>
      <c r="D8" s="177">
        <v>1.2469745870576752</v>
      </c>
      <c r="E8" s="164">
        <v>1.567689163112798</v>
      </c>
      <c r="F8" s="177">
        <v>1.866368620084137</v>
      </c>
      <c r="G8" s="177">
        <v>0.26274519286998305</v>
      </c>
      <c r="H8" s="177">
        <v>1.2523118162476756</v>
      </c>
      <c r="I8" s="164">
        <v>0.29526598141576227</v>
      </c>
      <c r="J8" s="177">
        <v>-0.65270370623315888</v>
      </c>
      <c r="K8" s="177">
        <v>2.0862697174941371</v>
      </c>
      <c r="L8" s="177">
        <v>0.53994563229610848</v>
      </c>
      <c r="M8" s="177">
        <v>0.26977655417474972</v>
      </c>
      <c r="N8" s="177">
        <v>-0.14297384342621114</v>
      </c>
      <c r="O8" s="164">
        <v>0.70837960980891379</v>
      </c>
      <c r="P8" s="177">
        <v>0.31528886090200903</v>
      </c>
      <c r="Q8" s="165">
        <v>0.6694509344476014</v>
      </c>
    </row>
    <row r="9" spans="1:17">
      <c r="A9" s="166" t="s">
        <v>291</v>
      </c>
      <c r="B9" s="163">
        <v>0.25562006065032777</v>
      </c>
      <c r="C9" s="177">
        <v>-0.26551454633298927</v>
      </c>
      <c r="D9" s="177">
        <v>0.77287731746569821</v>
      </c>
      <c r="E9" s="164">
        <v>-0.26412661749289557</v>
      </c>
      <c r="F9" s="177">
        <v>-0.15677813129219759</v>
      </c>
      <c r="G9" s="177">
        <v>-2.0233327757731319</v>
      </c>
      <c r="H9" s="177">
        <v>0.8834945482409744</v>
      </c>
      <c r="I9" s="164">
        <v>0.29025087515939191</v>
      </c>
      <c r="J9" s="177">
        <v>-0.59897938553708574</v>
      </c>
      <c r="K9" s="177">
        <v>2.2557641982762284</v>
      </c>
      <c r="L9" s="177">
        <v>0.30943984443121308</v>
      </c>
      <c r="M9" s="177">
        <v>0.40404601151707575</v>
      </c>
      <c r="N9" s="177">
        <v>-0.18649309072013254</v>
      </c>
      <c r="O9" s="164">
        <v>0.12804683131187142</v>
      </c>
      <c r="P9" s="177">
        <v>0.19206558188957923</v>
      </c>
      <c r="Q9" s="165">
        <v>0.13436445022358112</v>
      </c>
    </row>
    <row r="10" spans="1:17">
      <c r="A10" s="166" t="s">
        <v>292</v>
      </c>
      <c r="B10" s="163">
        <v>-0.35215671184855013</v>
      </c>
      <c r="C10" s="177">
        <v>-0.84006769621326016</v>
      </c>
      <c r="D10" s="177">
        <v>0.12713394819851564</v>
      </c>
      <c r="E10" s="164">
        <v>-0.4163351907439562</v>
      </c>
      <c r="F10" s="177">
        <v>-0.24174692681642271</v>
      </c>
      <c r="G10" s="177">
        <v>-2.4529480274536741</v>
      </c>
      <c r="H10" s="177">
        <v>0.59118915542928463</v>
      </c>
      <c r="I10" s="164">
        <v>4.852415686369034E-2</v>
      </c>
      <c r="J10" s="177">
        <v>-1.8887437293561984</v>
      </c>
      <c r="K10" s="177">
        <v>2.3305128786315406</v>
      </c>
      <c r="L10" s="177">
        <v>0.40534253550640026</v>
      </c>
      <c r="M10" s="177">
        <v>0.1020501416516974</v>
      </c>
      <c r="N10" s="177">
        <v>-0.10728318808046818</v>
      </c>
      <c r="O10" s="164">
        <v>-0.12697304635469289</v>
      </c>
      <c r="P10" s="177">
        <v>0.15643417781085064</v>
      </c>
      <c r="Q10" s="165">
        <v>-9.8989204875826173E-2</v>
      </c>
    </row>
    <row r="11" spans="1:17">
      <c r="A11" s="166" t="s">
        <v>293</v>
      </c>
      <c r="B11" s="163">
        <v>1.0197255776266532</v>
      </c>
      <c r="C11" s="177">
        <v>3.004896703412447</v>
      </c>
      <c r="D11" s="177">
        <v>-0.91153447240708341</v>
      </c>
      <c r="E11" s="164">
        <v>-1.5328032351317804</v>
      </c>
      <c r="F11" s="177">
        <v>0.18125525361220318</v>
      </c>
      <c r="G11" s="177">
        <v>-1.6959187212372384</v>
      </c>
      <c r="H11" s="177">
        <v>-10.514160690826072</v>
      </c>
      <c r="I11" s="164">
        <v>1.4375264803410106</v>
      </c>
      <c r="J11" s="177">
        <v>1.961245459102499</v>
      </c>
      <c r="K11" s="177">
        <v>0.48978676855001613</v>
      </c>
      <c r="L11" s="177">
        <v>-0.41156104934003451</v>
      </c>
      <c r="M11" s="177">
        <v>2.9281874632750817</v>
      </c>
      <c r="N11" s="177">
        <v>2.5382569624562121</v>
      </c>
      <c r="O11" s="164">
        <v>0.54929864635552572</v>
      </c>
      <c r="P11" s="177">
        <v>5.0741095091861546E-2</v>
      </c>
      <c r="Q11" s="165">
        <v>0.49994483623628666</v>
      </c>
    </row>
    <row r="12" spans="1:17">
      <c r="A12" s="166" t="s">
        <v>294</v>
      </c>
      <c r="B12" s="163">
        <v>-1.6546206424005905</v>
      </c>
      <c r="C12" s="177">
        <v>-2.3456929214369056</v>
      </c>
      <c r="D12" s="177">
        <v>-0.95574316079721278</v>
      </c>
      <c r="E12" s="164">
        <v>-0.52000530497067232</v>
      </c>
      <c r="F12" s="177">
        <v>-7.7754534987830928E-2</v>
      </c>
      <c r="G12" s="177">
        <v>-1.3412553702397181</v>
      </c>
      <c r="H12" s="177">
        <v>-2.3221989906420144</v>
      </c>
      <c r="I12" s="164">
        <v>0.7752540754104823</v>
      </c>
      <c r="J12" s="177">
        <v>0.85517484197511584</v>
      </c>
      <c r="K12" s="177">
        <v>0.83281943099639633</v>
      </c>
      <c r="L12" s="177">
        <v>1.4086259221455999</v>
      </c>
      <c r="M12" s="177">
        <v>2.0889309692767877</v>
      </c>
      <c r="N12" s="177">
        <v>-0.2512876438468149</v>
      </c>
      <c r="O12" s="164">
        <v>0.15293912753024214</v>
      </c>
      <c r="P12" s="177">
        <v>-0.90118278183075728</v>
      </c>
      <c r="Q12" s="165">
        <v>4.9054637101419454E-2</v>
      </c>
    </row>
    <row r="13" spans="1:17">
      <c r="A13" s="166" t="s">
        <v>295</v>
      </c>
      <c r="B13" s="163">
        <v>-0.58885887956832716</v>
      </c>
      <c r="C13" s="177">
        <v>-0.2874659796410195</v>
      </c>
      <c r="D13" s="177">
        <v>-0.88937840695247683</v>
      </c>
      <c r="E13" s="164">
        <v>-1.2567697663849975</v>
      </c>
      <c r="F13" s="177">
        <v>-1.2789713384100638</v>
      </c>
      <c r="G13" s="177">
        <v>-1.4606944110555256</v>
      </c>
      <c r="H13" s="177">
        <v>-0.91169420556631886</v>
      </c>
      <c r="I13" s="164">
        <v>0.2627547620710024</v>
      </c>
      <c r="J13" s="177">
        <v>0.37876878541954784</v>
      </c>
      <c r="K13" s="177">
        <v>-0.47142303203922986</v>
      </c>
      <c r="L13" s="177">
        <v>0.73320269260376958</v>
      </c>
      <c r="M13" s="177">
        <v>1.8370240286042085</v>
      </c>
      <c r="N13" s="177">
        <v>-0.32410853480423929</v>
      </c>
      <c r="O13" s="164">
        <v>-0.24713394299841224</v>
      </c>
      <c r="P13" s="177">
        <v>-0.4621601218326144</v>
      </c>
      <c r="Q13" s="165">
        <v>-0.26812366529932108</v>
      </c>
    </row>
    <row r="14" spans="1:17">
      <c r="A14" s="166" t="s">
        <v>296</v>
      </c>
      <c r="B14" s="163">
        <v>0.97071009513980921</v>
      </c>
      <c r="C14" s="177">
        <v>2.2080578765266785</v>
      </c>
      <c r="D14" s="177">
        <v>-0.2705449229370045</v>
      </c>
      <c r="E14" s="164">
        <v>-0.3124742854507</v>
      </c>
      <c r="F14" s="177">
        <v>-0.5317513653346444</v>
      </c>
      <c r="G14" s="177">
        <v>-7.6343541349523078E-2</v>
      </c>
      <c r="H14" s="177">
        <v>0.77919560879832461</v>
      </c>
      <c r="I14" s="164">
        <v>0.24547363303315611</v>
      </c>
      <c r="J14" s="177">
        <v>2.7977646577764158E-2</v>
      </c>
      <c r="K14" s="177">
        <v>0.90245824482017434</v>
      </c>
      <c r="L14" s="177">
        <v>3.9254436378922543E-2</v>
      </c>
      <c r="M14" s="177">
        <v>1.2825508686355229</v>
      </c>
      <c r="N14" s="177">
        <v>-0.18475136283137503</v>
      </c>
      <c r="O14" s="164">
        <v>0.16951263713176459</v>
      </c>
      <c r="P14" s="177">
        <v>1.9939496805722875E-2</v>
      </c>
      <c r="Q14" s="165">
        <v>0.15494050202375922</v>
      </c>
    </row>
    <row r="15" spans="1:17">
      <c r="A15" s="166" t="s">
        <v>297</v>
      </c>
      <c r="B15" s="163">
        <v>-16.087973795292065</v>
      </c>
      <c r="C15" s="177">
        <v>-5.8890742109785066</v>
      </c>
      <c r="D15" s="177">
        <v>-26.573355360173917</v>
      </c>
      <c r="E15" s="164">
        <v>-0.11159995862147964</v>
      </c>
      <c r="F15" s="177">
        <v>0.79678332317923428</v>
      </c>
      <c r="G15" s="177">
        <v>-0.21140842173717048</v>
      </c>
      <c r="H15" s="177">
        <v>-5.4608732412411891</v>
      </c>
      <c r="I15" s="164">
        <v>0.60524398113930833</v>
      </c>
      <c r="J15" s="177">
        <v>2.9107734479153677</v>
      </c>
      <c r="K15" s="177">
        <v>-0.398541084746031</v>
      </c>
      <c r="L15" s="177">
        <v>3.61299111298062</v>
      </c>
      <c r="M15" s="177">
        <v>0.21647978804687956</v>
      </c>
      <c r="N15" s="177">
        <v>-2.7169493485288552</v>
      </c>
      <c r="O15" s="164">
        <v>-1.3664256816126943</v>
      </c>
      <c r="P15" s="177">
        <v>-1.9654209625121317</v>
      </c>
      <c r="Q15" s="165">
        <v>-1.424704023706282</v>
      </c>
    </row>
    <row r="16" spans="1:17">
      <c r="A16" s="166" t="s">
        <v>298</v>
      </c>
      <c r="B16" s="163">
        <v>0.44000949898913733</v>
      </c>
      <c r="C16" s="177">
        <v>1.3210102049234307</v>
      </c>
      <c r="D16" s="177">
        <v>-0.72088710988764759</v>
      </c>
      <c r="E16" s="164">
        <v>0.6700731370245705</v>
      </c>
      <c r="F16" s="177">
        <v>0.73100149871562392</v>
      </c>
      <c r="G16" s="177">
        <v>1.0096790008772192</v>
      </c>
      <c r="H16" s="177">
        <v>-8.3000298873809664E-2</v>
      </c>
      <c r="I16" s="164">
        <v>1.1493973184239834</v>
      </c>
      <c r="J16" s="177">
        <v>2.3216446525944368</v>
      </c>
      <c r="K16" s="177">
        <v>2.2576953329558553</v>
      </c>
      <c r="L16" s="177">
        <v>1.1035839219768755</v>
      </c>
      <c r="M16" s="177">
        <v>0.62871586773083743</v>
      </c>
      <c r="N16" s="177">
        <v>-0.17780804268415798</v>
      </c>
      <c r="O16" s="164">
        <v>0.95309814449108798</v>
      </c>
      <c r="P16" s="177">
        <v>-8.5170223201584738E-2</v>
      </c>
      <c r="Q16" s="165">
        <v>0.8526354993077474</v>
      </c>
    </row>
    <row r="17" spans="1:17">
      <c r="A17" s="166" t="s">
        <v>299</v>
      </c>
      <c r="B17" s="163">
        <v>1.0217975409351452</v>
      </c>
      <c r="C17" s="177">
        <v>1.7484585772917036</v>
      </c>
      <c r="D17" s="177">
        <v>4.4581058686515913E-2</v>
      </c>
      <c r="E17" s="164">
        <v>1.3099414164427403</v>
      </c>
      <c r="F17" s="177">
        <v>1.6018536233796505</v>
      </c>
      <c r="G17" s="177">
        <v>0.49005975371236032</v>
      </c>
      <c r="H17" s="177">
        <v>0.31394637687753552</v>
      </c>
      <c r="I17" s="164">
        <v>1.1718465438769872</v>
      </c>
      <c r="J17" s="177">
        <v>2.5888848193817005</v>
      </c>
      <c r="K17" s="177">
        <v>2.1559587940765241</v>
      </c>
      <c r="L17" s="177">
        <v>1.1083254003895189</v>
      </c>
      <c r="M17" s="177">
        <v>0.78252373020191013</v>
      </c>
      <c r="N17" s="177">
        <v>-0.34660116702500615</v>
      </c>
      <c r="O17" s="164">
        <v>1.1962723082503075</v>
      </c>
      <c r="P17" s="177">
        <v>0.69290497859869171</v>
      </c>
      <c r="Q17" s="165">
        <v>1.1480194868610165</v>
      </c>
    </row>
    <row r="18" spans="1:17">
      <c r="A18" s="166" t="s">
        <v>300</v>
      </c>
      <c r="B18" s="163">
        <v>1.6309974257706459</v>
      </c>
      <c r="C18" s="177">
        <v>2.5835167440623978</v>
      </c>
      <c r="D18" s="177">
        <v>0.32822976083260763</v>
      </c>
      <c r="E18" s="164">
        <v>1.820902287423886</v>
      </c>
      <c r="F18" s="177">
        <v>2.0542042244306931</v>
      </c>
      <c r="G18" s="177">
        <v>1.6285513799006157</v>
      </c>
      <c r="H18" s="177">
        <v>0.50530807472939387</v>
      </c>
      <c r="I18" s="164">
        <v>0.94762873013479276</v>
      </c>
      <c r="J18" s="177">
        <v>2.3582691481273383</v>
      </c>
      <c r="K18" s="177">
        <v>1.926607042153617</v>
      </c>
      <c r="L18" s="177">
        <v>0.64288008016902554</v>
      </c>
      <c r="M18" s="177">
        <v>0.75712698917859234</v>
      </c>
      <c r="N18" s="177">
        <v>-0.47814105778307353</v>
      </c>
      <c r="O18" s="164">
        <v>1.2492915351223624</v>
      </c>
      <c r="P18" s="177">
        <v>0.66282866269825125</v>
      </c>
      <c r="Q18" s="165">
        <v>1.1933261241619384</v>
      </c>
    </row>
    <row r="19" spans="1:17">
      <c r="A19" s="166" t="s">
        <v>329</v>
      </c>
      <c r="B19" s="163">
        <v>-0.67228280248389216</v>
      </c>
      <c r="C19" s="177">
        <v>0.36008779635444471</v>
      </c>
      <c r="D19" s="177">
        <v>-2.1160036900906718</v>
      </c>
      <c r="E19" s="164">
        <v>2.7161333563233714</v>
      </c>
      <c r="F19" s="177">
        <v>3.0305341371975358</v>
      </c>
      <c r="G19" s="177">
        <v>3.728773633443367</v>
      </c>
      <c r="H19" s="177">
        <v>-0.47856247915332795</v>
      </c>
      <c r="I19" s="164">
        <v>0.51762167689366789</v>
      </c>
      <c r="J19" s="177">
        <v>2.1645930499715345</v>
      </c>
      <c r="K19" s="177">
        <v>0.61877175445786747</v>
      </c>
      <c r="L19" s="177">
        <v>-1.8293566129363548</v>
      </c>
      <c r="M19" s="177">
        <v>1.5513679814977823</v>
      </c>
      <c r="N19" s="177">
        <v>0.69722776450242097</v>
      </c>
      <c r="O19" s="164">
        <v>1.0183641788075302</v>
      </c>
      <c r="P19" s="177">
        <v>0.97116466064069051</v>
      </c>
      <c r="Q19" s="165">
        <v>1.0183641788075302</v>
      </c>
    </row>
    <row r="20" spans="1:17">
      <c r="A20" s="166" t="s">
        <v>330</v>
      </c>
      <c r="B20" s="163">
        <v>0.28960652827005912</v>
      </c>
      <c r="C20" s="177">
        <v>0.71420161656440695</v>
      </c>
      <c r="D20" s="177">
        <v>-0.31918965175104635</v>
      </c>
      <c r="E20" s="164">
        <v>1.5914719237429913</v>
      </c>
      <c r="F20" s="177">
        <v>1.6361148062143078</v>
      </c>
      <c r="G20" s="177">
        <v>0.72708185162014483</v>
      </c>
      <c r="H20" s="177">
        <v>2.2718597855247626</v>
      </c>
      <c r="I20" s="164">
        <v>0.98315963734511036</v>
      </c>
      <c r="J20" s="177">
        <v>1.8972865616128771</v>
      </c>
      <c r="K20" s="177">
        <v>2.2274569929457519</v>
      </c>
      <c r="L20" s="177">
        <v>0.37452937704446093</v>
      </c>
      <c r="M20" s="177">
        <v>1.2577517687134314</v>
      </c>
      <c r="N20" s="177">
        <v>-0.1802569682653728</v>
      </c>
      <c r="O20" s="164">
        <v>1.0927015561217492</v>
      </c>
      <c r="P20" s="177">
        <v>0.24969612637494124</v>
      </c>
      <c r="Q20" s="165">
        <v>1.0127101921351003</v>
      </c>
    </row>
    <row r="21" spans="1:17">
      <c r="A21" s="166" t="s">
        <v>331</v>
      </c>
      <c r="B21" s="163">
        <v>-0.26443509496288364</v>
      </c>
      <c r="C21" s="177">
        <v>0.13203879050753717</v>
      </c>
      <c r="D21" s="177">
        <v>-0.83880370104346103</v>
      </c>
      <c r="E21" s="164">
        <v>1.981069511232544</v>
      </c>
      <c r="F21" s="177">
        <v>2.0908744808839592</v>
      </c>
      <c r="G21" s="177">
        <v>0.38502200648263424</v>
      </c>
      <c r="H21" s="177">
        <v>3.0265553353152228</v>
      </c>
      <c r="I21" s="164">
        <v>0.89315310417056071</v>
      </c>
      <c r="J21" s="177">
        <v>1.2953569950759591</v>
      </c>
      <c r="K21" s="177">
        <v>1.4724797751302143</v>
      </c>
      <c r="L21" s="177">
        <v>1.2093434548637971</v>
      </c>
      <c r="M21" s="177">
        <v>1.4586842332260297</v>
      </c>
      <c r="N21" s="177">
        <v>-0.32819561676462189</v>
      </c>
      <c r="O21" s="164">
        <v>1.0987325055354891</v>
      </c>
      <c r="P21" s="177">
        <v>0.78468498789454866</v>
      </c>
      <c r="Q21" s="165">
        <v>1.0691581604076734</v>
      </c>
    </row>
    <row r="22" spans="1:17">
      <c r="A22" s="166" t="s">
        <v>332</v>
      </c>
      <c r="B22" s="163">
        <v>-0.69243115212884543</v>
      </c>
      <c r="C22" s="177">
        <v>-1.4347962740728033</v>
      </c>
      <c r="D22" s="177">
        <v>0.39355670218249822</v>
      </c>
      <c r="E22" s="164">
        <v>1.605744354729725</v>
      </c>
      <c r="F22" s="177">
        <v>1.9916496683150184</v>
      </c>
      <c r="G22" s="177">
        <v>-1.5779384953421332</v>
      </c>
      <c r="H22" s="177">
        <v>2.484568547554673</v>
      </c>
      <c r="I22" s="164">
        <v>0.68678989648210931</v>
      </c>
      <c r="J22" s="177">
        <v>0.61513946662739194</v>
      </c>
      <c r="K22" s="177">
        <v>0.85035678278830484</v>
      </c>
      <c r="L22" s="177">
        <v>1.7145325650943732</v>
      </c>
      <c r="M22" s="177">
        <v>1.1227850366923409</v>
      </c>
      <c r="N22" s="177">
        <v>-0.42174424898168072</v>
      </c>
      <c r="O22" s="164">
        <v>0.82900042054624457</v>
      </c>
      <c r="P22" s="177">
        <v>0.60914192350376206</v>
      </c>
      <c r="Q22" s="165">
        <v>0.80835427802412907</v>
      </c>
    </row>
    <row r="23" spans="1:17">
      <c r="A23" s="166" t="s">
        <v>301</v>
      </c>
      <c r="B23" s="163">
        <v>-1.305351545011554</v>
      </c>
      <c r="C23" s="177">
        <v>1.0957697359971941</v>
      </c>
      <c r="D23" s="177">
        <v>-4.75392347498435</v>
      </c>
      <c r="E23" s="164">
        <v>3.6732326256782724</v>
      </c>
      <c r="F23" s="177">
        <v>0.36427528624124705</v>
      </c>
      <c r="G23" s="177">
        <v>1.9767641539012801</v>
      </c>
      <c r="H23" s="177">
        <v>27.726240207732005</v>
      </c>
      <c r="I23" s="164">
        <v>2.8924776839090511</v>
      </c>
      <c r="J23" s="177">
        <v>5.9994150697727298</v>
      </c>
      <c r="K23" s="177">
        <v>-0.4974891697832477</v>
      </c>
      <c r="L23" s="177">
        <v>4.3997704991116837</v>
      </c>
      <c r="M23" s="177">
        <v>0.18181015984726201</v>
      </c>
      <c r="N23" s="177">
        <v>2.1754720601428481</v>
      </c>
      <c r="O23" s="164">
        <v>2.7576651790743623</v>
      </c>
      <c r="P23" s="177">
        <v>4.6938167150115051</v>
      </c>
      <c r="Q23" s="165">
        <v>2.9391231003371132</v>
      </c>
    </row>
    <row r="24" spans="1:17">
      <c r="A24" s="166" t="s">
        <v>302</v>
      </c>
      <c r="B24" s="163">
        <v>-0.17761243844056565</v>
      </c>
      <c r="C24" s="177">
        <v>-0.60868984533960779</v>
      </c>
      <c r="D24" s="177">
        <v>0.47954033061039636</v>
      </c>
      <c r="E24" s="164">
        <v>-4.5501073259747289E-2</v>
      </c>
      <c r="F24" s="177">
        <v>7.0108638796793172E-4</v>
      </c>
      <c r="G24" s="177">
        <v>-1.4005807076029593</v>
      </c>
      <c r="H24" s="177">
        <v>0.84862586258021167</v>
      </c>
      <c r="I24" s="164">
        <v>0.69212925285768478</v>
      </c>
      <c r="J24" s="177">
        <v>0.10466834852639906</v>
      </c>
      <c r="K24" s="177">
        <v>1.5052319694548355</v>
      </c>
      <c r="L24" s="177">
        <v>2.2504929691905873</v>
      </c>
      <c r="M24" s="177">
        <v>4.0305591681647136E-2</v>
      </c>
      <c r="N24" s="177">
        <v>-0.43134924358843846</v>
      </c>
      <c r="O24" s="164">
        <v>0.40683771825013937</v>
      </c>
      <c r="P24" s="177">
        <v>0.18582064459116168</v>
      </c>
      <c r="Q24" s="165">
        <v>0.3857707044789988</v>
      </c>
    </row>
    <row r="25" spans="1:17">
      <c r="A25" s="166" t="s">
        <v>303</v>
      </c>
      <c r="B25" s="163">
        <v>-0.42823174549123499</v>
      </c>
      <c r="C25" s="177">
        <v>-0.2675016157715806</v>
      </c>
      <c r="D25" s="177">
        <v>-0.67060190658420527</v>
      </c>
      <c r="E25" s="164">
        <v>-0.77025128618162308</v>
      </c>
      <c r="F25" s="177">
        <v>-1.0687083993226665</v>
      </c>
      <c r="G25" s="177">
        <v>-0.17872282256998581</v>
      </c>
      <c r="H25" s="177">
        <v>0.30882646225553095</v>
      </c>
      <c r="I25" s="164">
        <v>0.68823831136619373</v>
      </c>
      <c r="J25" s="177">
        <v>-1.2565411290420091E-2</v>
      </c>
      <c r="K25" s="177">
        <v>2.1192082301559481</v>
      </c>
      <c r="L25" s="177">
        <v>1.9681739207341311</v>
      </c>
      <c r="M25" s="177">
        <v>0.25600943527973347</v>
      </c>
      <c r="N25" s="177">
        <v>-0.61618252828201781</v>
      </c>
      <c r="O25" s="164">
        <v>0.17614898014999064</v>
      </c>
      <c r="P25" s="177">
        <v>0.4417229689614024</v>
      </c>
      <c r="Q25" s="165">
        <v>0.20141267073005173</v>
      </c>
    </row>
    <row r="26" spans="1:17">
      <c r="A26" s="166" t="s">
        <v>304</v>
      </c>
      <c r="B26" s="163">
        <v>-0.33455541089435381</v>
      </c>
      <c r="C26" s="177">
        <v>-5.0734487528010117E-2</v>
      </c>
      <c r="D26" s="177">
        <v>-0.76427500788721658</v>
      </c>
      <c r="E26" s="164">
        <v>0.68532350661690056</v>
      </c>
      <c r="F26" s="177">
        <v>0.83612359314637918</v>
      </c>
      <c r="G26" s="177">
        <v>-0.58636885441736208</v>
      </c>
      <c r="H26" s="177">
        <v>0.94494518301635</v>
      </c>
      <c r="I26" s="164">
        <v>0.93750764259670827</v>
      </c>
      <c r="J26" s="177">
        <v>0.24046015911241828</v>
      </c>
      <c r="K26" s="177">
        <v>2.5300180275762125</v>
      </c>
      <c r="L26" s="177">
        <v>1.9804736817812925</v>
      </c>
      <c r="M26" s="177">
        <v>0.40680125368761938</v>
      </c>
      <c r="N26" s="177">
        <v>-0.26701965795518534</v>
      </c>
      <c r="O26" s="164">
        <v>0.7621304170669182</v>
      </c>
      <c r="P26" s="177">
        <v>0.75220576043701615</v>
      </c>
      <c r="Q26" s="165">
        <v>0.76118403379157629</v>
      </c>
    </row>
    <row r="27" spans="1:17">
      <c r="A27" s="166" t="s">
        <v>305</v>
      </c>
      <c r="B27" s="163">
        <v>-3.7436399744889317</v>
      </c>
      <c r="C27" s="177">
        <v>1.0322967924205533</v>
      </c>
      <c r="D27" s="177">
        <v>-11.026649523655882</v>
      </c>
      <c r="E27" s="164">
        <v>-2.112352646625991</v>
      </c>
      <c r="F27" s="177">
        <v>0.64643961520531845</v>
      </c>
      <c r="G27" s="177">
        <v>7.644745614802984</v>
      </c>
      <c r="H27" s="177">
        <v>-24.21844806380911</v>
      </c>
      <c r="I27" s="164">
        <v>1.1135451966463403</v>
      </c>
      <c r="J27" s="177">
        <v>0.89939081616001604</v>
      </c>
      <c r="K27" s="177">
        <v>2.763798362487818</v>
      </c>
      <c r="L27" s="177">
        <v>1.0962757591558829</v>
      </c>
      <c r="M27" s="177">
        <v>0.4253141660707942</v>
      </c>
      <c r="N27" s="177">
        <v>0.45815071818999786</v>
      </c>
      <c r="O27" s="164">
        <v>-0.19797619695672253</v>
      </c>
      <c r="P27" s="177">
        <v>-2.4154129382126106</v>
      </c>
      <c r="Q27" s="165">
        <v>-0.40940497827380312</v>
      </c>
    </row>
    <row r="28" spans="1:17">
      <c r="A28" s="166" t="s">
        <v>306</v>
      </c>
      <c r="B28" s="163">
        <v>2.3736885791447024</v>
      </c>
      <c r="C28" s="177">
        <v>3.3155190658300207</v>
      </c>
      <c r="D28" s="177">
        <v>0.74279607582868845</v>
      </c>
      <c r="E28" s="164">
        <v>1.7962191589873862</v>
      </c>
      <c r="F28" s="177">
        <v>1.7474116678789977</v>
      </c>
      <c r="G28" s="177">
        <v>2.3268087310700341</v>
      </c>
      <c r="H28" s="177">
        <v>1.5243688161942146</v>
      </c>
      <c r="I28" s="164">
        <v>1.1082717374393918</v>
      </c>
      <c r="J28" s="177">
        <v>0.82730611335991233</v>
      </c>
      <c r="K28" s="177">
        <v>2.2827327572150935</v>
      </c>
      <c r="L28" s="177">
        <v>1.3084213312118891</v>
      </c>
      <c r="M28" s="177">
        <v>0.85204347816503789</v>
      </c>
      <c r="N28" s="177">
        <v>0.44148950162864453</v>
      </c>
      <c r="O28" s="164">
        <v>1.3990231215514455</v>
      </c>
      <c r="P28" s="177">
        <v>0.53552302749018477</v>
      </c>
      <c r="Q28" s="165">
        <v>1.3183482731287017</v>
      </c>
    </row>
    <row r="29" spans="1:17">
      <c r="A29" s="166" t="s">
        <v>307</v>
      </c>
      <c r="B29" s="163">
        <v>1.682040498553466</v>
      </c>
      <c r="C29" s="177">
        <v>2.1085575412356694</v>
      </c>
      <c r="D29" s="177">
        <v>0.92461391590176223</v>
      </c>
      <c r="E29" s="164">
        <v>1.2841575891688726</v>
      </c>
      <c r="F29" s="177">
        <v>1.1229544859168836</v>
      </c>
      <c r="G29" s="177">
        <v>1.2481029392323859</v>
      </c>
      <c r="H29" s="177">
        <v>2.4341380673751956</v>
      </c>
      <c r="I29" s="164">
        <v>0.5572332963862523</v>
      </c>
      <c r="J29" s="177">
        <v>0.59702301692374005</v>
      </c>
      <c r="K29" s="177">
        <v>1.7109801886504066</v>
      </c>
      <c r="L29" s="177">
        <v>-0.36237005761336738</v>
      </c>
      <c r="M29" s="177">
        <v>1.0435940822433409</v>
      </c>
      <c r="N29" s="177">
        <v>0.37870442568282259</v>
      </c>
      <c r="O29" s="164">
        <v>0.84964736228158622</v>
      </c>
      <c r="P29" s="177">
        <v>1.547089408233278</v>
      </c>
      <c r="Q29" s="165">
        <v>0.91430433027380409</v>
      </c>
    </row>
    <row r="30" spans="1:17">
      <c r="A30" s="166" t="s">
        <v>308</v>
      </c>
      <c r="B30" s="163">
        <v>1.1003969245766498</v>
      </c>
      <c r="C30" s="177">
        <v>1.308861438205029</v>
      </c>
      <c r="D30" s="177">
        <v>0.72585422629271734</v>
      </c>
      <c r="E30" s="164">
        <v>0.55650840302609184</v>
      </c>
      <c r="F30" s="177">
        <v>2.4936726616579193E-2</v>
      </c>
      <c r="G30" s="177">
        <v>1.685010840767952</v>
      </c>
      <c r="H30" s="177">
        <v>2.8792427442716577</v>
      </c>
      <c r="I30" s="164">
        <v>0.92783519446749885</v>
      </c>
      <c r="J30" s="177">
        <v>1.6242275817229177</v>
      </c>
      <c r="K30" s="177">
        <v>1.552977819128291</v>
      </c>
      <c r="L30" s="177">
        <v>0.28150969175578228</v>
      </c>
      <c r="M30" s="177">
        <v>1.4189552052839904</v>
      </c>
      <c r="N30" s="177">
        <v>0.22678341613341046</v>
      </c>
      <c r="O30" s="164">
        <v>0.83655710548765971</v>
      </c>
      <c r="P30" s="177">
        <v>-0.10227175254196241</v>
      </c>
      <c r="Q30" s="165">
        <v>0.74897641007399718</v>
      </c>
    </row>
    <row r="31" spans="1:17">
      <c r="A31" s="166" t="s">
        <v>309</v>
      </c>
      <c r="B31" s="163">
        <v>4.0175402635501891</v>
      </c>
      <c r="C31" s="177">
        <v>4.5870831647611174</v>
      </c>
      <c r="D31" s="177">
        <v>2.9883347202304149</v>
      </c>
      <c r="E31" s="164">
        <v>-2.2057500667177874</v>
      </c>
      <c r="F31" s="177">
        <v>-0.3406132824530903</v>
      </c>
      <c r="G31" s="177">
        <v>-14.08793663814272</v>
      </c>
      <c r="H31" s="177">
        <v>-1.1363236493764817</v>
      </c>
      <c r="I31" s="164">
        <v>1.7890349843753151</v>
      </c>
      <c r="J31" s="177">
        <v>0.9166886892888334</v>
      </c>
      <c r="K31" s="177">
        <v>2.4143470394320317</v>
      </c>
      <c r="L31" s="177">
        <v>3.1487964673523785</v>
      </c>
      <c r="M31" s="177">
        <v>1.8697292366529499</v>
      </c>
      <c r="N31" s="177">
        <v>0.79928924099501486</v>
      </c>
      <c r="O31" s="164">
        <v>0.83998424747493039</v>
      </c>
      <c r="P31" s="177">
        <v>5.870838670462146E-2</v>
      </c>
      <c r="Q31" s="165">
        <v>0.76771702982072476</v>
      </c>
    </row>
    <row r="32" spans="1:17">
      <c r="A32" s="166" t="s">
        <v>310</v>
      </c>
      <c r="B32" s="163">
        <v>-0.16720740409638293</v>
      </c>
      <c r="C32" s="177">
        <v>-0.86485021011252405</v>
      </c>
      <c r="D32" s="177">
        <v>1.113054459596194</v>
      </c>
      <c r="E32" s="164">
        <v>-0.81468967703040751</v>
      </c>
      <c r="F32" s="177">
        <v>-1.2620056794303689</v>
      </c>
      <c r="G32" s="177">
        <v>3.0832476875633768E-2</v>
      </c>
      <c r="H32" s="177">
        <v>1.3338991235606072</v>
      </c>
      <c r="I32" s="164">
        <v>0.94087109519609258</v>
      </c>
      <c r="J32" s="177">
        <v>0.41870283761560434</v>
      </c>
      <c r="K32" s="177">
        <v>1.1556078836166641</v>
      </c>
      <c r="L32" s="177">
        <v>1.3565319489932239</v>
      </c>
      <c r="M32" s="177">
        <v>1.5351703516427173</v>
      </c>
      <c r="N32" s="177">
        <v>0.612600721834761</v>
      </c>
      <c r="O32" s="164">
        <v>0.37094417115111927</v>
      </c>
      <c r="P32" s="177">
        <v>0.38359243793579195</v>
      </c>
      <c r="Q32" s="165">
        <v>0.37210589102441011</v>
      </c>
    </row>
    <row r="33" spans="1:17">
      <c r="A33" s="166" t="s">
        <v>311</v>
      </c>
      <c r="B33" s="163">
        <v>-1.3759394947745143</v>
      </c>
      <c r="C33" s="177">
        <v>-2.8414374008641916</v>
      </c>
      <c r="D33" s="177">
        <v>1.260824915844579</v>
      </c>
      <c r="E33" s="164">
        <v>-0.55605759340542604</v>
      </c>
      <c r="F33" s="177">
        <v>-0.98484919284201577</v>
      </c>
      <c r="G33" s="177">
        <v>0.44522072673720442</v>
      </c>
      <c r="H33" s="177">
        <v>1.2564164303634056</v>
      </c>
      <c r="I33" s="164">
        <v>0.97733871745323486</v>
      </c>
      <c r="J33" s="177">
        <v>0.6649245063879009</v>
      </c>
      <c r="K33" s="177">
        <v>1.0586987890335444</v>
      </c>
      <c r="L33" s="177">
        <v>1.5086448384232445</v>
      </c>
      <c r="M33" s="177">
        <v>1.1001508367850219</v>
      </c>
      <c r="N33" s="177">
        <v>0.62829742992762172</v>
      </c>
      <c r="O33" s="164">
        <v>0.37253086312942257</v>
      </c>
      <c r="P33" s="177">
        <v>0.45764057963466792</v>
      </c>
      <c r="Q33" s="165">
        <v>0.38034892751898614</v>
      </c>
    </row>
    <row r="34" spans="1:17">
      <c r="A34" s="166" t="s">
        <v>312</v>
      </c>
      <c r="B34" s="163">
        <v>-0.23164580571839186</v>
      </c>
      <c r="C34" s="177">
        <v>-0.63332113603737328</v>
      </c>
      <c r="D34" s="177">
        <v>0.46178144610495359</v>
      </c>
      <c r="E34" s="164">
        <v>-6.8342050806919616E-2</v>
      </c>
      <c r="F34" s="177">
        <v>-0.5613726185317961</v>
      </c>
      <c r="G34" s="177">
        <v>1.1217566231375162</v>
      </c>
      <c r="H34" s="177">
        <v>1.916643423472439</v>
      </c>
      <c r="I34" s="164">
        <v>0.83004622740196676</v>
      </c>
      <c r="J34" s="177">
        <v>0.5819608295595794</v>
      </c>
      <c r="K34" s="177">
        <v>1.7173510038259707</v>
      </c>
      <c r="L34" s="177">
        <v>0.86947938078525533</v>
      </c>
      <c r="M34" s="177">
        <v>0.37062034504401614</v>
      </c>
      <c r="N34" s="177">
        <v>0.54512107177201397</v>
      </c>
      <c r="O34" s="164">
        <v>0.50516110331439279</v>
      </c>
      <c r="P34" s="177">
        <v>0.97008106689477713</v>
      </c>
      <c r="Q34" s="165">
        <v>0.54790091132593277</v>
      </c>
    </row>
    <row r="35" spans="1:17">
      <c r="A35" s="166" t="s">
        <v>313</v>
      </c>
      <c r="B35" s="163">
        <v>0.3607646448156438</v>
      </c>
      <c r="C35" s="177">
        <v>-1.0910424594644027E-2</v>
      </c>
      <c r="D35" s="177">
        <v>0.99540703481009674</v>
      </c>
      <c r="E35" s="164">
        <v>2.6948698745483659</v>
      </c>
      <c r="F35" s="177">
        <v>2.774999062864044</v>
      </c>
      <c r="G35" s="177">
        <v>2.3971300136149147</v>
      </c>
      <c r="H35" s="177">
        <v>2.4823386830101235</v>
      </c>
      <c r="I35" s="164">
        <v>1.0276928449010805</v>
      </c>
      <c r="J35" s="177">
        <v>1.3873296553942824</v>
      </c>
      <c r="K35" s="177">
        <v>0.54617794455796675</v>
      </c>
      <c r="L35" s="177">
        <v>2.989566044296093</v>
      </c>
      <c r="M35" s="177">
        <v>0.24064902200305452</v>
      </c>
      <c r="N35" s="177">
        <v>-0.60513121155903149</v>
      </c>
      <c r="O35" s="164">
        <v>1.4182605119884195</v>
      </c>
      <c r="P35" s="177">
        <v>0.92749448829222114</v>
      </c>
      <c r="Q35" s="165">
        <v>1.3729552593312446</v>
      </c>
    </row>
    <row r="36" spans="1:17">
      <c r="A36" s="166" t="s">
        <v>314</v>
      </c>
      <c r="B36" s="163">
        <v>0.13721128893608822</v>
      </c>
      <c r="C36" s="177">
        <v>0.94379490069022709</v>
      </c>
      <c r="D36" s="177">
        <v>-1.2263228927865828</v>
      </c>
      <c r="E36" s="164">
        <v>2.4168696740872946</v>
      </c>
      <c r="F36" s="177">
        <v>2.4293074580344531</v>
      </c>
      <c r="G36" s="177">
        <v>1.9392415116817896</v>
      </c>
      <c r="H36" s="177">
        <v>2.793402895574153</v>
      </c>
      <c r="I36" s="164">
        <v>1.2328254222087376</v>
      </c>
      <c r="J36" s="177">
        <v>1.880514071315821</v>
      </c>
      <c r="K36" s="177">
        <v>0.9703963796454953</v>
      </c>
      <c r="L36" s="177">
        <v>1.9304880725554843</v>
      </c>
      <c r="M36" s="177">
        <v>-0.22836425275447497</v>
      </c>
      <c r="N36" s="177">
        <v>0.70118851359383028</v>
      </c>
      <c r="O36" s="164">
        <v>1.465870886185263</v>
      </c>
      <c r="P36" s="177">
        <v>1.9430963935674153</v>
      </c>
      <c r="Q36" s="165">
        <v>1.5097325499543908</v>
      </c>
    </row>
    <row r="37" spans="1:17">
      <c r="A37" s="166" t="s">
        <v>315</v>
      </c>
      <c r="B37" s="163">
        <v>2.3659294165047289</v>
      </c>
      <c r="C37" s="177">
        <v>2.1881105219090315</v>
      </c>
      <c r="D37" s="177">
        <v>2.6731377184215437</v>
      </c>
      <c r="E37" s="164">
        <v>2.5486165418472919</v>
      </c>
      <c r="F37" s="177">
        <v>2.3886277824480211</v>
      </c>
      <c r="G37" s="177">
        <v>3.3924165692767079</v>
      </c>
      <c r="H37" s="177">
        <v>2.7425849318969959</v>
      </c>
      <c r="I37" s="164">
        <v>1.1680580801361942</v>
      </c>
      <c r="J37" s="177">
        <v>2.0824307059934104</v>
      </c>
      <c r="K37" s="177">
        <v>1.4039386376088117</v>
      </c>
      <c r="L37" s="177">
        <v>1.0046492276570107</v>
      </c>
      <c r="M37" s="177">
        <v>0.59699379409609976</v>
      </c>
      <c r="N37" s="177">
        <v>0.49097866786225447</v>
      </c>
      <c r="O37" s="164">
        <v>1.6358323902826037</v>
      </c>
      <c r="P37" s="177">
        <v>1.8793015470012207</v>
      </c>
      <c r="Q37" s="165">
        <v>1.6583051051554707</v>
      </c>
    </row>
    <row r="38" spans="1:17">
      <c r="A38" s="166" t="s">
        <v>316</v>
      </c>
      <c r="B38" s="163">
        <v>0.72702987029624611</v>
      </c>
      <c r="C38" s="177">
        <v>2.6410662588080887</v>
      </c>
      <c r="D38" s="177">
        <v>-2.5641283889212954</v>
      </c>
      <c r="E38" s="164">
        <v>0.86713303969786837</v>
      </c>
      <c r="F38" s="177">
        <v>0.37886785925780586</v>
      </c>
      <c r="G38" s="177">
        <v>1.9466859242048582</v>
      </c>
      <c r="H38" s="177">
        <v>2.8510845582967823</v>
      </c>
      <c r="I38" s="164">
        <v>1.5219765615767642</v>
      </c>
      <c r="J38" s="177">
        <v>2.3969006252074743</v>
      </c>
      <c r="K38" s="177">
        <v>1.3094603822573618</v>
      </c>
      <c r="L38" s="177">
        <v>1.4467657454862366</v>
      </c>
      <c r="M38" s="177">
        <v>0.74826421467444515</v>
      </c>
      <c r="N38" s="177">
        <v>1.2204504048791169</v>
      </c>
      <c r="O38" s="164">
        <v>1.2805359231837514</v>
      </c>
      <c r="P38" s="177">
        <v>1.2161155157038344</v>
      </c>
      <c r="Q38" s="165">
        <v>1.2745768577821655</v>
      </c>
    </row>
    <row r="39" spans="1:17">
      <c r="A39" s="166" t="s">
        <v>317</v>
      </c>
      <c r="B39" s="163">
        <v>-7.2783479733225391</v>
      </c>
      <c r="C39" s="177">
        <v>-8.9149126244588537</v>
      </c>
      <c r="D39" s="177">
        <v>-4.3139669586119211</v>
      </c>
      <c r="E39" s="164">
        <v>0.62689935920025364</v>
      </c>
      <c r="F39" s="177">
        <v>-5.0854064480486232E-2</v>
      </c>
      <c r="G39" s="177">
        <v>1.1414158392175691</v>
      </c>
      <c r="H39" s="177">
        <v>4.2174891389282152</v>
      </c>
      <c r="I39" s="164">
        <v>2.398499616975637</v>
      </c>
      <c r="J39" s="177">
        <v>0.68508982219042691</v>
      </c>
      <c r="K39" s="177">
        <v>1.7593251669431771</v>
      </c>
      <c r="L39" s="177">
        <v>5.6574894134155755</v>
      </c>
      <c r="M39" s="177">
        <v>0.5791248409766182</v>
      </c>
      <c r="N39" s="177">
        <v>1.9371829549580468</v>
      </c>
      <c r="O39" s="164">
        <v>1.165716210495737</v>
      </c>
      <c r="P39" s="177">
        <v>-0.24461865368029262</v>
      </c>
      <c r="Q39" s="165">
        <v>1.0353316537402291</v>
      </c>
    </row>
    <row r="40" spans="1:17">
      <c r="A40" s="166" t="s">
        <v>318</v>
      </c>
      <c r="B40" s="163">
        <v>-0.40270753238872425</v>
      </c>
      <c r="C40" s="177">
        <v>-0.17520796080032217</v>
      </c>
      <c r="D40" s="177">
        <v>-0.79497308288321022</v>
      </c>
      <c r="E40" s="164">
        <v>3.404364870052015</v>
      </c>
      <c r="F40" s="177">
        <v>3.8753330066940141</v>
      </c>
      <c r="G40" s="177">
        <v>0.93594762387835173</v>
      </c>
      <c r="H40" s="177">
        <v>2.9401201853224155</v>
      </c>
      <c r="I40" s="164">
        <v>1.5196352425180661</v>
      </c>
      <c r="J40" s="177">
        <v>1.5154660740583838</v>
      </c>
      <c r="K40" s="177">
        <v>1.4730568381365705</v>
      </c>
      <c r="L40" s="177">
        <v>1.9102085830263529</v>
      </c>
      <c r="M40" s="177">
        <v>1.4224710073549993</v>
      </c>
      <c r="N40" s="177">
        <v>1.1660449118952354</v>
      </c>
      <c r="O40" s="164">
        <v>1.8952711826130477</v>
      </c>
      <c r="P40" s="177">
        <v>2.0614793687653994</v>
      </c>
      <c r="Q40" s="165">
        <v>1.9104423634386074</v>
      </c>
    </row>
    <row r="41" spans="1:17">
      <c r="A41" s="166" t="s">
        <v>319</v>
      </c>
      <c r="B41" s="163">
        <v>-0.11985233239389567</v>
      </c>
      <c r="C41" s="177">
        <v>0.23878167480097082</v>
      </c>
      <c r="D41" s="177">
        <v>-0.74208927192859897</v>
      </c>
      <c r="E41" s="164">
        <v>2.2292735918749909</v>
      </c>
      <c r="F41" s="177">
        <v>2.2918846985183121</v>
      </c>
      <c r="G41" s="177">
        <v>0.77780777167224746</v>
      </c>
      <c r="H41" s="177">
        <v>3.1628015298103627</v>
      </c>
      <c r="I41" s="164">
        <v>1.3057011726640719</v>
      </c>
      <c r="J41" s="177">
        <v>1.4292403230889916</v>
      </c>
      <c r="K41" s="177">
        <v>1.3526718196197056</v>
      </c>
      <c r="L41" s="177">
        <v>1.8333998581617432</v>
      </c>
      <c r="M41" s="177">
        <v>1.2411170382948409</v>
      </c>
      <c r="N41" s="177">
        <v>0.5764211198224678</v>
      </c>
      <c r="O41" s="164">
        <v>1.4614693966003085</v>
      </c>
      <c r="P41" s="177">
        <v>1.3789866625377722</v>
      </c>
      <c r="Q41" s="165">
        <v>1.4539293644933593</v>
      </c>
    </row>
    <row r="42" spans="1:17">
      <c r="A42" s="166" t="s">
        <v>320</v>
      </c>
      <c r="B42" s="163">
        <v>2.0570402636479773E-2</v>
      </c>
      <c r="C42" s="177">
        <v>0.35255226832665598</v>
      </c>
      <c r="D42" s="177">
        <v>-0.56111656283127809</v>
      </c>
      <c r="E42" s="164">
        <v>0.54512830104189702</v>
      </c>
      <c r="F42" s="177">
        <v>-8.2436686104501306E-2</v>
      </c>
      <c r="G42" s="177">
        <v>2.1095992820703966</v>
      </c>
      <c r="H42" s="177">
        <v>2.798559534137179</v>
      </c>
      <c r="I42" s="164">
        <v>0.96749451703706346</v>
      </c>
      <c r="J42" s="177">
        <v>1.9627490620226173</v>
      </c>
      <c r="K42" s="177">
        <v>1.28217039461896</v>
      </c>
      <c r="L42" s="177">
        <v>0.66310024536627965</v>
      </c>
      <c r="M42" s="177">
        <v>1.0451697440984256</v>
      </c>
      <c r="N42" s="177">
        <v>7.5622421533880881E-3</v>
      </c>
      <c r="O42" s="164">
        <v>0.78554377861490066</v>
      </c>
      <c r="P42" s="177">
        <v>0.53547750944987071</v>
      </c>
      <c r="Q42" s="165">
        <v>0.76270124169250486</v>
      </c>
    </row>
    <row r="43" spans="1:17">
      <c r="A43" s="166" t="s">
        <v>321</v>
      </c>
      <c r="B43" s="163">
        <v>3.954116221558162</v>
      </c>
      <c r="C43" s="177">
        <v>8.8305316228660153</v>
      </c>
      <c r="D43" s="177">
        <v>-4.6686745527191755</v>
      </c>
      <c r="E43" s="164">
        <v>0.6903651472950143</v>
      </c>
      <c r="F43" s="177">
        <v>0.99937293361362667</v>
      </c>
      <c r="G43" s="177">
        <v>0.59841349388792986</v>
      </c>
      <c r="H43" s="177">
        <v>-0.96230745490219938</v>
      </c>
      <c r="I43" s="164">
        <v>1.5765748849083243</v>
      </c>
      <c r="J43" s="177">
        <v>1.4934275398762231</v>
      </c>
      <c r="K43" s="177">
        <v>1.4897433924540375</v>
      </c>
      <c r="L43" s="177">
        <v>1.73376050501977</v>
      </c>
      <c r="M43" s="177">
        <v>2.1276151283395959</v>
      </c>
      <c r="N43" s="177">
        <v>1.3153342334101741</v>
      </c>
      <c r="O43" s="164">
        <v>1.4920506807605318</v>
      </c>
      <c r="P43" s="177">
        <v>2.5618178377548482</v>
      </c>
      <c r="Q43" s="165">
        <v>1.5895492010945427</v>
      </c>
    </row>
    <row r="44" spans="1:17">
      <c r="A44" s="166" t="s">
        <v>322</v>
      </c>
      <c r="B44" s="163">
        <v>-4.9288318430780329</v>
      </c>
      <c r="C44" s="177">
        <v>-8.1833048070519645</v>
      </c>
      <c r="D44" s="177">
        <v>1.6408288749840749</v>
      </c>
      <c r="E44" s="164">
        <v>1.8264411515770322</v>
      </c>
      <c r="F44" s="177">
        <v>1.9095827054379824</v>
      </c>
      <c r="G44" s="177">
        <v>0.2776007712234243</v>
      </c>
      <c r="H44" s="177">
        <v>2.7159852720842226</v>
      </c>
      <c r="I44" s="164">
        <v>1.5539395905961375</v>
      </c>
      <c r="J44" s="177">
        <v>1.4840452346091908</v>
      </c>
      <c r="K44" s="177">
        <v>1.2405206971404874</v>
      </c>
      <c r="L44" s="177">
        <v>2.8815195587163775</v>
      </c>
      <c r="M44" s="177">
        <v>0.98130090568145767</v>
      </c>
      <c r="N44" s="177">
        <v>0.60481276540984785</v>
      </c>
      <c r="O44" s="164">
        <v>1.1790798535326532</v>
      </c>
      <c r="P44" s="177">
        <v>1.6740370554162518</v>
      </c>
      <c r="Q44" s="165">
        <v>1.2246219573322379</v>
      </c>
    </row>
    <row r="45" spans="1:17">
      <c r="A45" s="166" t="s">
        <v>323</v>
      </c>
      <c r="B45" s="163">
        <v>-1.7342499251723975</v>
      </c>
      <c r="C45" s="177">
        <v>-3.4830924072910734</v>
      </c>
      <c r="D45" s="177">
        <v>1.454837512469251</v>
      </c>
      <c r="E45" s="164">
        <v>1.8670635703979648</v>
      </c>
      <c r="F45" s="177">
        <v>1.9687300168862887</v>
      </c>
      <c r="G45" s="177">
        <v>0.20608618908711701</v>
      </c>
      <c r="H45" s="177">
        <v>2.7193271388848581</v>
      </c>
      <c r="I45" s="164">
        <v>1.4524133786265714</v>
      </c>
      <c r="J45" s="177">
        <v>1.4637945540541066</v>
      </c>
      <c r="K45" s="177">
        <v>0.98858401587569056</v>
      </c>
      <c r="L45" s="177">
        <v>2.5504970013728485</v>
      </c>
      <c r="M45" s="177">
        <v>0.86794610100712954</v>
      </c>
      <c r="N45" s="177">
        <v>0.78519267889952971</v>
      </c>
      <c r="O45" s="164">
        <v>1.3593919752577839</v>
      </c>
      <c r="P45" s="177">
        <v>0.66515495086923626</v>
      </c>
      <c r="Q45" s="165">
        <v>1.295230089929253</v>
      </c>
    </row>
    <row r="46" spans="1:17">
      <c r="A46" s="166" t="s">
        <v>324</v>
      </c>
      <c r="B46" s="163">
        <v>3.5721940772774664E-2</v>
      </c>
      <c r="C46" s="177">
        <v>-0.92195367818514662</v>
      </c>
      <c r="D46" s="177">
        <v>1.6970859670683247</v>
      </c>
      <c r="E46" s="164">
        <v>1.7945446510761094</v>
      </c>
      <c r="F46" s="177">
        <v>1.8530913401460043</v>
      </c>
      <c r="G46" s="177">
        <v>0.65774724537726059</v>
      </c>
      <c r="H46" s="177">
        <v>2.4189435775824575</v>
      </c>
      <c r="I46" s="164">
        <v>1.1428234261292536</v>
      </c>
      <c r="J46" s="177">
        <v>1.4104866427720189</v>
      </c>
      <c r="K46" s="177">
        <v>0.74967702340184184</v>
      </c>
      <c r="L46" s="177">
        <v>1.6405239669140377</v>
      </c>
      <c r="M46" s="177">
        <v>0.62336030229562545</v>
      </c>
      <c r="N46" s="177">
        <v>0.81397663062131587</v>
      </c>
      <c r="O46" s="164">
        <v>1.2540691384063487</v>
      </c>
      <c r="P46" s="177">
        <v>2.0543625168944595</v>
      </c>
      <c r="Q46" s="165">
        <v>1.3275727604088086</v>
      </c>
    </row>
    <row r="47" spans="1:17">
      <c r="A47" s="166" t="s">
        <v>325</v>
      </c>
      <c r="B47" s="163">
        <v>3.3221611327754785</v>
      </c>
      <c r="C47" s="177">
        <v>4.7335417836590548</v>
      </c>
      <c r="D47" s="177">
        <v>0.93677079311466904</v>
      </c>
      <c r="E47" s="164">
        <v>1.950698847405228</v>
      </c>
      <c r="F47" s="177">
        <v>1.5724616234549282</v>
      </c>
      <c r="G47" s="177">
        <v>1.0730194888904194</v>
      </c>
      <c r="H47" s="177">
        <v>4.7928075785749291</v>
      </c>
      <c r="I47" s="164">
        <v>2.1839902101418467</v>
      </c>
      <c r="J47" s="177">
        <v>1.9184439477454054</v>
      </c>
      <c r="K47" s="177">
        <v>3.2859490472261799</v>
      </c>
      <c r="L47" s="177">
        <v>1.9662278012786207</v>
      </c>
      <c r="M47" s="177">
        <v>1.8082478269344522</v>
      </c>
      <c r="N47" s="177">
        <v>1.9878368045601849</v>
      </c>
      <c r="O47" s="164">
        <v>2.1898443075664207</v>
      </c>
      <c r="P47" s="177">
        <v>0.58436720410399612</v>
      </c>
      <c r="Q47" s="165">
        <v>2.0413302486929088</v>
      </c>
    </row>
    <row r="48" spans="1:17">
      <c r="A48" s="166" t="s">
        <v>326</v>
      </c>
      <c r="B48" s="163">
        <v>1.1860766099423972</v>
      </c>
      <c r="C48" s="177">
        <v>3.5745591042521263</v>
      </c>
      <c r="D48" s="177">
        <v>-3.00257021422297</v>
      </c>
      <c r="E48" s="164">
        <v>1.0510871547478846</v>
      </c>
      <c r="F48" s="177">
        <v>0.45974548899625123</v>
      </c>
      <c r="G48" s="177">
        <v>0.8860994151688294</v>
      </c>
      <c r="H48" s="177">
        <v>4.3921424066276984</v>
      </c>
      <c r="I48" s="164">
        <v>1.3108972150101197</v>
      </c>
      <c r="J48" s="177">
        <v>1.2997897560457867</v>
      </c>
      <c r="K48" s="177">
        <v>2.6915222132012038</v>
      </c>
      <c r="L48" s="177">
        <v>0.58515634468550748</v>
      </c>
      <c r="M48" s="177">
        <v>1.5129340079831954</v>
      </c>
      <c r="N48" s="177">
        <v>0.95926094710846421</v>
      </c>
      <c r="O48" s="164">
        <v>1.2305588329516524</v>
      </c>
      <c r="P48" s="177">
        <v>1.1235393155411981</v>
      </c>
      <c r="Q48" s="165">
        <v>1.2208003835208985</v>
      </c>
    </row>
    <row r="49" spans="1:17">
      <c r="A49" s="166" t="s">
        <v>327</v>
      </c>
      <c r="B49" s="163">
        <v>0.83508525501245523</v>
      </c>
      <c r="C49" s="177">
        <v>1.5321925184629037</v>
      </c>
      <c r="D49" s="177">
        <v>-0.47031638886379085</v>
      </c>
      <c r="E49" s="164">
        <v>0.43717475278761053</v>
      </c>
      <c r="F49" s="177">
        <v>1.2315073055979352E-2</v>
      </c>
      <c r="G49" s="177">
        <v>0.98462435748551957</v>
      </c>
      <c r="H49" s="177">
        <v>2.2355340144698177</v>
      </c>
      <c r="I49" s="164">
        <v>1.6722319714789071</v>
      </c>
      <c r="J49" s="177">
        <v>1.2553179675950297</v>
      </c>
      <c r="K49" s="177">
        <v>2.0826354834495873</v>
      </c>
      <c r="L49" s="177">
        <v>2.0914629069702695</v>
      </c>
      <c r="M49" s="177">
        <v>1.5781891620191852</v>
      </c>
      <c r="N49" s="177">
        <v>1.3079143586371227</v>
      </c>
      <c r="O49" s="164">
        <v>1.2755707352018797</v>
      </c>
      <c r="P49" s="177">
        <v>1.0228640192539094</v>
      </c>
      <c r="Q49" s="165">
        <v>1.2525501104354693</v>
      </c>
    </row>
    <row r="50" spans="1:17">
      <c r="A50" s="166" t="s">
        <v>328</v>
      </c>
      <c r="B50" s="163">
        <v>2.3385945575167897</v>
      </c>
      <c r="C50" s="177">
        <v>4.4271292447284534</v>
      </c>
      <c r="D50" s="177">
        <v>-1.6510791717993867</v>
      </c>
      <c r="E50" s="164">
        <v>2.4472698440288805</v>
      </c>
      <c r="F50" s="177">
        <v>2.2803017850849554</v>
      </c>
      <c r="G50" s="177">
        <v>0.11236000971209918</v>
      </c>
      <c r="H50" s="177">
        <v>5.0736844732277655</v>
      </c>
      <c r="I50" s="164">
        <v>1.4830512252733137</v>
      </c>
      <c r="J50" s="177">
        <v>1.118287315518377</v>
      </c>
      <c r="K50" s="177">
        <v>1.3706287925150125</v>
      </c>
      <c r="L50" s="177">
        <v>1.9115287664900547</v>
      </c>
      <c r="M50" s="177">
        <v>1.6551795015207724</v>
      </c>
      <c r="N50" s="177">
        <v>1.3746403876936955</v>
      </c>
      <c r="O50" s="164">
        <v>1.8030165201031128</v>
      </c>
      <c r="P50" s="177">
        <v>1.0492220581396452</v>
      </c>
      <c r="Q50" s="165">
        <v>1.734504468749382</v>
      </c>
    </row>
    <row r="51" spans="1:17">
      <c r="A51" s="166" t="s">
        <v>227</v>
      </c>
      <c r="B51" s="163">
        <v>0.67844968003980877</v>
      </c>
      <c r="C51" s="177">
        <v>3.5346841187970082</v>
      </c>
      <c r="D51" s="177">
        <v>-5.1149471871447876</v>
      </c>
      <c r="E51" s="164">
        <v>-0.71262144463759314</v>
      </c>
      <c r="F51" s="177">
        <v>-0.2807392381675326</v>
      </c>
      <c r="G51" s="177">
        <v>-5.4152783670395337</v>
      </c>
      <c r="H51" s="177">
        <v>0.54190609556632485</v>
      </c>
      <c r="I51" s="164">
        <v>1.1525111327046795</v>
      </c>
      <c r="J51" s="177">
        <v>0.67026930371751758</v>
      </c>
      <c r="K51" s="177">
        <v>0.41661406833819259</v>
      </c>
      <c r="L51" s="177">
        <v>2.1798745689637697</v>
      </c>
      <c r="M51" s="177">
        <v>0.26686026708847854</v>
      </c>
      <c r="N51" s="177">
        <v>1.4361579647938023</v>
      </c>
      <c r="O51" s="164">
        <v>0.60436644149734908</v>
      </c>
      <c r="P51" s="177">
        <v>0.46158981583954362</v>
      </c>
      <c r="Q51" s="165">
        <v>0.59147694826528252</v>
      </c>
    </row>
    <row r="52" spans="1:17">
      <c r="A52" s="166" t="s">
        <v>228</v>
      </c>
      <c r="B52" s="163">
        <v>3.59244462387844</v>
      </c>
      <c r="C52" s="177">
        <v>4.0491832484078438</v>
      </c>
      <c r="D52" s="177">
        <v>2.5815748108383825</v>
      </c>
      <c r="E52" s="164">
        <v>3.1677089841391761</v>
      </c>
      <c r="F52" s="177">
        <v>3.9121446339941892</v>
      </c>
      <c r="G52" s="177">
        <v>-0.60755469131533602</v>
      </c>
      <c r="H52" s="177">
        <v>2.0649693344949562</v>
      </c>
      <c r="I52" s="164">
        <v>0.3640488126508013</v>
      </c>
      <c r="J52" s="177">
        <v>-0.55515962863103052</v>
      </c>
      <c r="K52" s="177">
        <v>0.33199951330155958</v>
      </c>
      <c r="L52" s="177">
        <v>0.562557409654315</v>
      </c>
      <c r="M52" s="177">
        <v>0.3816299442010343</v>
      </c>
      <c r="N52" s="177">
        <v>1.1147467359573959</v>
      </c>
      <c r="O52" s="164">
        <v>1.3368721090740818</v>
      </c>
      <c r="P52" s="177">
        <v>0.78637855579867766</v>
      </c>
      <c r="Q52" s="165">
        <v>1.2872391888474186</v>
      </c>
    </row>
    <row r="53" spans="1:17">
      <c r="A53" s="166" t="s">
        <v>229</v>
      </c>
      <c r="B53" s="163">
        <v>4.0413427440332255</v>
      </c>
      <c r="C53" s="177">
        <v>6.8562180519495932</v>
      </c>
      <c r="D53" s="177">
        <v>-2.2777679475148194</v>
      </c>
      <c r="E53" s="164">
        <v>-0.59274292376716053</v>
      </c>
      <c r="F53" s="177">
        <v>-1.8443306202351055</v>
      </c>
      <c r="G53" s="177">
        <v>3.1260382510415146</v>
      </c>
      <c r="H53" s="177">
        <v>3.2284514490989893</v>
      </c>
      <c r="I53" s="164">
        <v>0.53741663928878169</v>
      </c>
      <c r="J53" s="177">
        <v>-1.1188083197505971</v>
      </c>
      <c r="K53" s="177">
        <v>0.55749216197136031</v>
      </c>
      <c r="L53" s="177">
        <v>0.73476555996509541</v>
      </c>
      <c r="M53" s="177">
        <v>0.88949532358843753</v>
      </c>
      <c r="N53" s="177">
        <v>1.8546131353669317</v>
      </c>
      <c r="O53" s="164">
        <v>0.44833499519992676</v>
      </c>
      <c r="P53" s="177">
        <v>0.16442970430591269</v>
      </c>
      <c r="Q53" s="165">
        <v>0.42286445335849326</v>
      </c>
    </row>
    <row r="54" spans="1:17">
      <c r="A54" s="166" t="s">
        <v>230</v>
      </c>
      <c r="B54" s="163">
        <v>1.7401539922833398</v>
      </c>
      <c r="C54" s="177">
        <v>2.5069926781632224</v>
      </c>
      <c r="D54" s="177">
        <v>-0.14222573490674331</v>
      </c>
      <c r="E54" s="164">
        <v>-4.0129506089363653</v>
      </c>
      <c r="F54" s="177">
        <v>-5.0420425896393217</v>
      </c>
      <c r="G54" s="177">
        <v>-3.6315560708718837</v>
      </c>
      <c r="H54" s="177">
        <v>0.64926716668503304</v>
      </c>
      <c r="I54" s="164">
        <v>0.45862797536998501</v>
      </c>
      <c r="J54" s="177">
        <v>-3.9210317494253445E-2</v>
      </c>
      <c r="K54" s="177">
        <v>9.1688173546015633E-2</v>
      </c>
      <c r="L54" s="177">
        <v>0.57168617513287356</v>
      </c>
      <c r="M54" s="177">
        <v>0.53552593237487933</v>
      </c>
      <c r="N54" s="177">
        <v>1.0974355341717306</v>
      </c>
      <c r="O54" s="164">
        <v>-0.6909236264184706</v>
      </c>
      <c r="P54" s="177">
        <v>-1.4618985954776422</v>
      </c>
      <c r="Q54" s="165">
        <v>-0.75991358649756757</v>
      </c>
    </row>
    <row r="55" spans="1:17">
      <c r="A55" s="166" t="s">
        <v>224</v>
      </c>
      <c r="B55" s="163">
        <v>-3.9373894491667678</v>
      </c>
      <c r="C55" s="177">
        <v>-3.2008578865665362</v>
      </c>
      <c r="D55" s="177">
        <v>-5.7933391233874145</v>
      </c>
      <c r="E55" s="164">
        <v>-4.3558458989552733</v>
      </c>
      <c r="F55" s="177">
        <v>-6.4686774185648206</v>
      </c>
      <c r="G55" s="177">
        <v>-3.8920515762567756</v>
      </c>
      <c r="H55" s="177">
        <v>4.8700624887786068</v>
      </c>
      <c r="I55" s="164">
        <v>0.57012364725984177</v>
      </c>
      <c r="J55" s="177">
        <v>1.1132462152043363</v>
      </c>
      <c r="K55" s="177">
        <v>-0.30120114557633682</v>
      </c>
      <c r="L55" s="177">
        <v>0.56213275321067668</v>
      </c>
      <c r="M55" s="177">
        <v>0.70037454787791908</v>
      </c>
      <c r="N55" s="177">
        <v>0.69543055033580492</v>
      </c>
      <c r="O55" s="164">
        <v>-1.0542596687348262</v>
      </c>
      <c r="P55" s="177">
        <v>-1.4848576085386371</v>
      </c>
      <c r="Q55" s="165">
        <v>-1.0925187572758892</v>
      </c>
    </row>
    <row r="56" spans="1:17">
      <c r="A56" s="166" t="s">
        <v>225</v>
      </c>
      <c r="B56" s="163">
        <v>-2.4824651331728456</v>
      </c>
      <c r="C56" s="177">
        <v>-4.6302182962994429</v>
      </c>
      <c r="D56" s="177">
        <v>3.0784862516808174</v>
      </c>
      <c r="E56" s="164">
        <v>-1.7949631407922586</v>
      </c>
      <c r="F56" s="177">
        <v>-2.7135446230074307</v>
      </c>
      <c r="G56" s="177">
        <v>0.43556486113581611</v>
      </c>
      <c r="H56" s="177">
        <v>0.60034520869870667</v>
      </c>
      <c r="I56" s="164">
        <v>-0.15787257070412836</v>
      </c>
      <c r="J56" s="177">
        <v>-0.55697672672409571</v>
      </c>
      <c r="K56" s="177">
        <v>-0.26861868545785117</v>
      </c>
      <c r="L56" s="177">
        <v>-0.1522110042668999</v>
      </c>
      <c r="M56" s="177">
        <v>-0.92693486455994334</v>
      </c>
      <c r="N56" s="177">
        <v>0.65512603583670237</v>
      </c>
      <c r="O56" s="164">
        <v>-0.73516129353365567</v>
      </c>
      <c r="P56" s="177">
        <v>-0.79728199320498094</v>
      </c>
      <c r="Q56" s="165">
        <v>-0.74065888998515694</v>
      </c>
    </row>
    <row r="57" spans="1:17">
      <c r="A57" s="166" t="s">
        <v>226</v>
      </c>
      <c r="B57" s="163">
        <v>-2.963707962310508</v>
      </c>
      <c r="C57" s="177">
        <v>-3.6633114285559718</v>
      </c>
      <c r="D57" s="177">
        <v>-1.2877642053097822</v>
      </c>
      <c r="E57" s="164">
        <v>1.9022148886493437</v>
      </c>
      <c r="F57" s="177">
        <v>2.0062097209336938</v>
      </c>
      <c r="G57" s="177">
        <v>0.82388983346078914</v>
      </c>
      <c r="H57" s="177">
        <v>2.1236351461061691</v>
      </c>
      <c r="I57" s="164">
        <v>6.7720410829486224E-2</v>
      </c>
      <c r="J57" s="177">
        <v>0.34285755541130353</v>
      </c>
      <c r="K57" s="177">
        <v>0.19146840446656563</v>
      </c>
      <c r="L57" s="177">
        <v>0.21721775471883306</v>
      </c>
      <c r="M57" s="177">
        <v>-1.1797786054282284</v>
      </c>
      <c r="N57" s="177">
        <v>4.1328600405665522E-2</v>
      </c>
      <c r="O57" s="164">
        <v>0.33792452701258702</v>
      </c>
      <c r="P57" s="177">
        <v>0.46245366122982418</v>
      </c>
      <c r="Q57" s="165">
        <v>0.3489388972543363</v>
      </c>
    </row>
    <row r="58" spans="1:17">
      <c r="A58" s="166" t="s">
        <v>343</v>
      </c>
      <c r="B58" s="163">
        <v>-1.4739457538026948</v>
      </c>
      <c r="C58" s="177">
        <v>-2.6902251907605272</v>
      </c>
      <c r="D58" s="177">
        <v>1.3696088827610087</v>
      </c>
      <c r="E58" s="164">
        <v>2.0638170977866444</v>
      </c>
      <c r="F58" s="177">
        <v>2.5978374070216752</v>
      </c>
      <c r="G58" s="177">
        <v>0.27911103950311511</v>
      </c>
      <c r="H58" s="177">
        <v>1.0130570402341565</v>
      </c>
      <c r="I58" s="164">
        <v>0.15168503443615813</v>
      </c>
      <c r="J58" s="177">
        <v>0.32948834220931422</v>
      </c>
      <c r="K58" s="177">
        <v>0.34235884911017378</v>
      </c>
      <c r="L58" s="177">
        <v>0.58476272753030401</v>
      </c>
      <c r="M58" s="177">
        <v>-1.7215186823501687</v>
      </c>
      <c r="N58" s="177">
        <v>8.2369608909118527E-2</v>
      </c>
      <c r="O58" s="164">
        <v>0.54475668642219666</v>
      </c>
      <c r="P58" s="177">
        <v>1.5817985727449784</v>
      </c>
      <c r="Q58" s="165">
        <v>0.63658487061721103</v>
      </c>
    </row>
    <row r="59" spans="1:17">
      <c r="A59" s="166" t="s">
        <v>345</v>
      </c>
      <c r="B59" s="163">
        <v>5.266194070591097</v>
      </c>
      <c r="C59" s="177">
        <v>3.5470009820222059</v>
      </c>
      <c r="D59" s="177">
        <v>9.1245435832720894</v>
      </c>
      <c r="E59" s="164">
        <v>1.730155660291697</v>
      </c>
      <c r="F59" s="177">
        <v>2.2559049225875052</v>
      </c>
      <c r="G59" s="177">
        <v>1.130186330129086</v>
      </c>
      <c r="H59" s="177">
        <v>-1.5677422642192719E-3</v>
      </c>
      <c r="I59" s="164">
        <v>2.5658117007054497</v>
      </c>
      <c r="J59" s="177">
        <v>1.5677400452598511</v>
      </c>
      <c r="K59" s="177">
        <v>0.81531516930421333</v>
      </c>
      <c r="L59" s="177">
        <v>0.32619336263723525</v>
      </c>
      <c r="M59" s="177">
        <v>175.08952443755859</v>
      </c>
      <c r="N59" s="177">
        <v>-62.696281216618274</v>
      </c>
      <c r="O59" s="164">
        <v>2.5131750695144355</v>
      </c>
      <c r="P59" s="177">
        <v>2.325135515716104</v>
      </c>
      <c r="Q59" s="165">
        <v>2.4963681191198694</v>
      </c>
    </row>
    <row r="60" spans="1:17">
      <c r="A60" s="166" t="s">
        <v>346</v>
      </c>
      <c r="B60" s="163">
        <v>-0.16957855214546683</v>
      </c>
      <c r="C60" s="177">
        <v>2.5078170880751425</v>
      </c>
      <c r="D60" s="177">
        <v>-5.8712809595514068</v>
      </c>
      <c r="E60" s="164">
        <v>1.4573914855008623</v>
      </c>
      <c r="F60" s="177">
        <v>2.1574269635845527</v>
      </c>
      <c r="G60" s="177">
        <v>-5.1607195517553849E-2</v>
      </c>
      <c r="H60" s="177">
        <v>-0.49722140976895013</v>
      </c>
      <c r="I60" s="164">
        <v>1.1592490265563937</v>
      </c>
      <c r="J60" s="177">
        <v>1.9210626066168963</v>
      </c>
      <c r="K60" s="177">
        <v>0.77267763943500445</v>
      </c>
      <c r="L60" s="177">
        <v>0.51815876062254584</v>
      </c>
      <c r="M60" s="177">
        <v>1.4028257709505965</v>
      </c>
      <c r="N60" s="177">
        <v>1.2656246903422201</v>
      </c>
      <c r="O60" s="164">
        <v>1.1525727000430301</v>
      </c>
      <c r="P60" s="177">
        <v>1.8443715564460073</v>
      </c>
      <c r="Q60" s="165">
        <v>1.2143022907972436</v>
      </c>
    </row>
    <row r="61" spans="1:17">
      <c r="A61" s="166" t="s">
        <v>347</v>
      </c>
      <c r="B61" s="163">
        <v>4.3803252356933866</v>
      </c>
      <c r="C61" s="177">
        <v>3.3073719090163398</v>
      </c>
      <c r="D61" s="177">
        <v>6.8686534368550056</v>
      </c>
      <c r="E61" s="164">
        <v>-0.30203882180994829</v>
      </c>
      <c r="F61" s="177">
        <v>-0.45539691129335902</v>
      </c>
      <c r="G61" s="177">
        <v>-0.28029800103268249</v>
      </c>
      <c r="H61" s="177">
        <v>0.32018980431678706</v>
      </c>
      <c r="I61" s="164">
        <v>0.70834916235105283</v>
      </c>
      <c r="J61" s="177">
        <v>1.4499206607717374</v>
      </c>
      <c r="K61" s="177">
        <v>0.63243363031065436</v>
      </c>
      <c r="L61" s="177">
        <v>-8.9666627111581448E-3</v>
      </c>
      <c r="M61" s="177">
        <v>0.83134095891904591</v>
      </c>
      <c r="N61" s="177">
        <v>0.76783488513183173</v>
      </c>
      <c r="O61" s="164">
        <v>0.67422011963538753</v>
      </c>
      <c r="P61" s="177">
        <v>1.417126085749405</v>
      </c>
      <c r="Q61" s="165">
        <v>0.74092268714138232</v>
      </c>
    </row>
    <row r="62" spans="1:17">
      <c r="A62" s="166" t="s">
        <v>390</v>
      </c>
      <c r="B62" s="163">
        <v>2.4796429842376981</v>
      </c>
      <c r="C62" s="177">
        <v>2.0908586759393666</v>
      </c>
      <c r="D62" s="177">
        <v>3.3512416068409849</v>
      </c>
      <c r="E62" s="164">
        <v>0.95751593121539313</v>
      </c>
      <c r="F62" s="177">
        <v>1.2012690128908594</v>
      </c>
      <c r="G62" s="177">
        <v>1.4246615873955173</v>
      </c>
      <c r="H62" s="177">
        <v>-0.31184269733467201</v>
      </c>
      <c r="I62" s="164">
        <v>0.86699939504831014</v>
      </c>
      <c r="J62" s="177">
        <v>1.6531700800208631</v>
      </c>
      <c r="K62" s="177">
        <v>0.74916453039528164</v>
      </c>
      <c r="L62" s="177">
        <v>4.6554508460711422E-2</v>
      </c>
      <c r="M62" s="177">
        <v>1.1427699997048519</v>
      </c>
      <c r="N62" s="177">
        <v>0.72970458884799883</v>
      </c>
      <c r="O62" s="164">
        <v>0.99549950842824819</v>
      </c>
      <c r="P62" s="177">
        <v>0.58348943891937521</v>
      </c>
      <c r="Q62" s="165">
        <v>0.95825845900562956</v>
      </c>
    </row>
    <row r="63" spans="1:17">
      <c r="A63" s="166" t="s">
        <v>398</v>
      </c>
      <c r="B63" s="163">
        <v>4.6342227564391454</v>
      </c>
      <c r="C63" s="177">
        <v>7.6142063472373263</v>
      </c>
      <c r="D63" s="177">
        <v>-1.9650007581754261</v>
      </c>
      <c r="E63" s="164">
        <v>1.6966163561863898</v>
      </c>
      <c r="F63" s="177">
        <v>2.5215417864577314</v>
      </c>
      <c r="G63" s="177">
        <v>0.18299825673173892</v>
      </c>
      <c r="H63" s="177">
        <v>-0.85881293127041558</v>
      </c>
      <c r="I63" s="164">
        <v>1.3013278279708598</v>
      </c>
      <c r="J63" s="177">
        <v>1.1394470998344606</v>
      </c>
      <c r="K63" s="177">
        <v>0.82945972843055438</v>
      </c>
      <c r="L63" s="177">
        <v>1.9902517716509631</v>
      </c>
      <c r="M63" s="177">
        <v>1.5608636649746761</v>
      </c>
      <c r="N63" s="177">
        <v>-0.18083417701835822</v>
      </c>
      <c r="O63" s="164">
        <v>1.6240827282344796</v>
      </c>
      <c r="P63" s="177">
        <v>-0.12846029415680082</v>
      </c>
      <c r="Q63" s="165">
        <v>1.4662607015702565</v>
      </c>
    </row>
    <row r="64" spans="1:17">
      <c r="A64" s="166" t="s">
        <v>399</v>
      </c>
      <c r="B64" s="163">
        <v>-1.4591075705913674</v>
      </c>
      <c r="C64" s="177">
        <v>-1.7583322307002685</v>
      </c>
      <c r="D64" s="177">
        <v>-0.73172179309993768</v>
      </c>
      <c r="E64" s="164">
        <v>-0.70623353752061324</v>
      </c>
      <c r="F64" s="177">
        <v>-1.246684634960842</v>
      </c>
      <c r="G64" s="177">
        <v>0.24936932757270966</v>
      </c>
      <c r="H64" s="177">
        <v>1.0599845242259294</v>
      </c>
      <c r="I64" s="164">
        <v>1.1894333661596685</v>
      </c>
      <c r="J64" s="177">
        <v>0.83077902238985846</v>
      </c>
      <c r="K64" s="177">
        <v>1.1771587149108746</v>
      </c>
      <c r="L64" s="177">
        <v>1.4434679753111466</v>
      </c>
      <c r="M64" s="177">
        <v>1.4602591623326291</v>
      </c>
      <c r="N64" s="177">
        <v>0.57490816427838409</v>
      </c>
      <c r="O64" s="164">
        <v>0.51717864036804184</v>
      </c>
      <c r="P64" s="177">
        <v>0.77222450602603865</v>
      </c>
      <c r="Q64" s="165">
        <v>0.53978534736603601</v>
      </c>
    </row>
    <row r="65" spans="1:17">
      <c r="A65" s="166" t="s">
        <v>401</v>
      </c>
      <c r="B65" s="163">
        <v>-1.8306966591583294</v>
      </c>
      <c r="C65" s="177">
        <v>-0.56866647711117757</v>
      </c>
      <c r="D65" s="177">
        <v>-4.8668409094791549</v>
      </c>
      <c r="E65" s="164">
        <v>-4.8356586728725273E-3</v>
      </c>
      <c r="F65" s="177">
        <v>-0.20387969466977568</v>
      </c>
      <c r="G65" s="177">
        <v>-0.45989645098776682</v>
      </c>
      <c r="H65" s="177">
        <v>1.1002611678081844</v>
      </c>
      <c r="I65" s="164">
        <v>0.99400562552026173</v>
      </c>
      <c r="J65" s="177">
        <v>0.88189915460903434</v>
      </c>
      <c r="K65" s="177">
        <v>0.5666670323762788</v>
      </c>
      <c r="L65" s="177">
        <v>1.6174537529807786</v>
      </c>
      <c r="M65" s="177">
        <v>0.96667698534639557</v>
      </c>
      <c r="N65" s="177">
        <v>0.31312190036958537</v>
      </c>
      <c r="O65" s="164">
        <v>0.54949432659771635</v>
      </c>
      <c r="P65" s="177">
        <v>0.83493139456418697</v>
      </c>
      <c r="Q65" s="165">
        <v>0.57485333578718767</v>
      </c>
    </row>
    <row r="66" spans="1:17">
      <c r="A66" s="166" t="s">
        <v>402</v>
      </c>
      <c r="B66" s="163">
        <v>-0.20650497428540199</v>
      </c>
      <c r="C66" s="177">
        <v>-0.11438375750643474</v>
      </c>
      <c r="D66" s="177">
        <v>-0.43813970192135182</v>
      </c>
      <c r="E66" s="164">
        <v>0.93283346492032737</v>
      </c>
      <c r="F66" s="177">
        <v>1.0160331668092224</v>
      </c>
      <c r="G66" s="177">
        <v>0.19614110536409854</v>
      </c>
      <c r="H66" s="177">
        <v>1.011515717398092</v>
      </c>
      <c r="I66" s="164">
        <v>0.93244068465312135</v>
      </c>
      <c r="J66" s="177">
        <v>0.79476482550023397</v>
      </c>
      <c r="K66" s="177">
        <v>0.80180392245715271</v>
      </c>
      <c r="L66" s="177">
        <v>0.83798973939008481</v>
      </c>
      <c r="M66" s="177">
        <v>1.3362540610549447</v>
      </c>
      <c r="N66" s="177">
        <v>0.66122414704775967</v>
      </c>
      <c r="O66" s="164">
        <v>0.85837757330170184</v>
      </c>
      <c r="P66" s="177">
        <v>0.59057723063891376</v>
      </c>
      <c r="Q66" s="165">
        <v>0.83452393459361551</v>
      </c>
    </row>
    <row r="67" spans="1:17">
      <c r="A67" s="166" t="s">
        <v>403</v>
      </c>
      <c r="B67" s="163">
        <v>1.393460572541908</v>
      </c>
      <c r="C67" s="177">
        <v>1.0290940572116081</v>
      </c>
      <c r="D67" s="177">
        <v>2.3126233213792098</v>
      </c>
      <c r="E67" s="164">
        <v>1.1445579923376221</v>
      </c>
      <c r="F67" s="177">
        <v>1.5393257257898105</v>
      </c>
      <c r="G67" s="177">
        <v>0.52024407435777131</v>
      </c>
      <c r="H67" s="177">
        <v>-0.14033206895276809</v>
      </c>
      <c r="I67" s="164">
        <v>0.51933499362657076</v>
      </c>
      <c r="J67" s="177">
        <v>1.0604328965731993</v>
      </c>
      <c r="K67" s="177">
        <v>0.84166293093272704</v>
      </c>
      <c r="L67" s="177">
        <v>-0.19567919509679341</v>
      </c>
      <c r="M67" s="177">
        <v>0.40619045072808968</v>
      </c>
      <c r="N67" s="177">
        <v>0.97939452776208724</v>
      </c>
      <c r="O67" s="164">
        <v>0.73520457723323174</v>
      </c>
      <c r="P67" s="177">
        <v>0.40491205589473594</v>
      </c>
      <c r="Q67" s="165">
        <v>0.7058557807246828</v>
      </c>
    </row>
    <row r="68" spans="1:17">
      <c r="A68" s="166" t="s">
        <v>404</v>
      </c>
      <c r="B68" s="163">
        <v>2.7819409744354542</v>
      </c>
      <c r="C68" s="177">
        <v>1.5159466794620169</v>
      </c>
      <c r="D68" s="177">
        <v>5.935514369534074</v>
      </c>
      <c r="E68" s="164">
        <v>-0.10399055425838061</v>
      </c>
      <c r="F68" s="177">
        <v>-0.12165676323946985</v>
      </c>
      <c r="G68" s="177">
        <v>-1.0015196468630285</v>
      </c>
      <c r="H68" s="177">
        <v>0.48737261852015618</v>
      </c>
      <c r="I68" s="164">
        <v>0.62321158254621278</v>
      </c>
      <c r="J68" s="177">
        <v>1.0532571571864802</v>
      </c>
      <c r="K68" s="177">
        <v>0.55909227485041391</v>
      </c>
      <c r="L68" s="177">
        <v>0.40057958020119139</v>
      </c>
      <c r="M68" s="177">
        <v>0.53368371046982499</v>
      </c>
      <c r="N68" s="177">
        <v>0.54639207361697484</v>
      </c>
      <c r="O68" s="164">
        <v>0.57687402147982525</v>
      </c>
      <c r="P68" s="177">
        <v>0.65906219923002196</v>
      </c>
      <c r="Q68" s="165">
        <v>0.58415519102679969</v>
      </c>
    </row>
    <row r="69" spans="1:17">
      <c r="A69" s="166" t="s">
        <v>406</v>
      </c>
      <c r="B69" s="163">
        <v>0.11572284553524512</v>
      </c>
      <c r="C69" s="177">
        <v>1.0457593571829467</v>
      </c>
      <c r="D69" s="177">
        <v>-2.1043329133417239</v>
      </c>
      <c r="E69" s="164">
        <v>0.32841265432146138</v>
      </c>
      <c r="F69" s="177">
        <v>0.1297834371866497</v>
      </c>
      <c r="G69" s="177">
        <v>0.44150110375278001</v>
      </c>
      <c r="H69" s="177">
        <v>1.0992166030925807</v>
      </c>
      <c r="I69" s="164">
        <v>0.50041347602802488</v>
      </c>
      <c r="J69" s="177">
        <v>0.77261646719206389</v>
      </c>
      <c r="K69" s="177">
        <v>0.27122165394174091</v>
      </c>
      <c r="L69" s="177">
        <v>0.18871942122243934</v>
      </c>
      <c r="M69" s="177">
        <v>0.70746344952385598</v>
      </c>
      <c r="N69" s="177">
        <v>0.5952357908021807</v>
      </c>
      <c r="O69" s="164">
        <v>0.43114657779578264</v>
      </c>
      <c r="P69" s="177">
        <v>0.78733981481828119</v>
      </c>
      <c r="Q69" s="165">
        <v>0.46272575200911892</v>
      </c>
    </row>
    <row r="70" spans="1:17">
      <c r="A70" s="166" t="s">
        <v>407</v>
      </c>
      <c r="B70" s="163">
        <v>0.69882545186701117</v>
      </c>
      <c r="C70" s="177">
        <v>1.6927349802660223</v>
      </c>
      <c r="D70" s="177">
        <v>-1.7500424550646556</v>
      </c>
      <c r="E70" s="164">
        <v>1.0207016192284759</v>
      </c>
      <c r="F70" s="177">
        <v>1.0209854475045237</v>
      </c>
      <c r="G70" s="177">
        <v>3.6387453605983083E-2</v>
      </c>
      <c r="H70" s="177">
        <v>1.574100369183322</v>
      </c>
      <c r="I70" s="164">
        <v>0.5314686676049335</v>
      </c>
      <c r="J70" s="177">
        <v>0.67191745950264148</v>
      </c>
      <c r="K70" s="177">
        <v>0.36452264198261769</v>
      </c>
      <c r="L70" s="177">
        <v>0.27845877068717628</v>
      </c>
      <c r="M70" s="177">
        <v>0.75476025511078382</v>
      </c>
      <c r="N70" s="177">
        <v>0.61775551608661083</v>
      </c>
      <c r="O70" s="164">
        <v>0.66690391332475574</v>
      </c>
      <c r="P70" s="177">
        <v>0.21086179102817143</v>
      </c>
      <c r="Q70" s="165">
        <v>0.62634175244677304</v>
      </c>
    </row>
    <row r="71" spans="1:17">
      <c r="A71" s="166" t="s">
        <v>408</v>
      </c>
      <c r="B71" s="163">
        <v>1.3758848556443599</v>
      </c>
      <c r="C71" s="177">
        <v>0.47008030044080329</v>
      </c>
      <c r="D71" s="177">
        <v>3.6858773152082454</v>
      </c>
      <c r="E71" s="164">
        <v>-1.1066478702953455</v>
      </c>
      <c r="F71" s="177">
        <v>-1.6519673540711033</v>
      </c>
      <c r="G71" s="177">
        <v>-0.6858064020595166</v>
      </c>
      <c r="H71" s="177">
        <v>0.91773783843122492</v>
      </c>
      <c r="I71" s="164">
        <v>0.62772730401187671</v>
      </c>
      <c r="J71" s="177">
        <v>-0.20000904367116734</v>
      </c>
      <c r="K71" s="177">
        <v>1.0362055728478565</v>
      </c>
      <c r="L71" s="177">
        <v>0.91308271411438491</v>
      </c>
      <c r="M71" s="177">
        <v>0.75178739611256418</v>
      </c>
      <c r="N71" s="177">
        <v>0.79204329589533284</v>
      </c>
      <c r="O71" s="164">
        <v>0.23468325197693629</v>
      </c>
      <c r="P71" s="177">
        <v>0.75231126296654804</v>
      </c>
      <c r="Q71" s="165">
        <v>0.28053300573418694</v>
      </c>
    </row>
    <row r="72" spans="1:17">
      <c r="A72" s="166" t="s">
        <v>409</v>
      </c>
      <c r="B72" s="163">
        <v>6.9018855477002553E-2</v>
      </c>
      <c r="C72" s="177">
        <v>0.57372924006036718</v>
      </c>
      <c r="D72" s="177">
        <v>-1.1781792575314196</v>
      </c>
      <c r="E72" s="164">
        <v>2.6141254548338844</v>
      </c>
      <c r="F72" s="177">
        <v>2.9761569850468685</v>
      </c>
      <c r="G72" s="177">
        <v>0.7784219665087373</v>
      </c>
      <c r="H72" s="177">
        <v>2.1557220274147615</v>
      </c>
      <c r="I72" s="164">
        <v>0.86948888525573886</v>
      </c>
      <c r="J72" s="177">
        <v>0.58058943379374484</v>
      </c>
      <c r="K72" s="177">
        <v>0.77257559231606543</v>
      </c>
      <c r="L72" s="177">
        <v>1.0878772970138995</v>
      </c>
      <c r="M72" s="177">
        <v>0.95688171521894538</v>
      </c>
      <c r="N72" s="177">
        <v>0.92341914141222459</v>
      </c>
      <c r="O72" s="164">
        <v>1.2551352954180421</v>
      </c>
      <c r="P72" s="177">
        <v>1.1168999845028738</v>
      </c>
      <c r="Q72" s="165">
        <v>1.2428332701277041</v>
      </c>
    </row>
    <row r="73" spans="1:17">
      <c r="A73" s="166" t="s">
        <v>410</v>
      </c>
      <c r="B73" s="163">
        <v>2.5153050421174381</v>
      </c>
      <c r="C73" s="177">
        <v>2.3647489420107579</v>
      </c>
      <c r="D73" s="177">
        <v>2.8939422280415865</v>
      </c>
      <c r="E73" s="164">
        <v>-1.0604125358119534</v>
      </c>
      <c r="F73" s="177">
        <v>-1.7294537923354436</v>
      </c>
      <c r="G73" s="177">
        <v>0.53294785871769845</v>
      </c>
      <c r="H73" s="177">
        <v>0.80255100050705064</v>
      </c>
      <c r="I73" s="164">
        <v>0.62952682173938079</v>
      </c>
      <c r="J73" s="177">
        <v>6.5851989766872912E-2</v>
      </c>
      <c r="K73" s="177">
        <v>1.1292727173308159</v>
      </c>
      <c r="L73" s="177">
        <v>0.51097328095217698</v>
      </c>
      <c r="M73" s="177">
        <v>0.93754151562884591</v>
      </c>
      <c r="N73" s="177">
        <v>0.54216266010094605</v>
      </c>
      <c r="O73" s="164">
        <v>0.32300061845346439</v>
      </c>
      <c r="P73" s="177">
        <v>-0.17661332992757559</v>
      </c>
      <c r="Q73" s="165">
        <v>0.27859359818457025</v>
      </c>
    </row>
    <row r="74" spans="1:17">
      <c r="A74" s="166" t="s">
        <v>413</v>
      </c>
      <c r="B74" s="163">
        <v>3.0294599389407564</v>
      </c>
      <c r="C74" s="177">
        <v>2.6383418531243916</v>
      </c>
      <c r="D74" s="177">
        <v>4.0080333800792918</v>
      </c>
      <c r="E74" s="164">
        <v>2.3783398517764462</v>
      </c>
      <c r="F74" s="177">
        <v>3.1062182613438298</v>
      </c>
      <c r="G74" s="177">
        <v>-1.440771509905286</v>
      </c>
      <c r="H74" s="177">
        <v>1.5439533331398512</v>
      </c>
      <c r="I74" s="164">
        <v>0.74822874948843743</v>
      </c>
      <c r="J74" s="177">
        <v>0.46537690177354946</v>
      </c>
      <c r="K74" s="177">
        <v>0.76886591978652308</v>
      </c>
      <c r="L74" s="177">
        <v>0.4483838753111008</v>
      </c>
      <c r="M74" s="177">
        <v>1.3646041287625306</v>
      </c>
      <c r="N74" s="177">
        <v>0.52949607936817589</v>
      </c>
      <c r="O74" s="164">
        <v>1.3122965881863407</v>
      </c>
      <c r="P74" s="177">
        <v>0.38419219113836955</v>
      </c>
      <c r="Q74" s="165">
        <v>1.2301786618490129</v>
      </c>
    </row>
    <row r="75" spans="1:17">
      <c r="A75" s="166" t="s">
        <v>418</v>
      </c>
      <c r="B75" s="163">
        <v>2.5498135154130397</v>
      </c>
      <c r="C75" s="177">
        <v>2.3317944730836273</v>
      </c>
      <c r="D75" s="177">
        <v>3.0881114285524087</v>
      </c>
      <c r="E75" s="164">
        <v>-0.83049884566677423</v>
      </c>
      <c r="F75" s="177">
        <v>-1.2801038362201504</v>
      </c>
      <c r="G75" s="177">
        <v>-1.0222009136836943</v>
      </c>
      <c r="H75" s="177">
        <v>1.079728272568498</v>
      </c>
      <c r="I75" s="164">
        <v>0.51828985328033939</v>
      </c>
      <c r="J75" s="177">
        <v>0.53218703443701565</v>
      </c>
      <c r="K75" s="177">
        <v>0.15446637216721307</v>
      </c>
      <c r="L75" s="177">
        <v>0.21723561024753124</v>
      </c>
      <c r="M75" s="177">
        <v>0.85725808670918757</v>
      </c>
      <c r="N75" s="177">
        <v>1.1849850852715065</v>
      </c>
      <c r="O75" s="164">
        <v>0.31484552230196827</v>
      </c>
      <c r="P75" s="177">
        <v>-0.49119569406162222</v>
      </c>
      <c r="Q75" s="165">
        <v>0.24412365507254244</v>
      </c>
    </row>
    <row r="76" spans="1:17">
      <c r="A76" s="166" t="s">
        <v>420</v>
      </c>
      <c r="B76" s="163">
        <v>0.6248854747158219</v>
      </c>
      <c r="C76" s="177">
        <v>1.1510675005391542</v>
      </c>
      <c r="D76" s="177">
        <v>-0.66474795897098893</v>
      </c>
      <c r="E76" s="164">
        <v>-0.68587250361320229</v>
      </c>
      <c r="F76" s="177">
        <v>-1.0883294312508678</v>
      </c>
      <c r="G76" s="177">
        <v>0.31130481188295778</v>
      </c>
      <c r="H76" s="177">
        <v>0.38753095521654496</v>
      </c>
      <c r="I76" s="164">
        <v>0.492921163704089</v>
      </c>
      <c r="J76" s="177">
        <v>-6.2349731465814823E-2</v>
      </c>
      <c r="K76" s="177">
        <v>1.0880380628695774</v>
      </c>
      <c r="L76" s="177">
        <v>0.4000298511856869</v>
      </c>
      <c r="M76" s="177">
        <v>0.68280997466444626</v>
      </c>
      <c r="N76" s="177">
        <v>0.43464061585736563</v>
      </c>
      <c r="O76" s="164">
        <v>0.20592927132998484</v>
      </c>
      <c r="P76" s="177">
        <v>0.24589833514733575</v>
      </c>
      <c r="Q76" s="165">
        <v>0.2094104236710928</v>
      </c>
    </row>
    <row r="77" spans="1:17">
      <c r="A77" s="166" t="s">
        <v>425</v>
      </c>
      <c r="B77" s="163">
        <v>1.9115713324068622</v>
      </c>
      <c r="C77" s="177">
        <v>2.2639447805345774</v>
      </c>
      <c r="D77" s="177">
        <v>1.0321428571428668</v>
      </c>
      <c r="E77" s="164">
        <v>-0.224366288766919</v>
      </c>
      <c r="F77" s="177">
        <v>-0.35860601784077878</v>
      </c>
      <c r="G77" s="177">
        <v>-0.48619731630904667</v>
      </c>
      <c r="H77" s="177">
        <v>0.42934618861102747</v>
      </c>
      <c r="I77" s="164">
        <v>0.63722258420158595</v>
      </c>
      <c r="J77" s="177">
        <v>0.99608928033178246</v>
      </c>
      <c r="K77" s="177">
        <v>0.68023351380926811</v>
      </c>
      <c r="L77" s="177">
        <v>0.67559031894825206</v>
      </c>
      <c r="M77" s="177">
        <v>0.32351210126119972</v>
      </c>
      <c r="N77" s="177">
        <v>0.41563896253459442</v>
      </c>
      <c r="O77" s="164">
        <v>0.5124119395072857</v>
      </c>
      <c r="P77" s="177">
        <v>0.70993024990128029</v>
      </c>
      <c r="Q77" s="165">
        <v>0.52962129160047344</v>
      </c>
    </row>
    <row r="78" spans="1:17">
      <c r="A78" s="166" t="s">
        <v>429</v>
      </c>
      <c r="B78" s="163">
        <v>2.3382181607525232</v>
      </c>
      <c r="C78" s="177">
        <v>1.8711316698156142</v>
      </c>
      <c r="D78" s="177">
        <v>3.5181519318463104</v>
      </c>
      <c r="E78" s="164">
        <v>1.553854453188547</v>
      </c>
      <c r="F78" s="177">
        <v>1.9432304025451701</v>
      </c>
      <c r="G78" s="177">
        <v>0.38165104916914638</v>
      </c>
      <c r="H78" s="177">
        <v>0.64970374259354391</v>
      </c>
      <c r="I78" s="164">
        <v>0.43415579510879021</v>
      </c>
      <c r="J78" s="177">
        <v>-1.9497276848401246E-2</v>
      </c>
      <c r="K78" s="177">
        <v>0.77483146691904536</v>
      </c>
      <c r="L78" s="177">
        <v>0.91324541137786674</v>
      </c>
      <c r="M78" s="177">
        <v>0.15880257820149463</v>
      </c>
      <c r="N78" s="177">
        <v>0.28224228678808444</v>
      </c>
      <c r="O78" s="164">
        <v>0.84704152376790554</v>
      </c>
      <c r="P78" s="177">
        <v>1.595339213764585</v>
      </c>
      <c r="Q78" s="165">
        <v>0.91235605457459368</v>
      </c>
    </row>
    <row r="79" spans="1:17">
      <c r="A79" s="166" t="s">
        <v>430</v>
      </c>
      <c r="B79" s="163">
        <v>-4.2736697472641891</v>
      </c>
      <c r="C79" s="177">
        <v>-4.1262595024258619</v>
      </c>
      <c r="D79" s="177">
        <v>-4.6401264018914059</v>
      </c>
      <c r="E79" s="164">
        <v>6.1079500310934363E-2</v>
      </c>
      <c r="F79" s="177">
        <v>-0.18315737023296491</v>
      </c>
      <c r="G79" s="177">
        <v>0.2512839495717763</v>
      </c>
      <c r="H79" s="177">
        <v>0.91611208091181995</v>
      </c>
      <c r="I79" s="164">
        <v>0.49025708226296288</v>
      </c>
      <c r="J79" s="177">
        <v>1.4102934355597403</v>
      </c>
      <c r="K79" s="177">
        <v>0.14099442180070393</v>
      </c>
      <c r="L79" s="177">
        <v>0.21131723712970199</v>
      </c>
      <c r="M79" s="177">
        <v>0.30349349052949293</v>
      </c>
      <c r="N79" s="177">
        <v>0.19405086690156889</v>
      </c>
      <c r="O79" s="164">
        <v>3.8009135775971779E-2</v>
      </c>
      <c r="P79" s="177">
        <v>1.0999678683699678</v>
      </c>
      <c r="Q79" s="165">
        <v>0.13132865358460416</v>
      </c>
    </row>
    <row r="80" spans="1:17">
      <c r="A80" s="166" t="s">
        <v>431</v>
      </c>
      <c r="B80" s="163">
        <v>-4.3462165541858591</v>
      </c>
      <c r="C80" s="177">
        <v>-5.4642217304246996</v>
      </c>
      <c r="D80" s="177">
        <v>-1.5519182686735351</v>
      </c>
      <c r="E80" s="164">
        <v>-1.2623510663674093</v>
      </c>
      <c r="F80" s="177">
        <v>-1.5787965616045687</v>
      </c>
      <c r="G80" s="177">
        <v>-1.9266634359810395</v>
      </c>
      <c r="H80" s="177">
        <v>0.28908696699591757</v>
      </c>
      <c r="I80" s="164">
        <v>0.18932001304480209</v>
      </c>
      <c r="J80" s="177">
        <v>-0.19640813629737361</v>
      </c>
      <c r="K80" s="177">
        <v>9.4180704441073331E-3</v>
      </c>
      <c r="L80" s="177">
        <v>0.59026417287051924</v>
      </c>
      <c r="M80" s="177">
        <v>0.236760191601567</v>
      </c>
      <c r="N80" s="177">
        <v>0.23316381512382034</v>
      </c>
      <c r="O80" s="164">
        <v>-0.48686906734885099</v>
      </c>
      <c r="P80" s="177">
        <v>-1.2627593893183664</v>
      </c>
      <c r="Q80" s="165">
        <v>-0.55570991654283741</v>
      </c>
    </row>
    <row r="81" spans="1:17">
      <c r="A81" s="166" t="s">
        <v>433</v>
      </c>
      <c r="B81" s="163">
        <v>-2.8244579806564087</v>
      </c>
      <c r="C81" s="177">
        <v>-3.0419151663786614</v>
      </c>
      <c r="D81" s="177">
        <v>-2.3025527388015483</v>
      </c>
      <c r="E81" s="164">
        <v>0.72800171992253604</v>
      </c>
      <c r="F81" s="177">
        <v>1.2092452076148803</v>
      </c>
      <c r="G81" s="177">
        <v>-1.9495395672681011</v>
      </c>
      <c r="H81" s="177">
        <v>0.22080969714885998</v>
      </c>
      <c r="I81" s="164">
        <v>0.346015332508673</v>
      </c>
      <c r="J81" s="177">
        <v>0.28671438413202505</v>
      </c>
      <c r="K81" s="177">
        <v>-1.324530691216518E-2</v>
      </c>
      <c r="L81" s="177">
        <v>0.64872325513299478</v>
      </c>
      <c r="M81" s="177">
        <v>0.35827030529137566</v>
      </c>
      <c r="N81" s="177">
        <v>0.29051804383705959</v>
      </c>
      <c r="O81" s="164">
        <v>0.22898215167153757</v>
      </c>
      <c r="P81" s="177">
        <v>8.7076175528335548E-2</v>
      </c>
      <c r="Q81" s="165">
        <v>0.21648106679479301</v>
      </c>
    </row>
    <row r="82" spans="1:17">
      <c r="A82" s="166" t="s">
        <v>435</v>
      </c>
      <c r="B82" s="163">
        <v>-0.95778542695009317</v>
      </c>
      <c r="C82" s="177">
        <v>-1.6743076414538705</v>
      </c>
      <c r="D82" s="177">
        <v>0.74887990806853455</v>
      </c>
      <c r="E82" s="164">
        <v>-0.35915798826513678</v>
      </c>
      <c r="F82" s="177">
        <v>-0.58576180414635148</v>
      </c>
      <c r="G82" s="177">
        <v>0.13438602385353682</v>
      </c>
      <c r="H82" s="177">
        <v>0.26918148547619419</v>
      </c>
      <c r="I82" s="164">
        <v>0.27233268398999633</v>
      </c>
      <c r="J82" s="177">
        <v>0.634857163074658</v>
      </c>
      <c r="K82" s="177">
        <v>-0.41249664994829582</v>
      </c>
      <c r="L82" s="177">
        <v>0.43468037573681489</v>
      </c>
      <c r="M82" s="177">
        <v>0.31958204226817311</v>
      </c>
      <c r="N82" s="177">
        <v>9.2087012210501806E-2</v>
      </c>
      <c r="O82" s="164">
        <v>3.5979567198787012E-2</v>
      </c>
      <c r="P82" s="177">
        <v>-0.22734677364494543</v>
      </c>
      <c r="Q82" s="165">
        <v>1.2812013624983711E-2</v>
      </c>
    </row>
    <row r="83" spans="1:17">
      <c r="A83" s="166" t="s">
        <v>436</v>
      </c>
      <c r="B83" s="163">
        <v>-6.53892027016692</v>
      </c>
      <c r="C83" s="177">
        <v>-3.496011568278635</v>
      </c>
      <c r="D83" s="177">
        <v>-13.612421229346818</v>
      </c>
      <c r="E83" s="164">
        <v>0.27369045434692674</v>
      </c>
      <c r="F83" s="177">
        <v>0.46321437878082455</v>
      </c>
      <c r="G83" s="177">
        <v>-1.8727184976294882</v>
      </c>
      <c r="H83" s="177">
        <v>0.58379125823456601</v>
      </c>
      <c r="I83" s="164">
        <v>0.4313172232873379</v>
      </c>
      <c r="J83" s="177">
        <v>1.0679423347858032</v>
      </c>
      <c r="K83" s="177">
        <v>2.9901722051225738E-2</v>
      </c>
      <c r="L83" s="177">
        <v>-0.1091345793426092</v>
      </c>
      <c r="M83" s="177">
        <v>0.74384572730427312</v>
      </c>
      <c r="N83" s="177">
        <v>0.28858450788358553</v>
      </c>
      <c r="O83" s="164">
        <v>-5.3847541208962485E-2</v>
      </c>
      <c r="P83" s="177">
        <v>-0.7094332735754254</v>
      </c>
      <c r="Q83" s="165">
        <v>-0.11138772545980861</v>
      </c>
    </row>
    <row r="84" spans="1:17">
      <c r="A84" s="166" t="s">
        <v>441</v>
      </c>
      <c r="B84" s="163">
        <v>-0.4872761765749305</v>
      </c>
      <c r="C84" s="177">
        <v>-2.0111247345913501</v>
      </c>
      <c r="D84" s="177">
        <v>3.4698624411694947</v>
      </c>
      <c r="E84" s="164">
        <v>1.2651621950450898</v>
      </c>
      <c r="F84" s="177">
        <v>1.8492303409296851</v>
      </c>
      <c r="G84" s="177">
        <v>-0.80421905689847806</v>
      </c>
      <c r="H84" s="177">
        <v>2.3856056226895621E-2</v>
      </c>
      <c r="I84" s="164">
        <v>0.45921202841102943</v>
      </c>
      <c r="J84" s="177">
        <v>0.39809683875881363</v>
      </c>
      <c r="K84" s="177">
        <v>0.54176603724803807</v>
      </c>
      <c r="L84" s="177">
        <v>0.58504044914453501</v>
      </c>
      <c r="M84" s="177">
        <v>0.33266770067973728</v>
      </c>
      <c r="N84" s="177">
        <v>0.44640374147276857</v>
      </c>
      <c r="O84" s="164">
        <v>0.60256567245784831</v>
      </c>
      <c r="P84" s="177">
        <v>0.68131820418562505</v>
      </c>
      <c r="Q84" s="165">
        <v>0.60943632979109641</v>
      </c>
    </row>
    <row r="85" spans="1:17">
      <c r="A85" s="166" t="s">
        <v>442</v>
      </c>
      <c r="B85" s="163">
        <v>0.25398522828001779</v>
      </c>
      <c r="C85" s="177">
        <v>-6.1037950345626757E-2</v>
      </c>
      <c r="D85" s="177">
        <v>1.0287054030084068</v>
      </c>
      <c r="E85" s="164">
        <v>-0.6333462688801772</v>
      </c>
      <c r="F85" s="177">
        <v>-0.84632562649241405</v>
      </c>
      <c r="G85" s="177">
        <v>-0.62520463368625745</v>
      </c>
      <c r="H85" s="177">
        <v>0.18254703567464353</v>
      </c>
      <c r="I85" s="164">
        <v>0.19900925775566944</v>
      </c>
      <c r="J85" s="177">
        <v>-0.50651412915222238</v>
      </c>
      <c r="K85" s="177">
        <v>0.41911578164349622</v>
      </c>
      <c r="L85" s="177">
        <v>0.32507859715931781</v>
      </c>
      <c r="M85" s="177">
        <v>0.50028854254379762</v>
      </c>
      <c r="N85" s="177">
        <v>0.35227373950640134</v>
      </c>
      <c r="O85" s="164">
        <v>-5.6575634875077148E-3</v>
      </c>
      <c r="P85" s="177">
        <v>0.25551734175712454</v>
      </c>
      <c r="Q85" s="165">
        <v>1.714456496054088E-2</v>
      </c>
    </row>
    <row r="86" spans="1:17">
      <c r="A86" s="166" t="s">
        <v>445</v>
      </c>
      <c r="B86" s="163">
        <v>-0.89754495427062375</v>
      </c>
      <c r="C86" s="177">
        <v>-3.5118256912956468E-2</v>
      </c>
      <c r="D86" s="177">
        <v>-2.9955889702526974</v>
      </c>
      <c r="E86" s="164">
        <v>-0.49639897573857533</v>
      </c>
      <c r="F86" s="177">
        <v>-0.7838506990679126</v>
      </c>
      <c r="G86" s="177">
        <v>0.59932850105118929</v>
      </c>
      <c r="H86" s="177">
        <v>9.5227630663304655E-2</v>
      </c>
      <c r="I86" s="164">
        <v>0.40768550895235883</v>
      </c>
      <c r="J86" s="177">
        <v>0.52693874710325372</v>
      </c>
      <c r="K86" s="177">
        <v>0.64134904691208805</v>
      </c>
      <c r="L86" s="177">
        <v>0.38570970990846465</v>
      </c>
      <c r="M86" s="177">
        <v>0.21435577246619753</v>
      </c>
      <c r="N86" s="177">
        <v>0.24530016283372919</v>
      </c>
      <c r="O86" s="164">
        <v>0.1057805575252377</v>
      </c>
      <c r="P86" s="177">
        <v>-0.22905688783740616</v>
      </c>
      <c r="Q86" s="165">
        <v>7.6477577254894333E-2</v>
      </c>
    </row>
    <row r="87" spans="1:17" ht="39" thickBot="1">
      <c r="A87" s="178" t="s">
        <v>19</v>
      </c>
      <c r="B87" s="179">
        <v>-2.437124216961529</v>
      </c>
      <c r="C87" s="180">
        <v>-3.6904391543493764</v>
      </c>
      <c r="D87" s="180">
        <v>0.38324077646223009</v>
      </c>
      <c r="E87" s="180">
        <v>-0.39421358294423692</v>
      </c>
      <c r="F87" s="180">
        <v>-0.64395850629220142</v>
      </c>
      <c r="G87" s="180">
        <v>0.21888418114820482</v>
      </c>
      <c r="H87" s="180">
        <v>0.27437316649418408</v>
      </c>
      <c r="I87" s="180">
        <v>0.3483159213042526</v>
      </c>
      <c r="J87" s="180">
        <v>0.7041994504204554</v>
      </c>
      <c r="K87" s="180">
        <v>-4.3896085105077462E-2</v>
      </c>
      <c r="L87" s="180">
        <v>0.46253347713067322</v>
      </c>
      <c r="M87" s="180">
        <v>0.14572343633204157</v>
      </c>
      <c r="N87" s="180">
        <v>0.24899517984523001</v>
      </c>
      <c r="O87" s="180">
        <v>-1.1824535019188863E-2</v>
      </c>
      <c r="P87" s="180">
        <v>0.39942938659059524</v>
      </c>
      <c r="Q87" s="181">
        <v>2.5617034128517343E-2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W119"/>
  <sheetViews>
    <sheetView workbookViewId="0">
      <selection sqref="A1:N1"/>
    </sheetView>
  </sheetViews>
  <sheetFormatPr defaultRowHeight="12.75"/>
  <cols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7" max="23" width="9" style="7"/>
  </cols>
  <sheetData>
    <row r="1" spans="1:23" ht="54.75" customHeight="1" thickBot="1">
      <c r="A1" s="448" t="s">
        <v>203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52"/>
      <c r="N1" s="452"/>
      <c r="O1" s="175"/>
      <c r="P1" s="173"/>
      <c r="Q1" s="257"/>
    </row>
    <row r="2" spans="1:23" ht="64.5" thickBot="1">
      <c r="A2" s="167"/>
      <c r="B2" s="245" t="s">
        <v>0</v>
      </c>
      <c r="C2" s="244" t="s">
        <v>1</v>
      </c>
      <c r="D2" s="244" t="s">
        <v>2</v>
      </c>
      <c r="E2" s="245" t="s">
        <v>3</v>
      </c>
      <c r="F2" s="244" t="s">
        <v>4</v>
      </c>
      <c r="G2" s="244" t="s">
        <v>5</v>
      </c>
      <c r="H2" s="244" t="s">
        <v>6</v>
      </c>
      <c r="I2" s="245" t="s">
        <v>7</v>
      </c>
      <c r="J2" s="244" t="s">
        <v>8</v>
      </c>
      <c r="K2" s="244" t="s">
        <v>9</v>
      </c>
      <c r="L2" s="244" t="s">
        <v>10</v>
      </c>
      <c r="M2" s="244" t="s">
        <v>11</v>
      </c>
      <c r="N2" s="244" t="s">
        <v>12</v>
      </c>
      <c r="O2" s="176"/>
      <c r="P2" s="174"/>
      <c r="Q2" s="258"/>
    </row>
    <row r="3" spans="1:23">
      <c r="A3" s="170">
        <v>1996</v>
      </c>
      <c r="B3" s="168">
        <v>9.8202111673330101</v>
      </c>
      <c r="C3" s="198">
        <v>4.9144503029181408</v>
      </c>
      <c r="D3" s="198">
        <v>4.9057608644148694</v>
      </c>
      <c r="E3" s="169">
        <v>25.29025729935659</v>
      </c>
      <c r="F3" s="198">
        <v>18.619071222468829</v>
      </c>
      <c r="G3" s="198">
        <v>3.3113868883262962</v>
      </c>
      <c r="H3" s="198">
        <v>3.3597991885614591</v>
      </c>
      <c r="I3" s="169">
        <v>55.099027423804557</v>
      </c>
      <c r="J3" s="198">
        <v>11.941215235911452</v>
      </c>
      <c r="K3" s="198">
        <v>8.6159671355307594</v>
      </c>
      <c r="L3" s="198">
        <v>12.170330814235589</v>
      </c>
      <c r="M3" s="198">
        <v>5.6175830736105574</v>
      </c>
      <c r="N3" s="198">
        <v>16.753931164516203</v>
      </c>
      <c r="O3" s="175"/>
      <c r="P3" s="173"/>
      <c r="Q3" s="257"/>
    </row>
    <row r="4" spans="1:23">
      <c r="A4" s="170">
        <f>A3+1</f>
        <v>1997</v>
      </c>
      <c r="B4" s="171">
        <v>9.6859312393963108</v>
      </c>
      <c r="C4" s="199">
        <v>4.8119692963322995</v>
      </c>
      <c r="D4" s="199">
        <v>4.8739619430640113</v>
      </c>
      <c r="E4" s="172">
        <v>25.637709304925099</v>
      </c>
      <c r="F4" s="199">
        <v>18.7812947396841</v>
      </c>
      <c r="G4" s="199">
        <v>3.366042392007043</v>
      </c>
      <c r="H4" s="199">
        <v>3.490372173233955</v>
      </c>
      <c r="I4" s="172">
        <v>54.790136249115449</v>
      </c>
      <c r="J4" s="199">
        <v>11.799218627026184</v>
      </c>
      <c r="K4" s="199">
        <v>8.9373208115925742</v>
      </c>
      <c r="L4" s="199">
        <v>12.473595689010605</v>
      </c>
      <c r="M4" s="199">
        <v>5.5146841578379471</v>
      </c>
      <c r="N4" s="199">
        <v>16.065316963648137</v>
      </c>
      <c r="O4" s="175"/>
      <c r="P4" s="173"/>
      <c r="Q4" s="259"/>
      <c r="R4" s="83"/>
      <c r="S4" s="83"/>
      <c r="T4" s="83"/>
      <c r="U4" s="83"/>
      <c r="V4" s="83"/>
      <c r="W4" s="83"/>
    </row>
    <row r="5" spans="1:23">
      <c r="A5" s="170">
        <f t="shared" ref="A5:A17" si="0">A4+1</f>
        <v>1998</v>
      </c>
      <c r="B5" s="171">
        <v>9.6059798049897651</v>
      </c>
      <c r="C5" s="199">
        <v>4.8265983755642168</v>
      </c>
      <c r="D5" s="199">
        <v>4.7793814294255474</v>
      </c>
      <c r="E5" s="172">
        <v>24.805550489553092</v>
      </c>
      <c r="F5" s="199">
        <v>18.585060420738809</v>
      </c>
      <c r="G5" s="199">
        <v>3.1414460359555521</v>
      </c>
      <c r="H5" s="199">
        <v>3.0790440328587296</v>
      </c>
      <c r="I5" s="172">
        <v>55.816352356854345</v>
      </c>
      <c r="J5" s="199">
        <v>11.832055417357834</v>
      </c>
      <c r="K5" s="199">
        <v>9.2862542842468372</v>
      </c>
      <c r="L5" s="199">
        <v>12.599952854712143</v>
      </c>
      <c r="M5" s="199">
        <v>5.8224219766429597</v>
      </c>
      <c r="N5" s="199">
        <v>16.275667823894572</v>
      </c>
      <c r="O5" s="175"/>
      <c r="P5" s="173"/>
      <c r="Q5" s="259"/>
      <c r="R5" s="83"/>
      <c r="S5" s="83"/>
      <c r="T5" s="83"/>
      <c r="U5" s="83"/>
      <c r="V5" s="83"/>
      <c r="W5" s="83"/>
    </row>
    <row r="6" spans="1:23">
      <c r="A6" s="170">
        <f t="shared" si="0"/>
        <v>1999</v>
      </c>
      <c r="B6" s="171">
        <v>8.1568510009266539</v>
      </c>
      <c r="C6" s="199">
        <v>4.6963616805624557</v>
      </c>
      <c r="D6" s="199">
        <v>3.4604893203641995</v>
      </c>
      <c r="E6" s="172">
        <v>24.912414968348273</v>
      </c>
      <c r="F6" s="199">
        <v>18.869735981402993</v>
      </c>
      <c r="G6" s="199">
        <v>3.1410801362978913</v>
      </c>
      <c r="H6" s="199">
        <v>2.9015988506473862</v>
      </c>
      <c r="I6" s="172">
        <v>57.357086957347839</v>
      </c>
      <c r="J6" s="199">
        <v>12.669535601153015</v>
      </c>
      <c r="K6" s="199">
        <v>9.6092933694981237</v>
      </c>
      <c r="L6" s="199">
        <v>13.346989328340372</v>
      </c>
      <c r="M6" s="199">
        <v>6.033523496931446</v>
      </c>
      <c r="N6" s="199">
        <v>15.697745161424869</v>
      </c>
      <c r="O6" s="175"/>
      <c r="P6" s="173"/>
      <c r="Q6" s="259"/>
      <c r="R6" s="83"/>
      <c r="S6" s="83"/>
      <c r="T6" s="83"/>
      <c r="U6" s="83"/>
      <c r="V6" s="83"/>
      <c r="W6" s="83"/>
    </row>
    <row r="7" spans="1:23">
      <c r="A7" s="170">
        <f t="shared" si="0"/>
        <v>2000</v>
      </c>
      <c r="B7" s="171">
        <v>7.9072658306014638</v>
      </c>
      <c r="C7" s="199">
        <v>4.6737068358477547</v>
      </c>
      <c r="D7" s="199">
        <v>3.2335589947537082</v>
      </c>
      <c r="E7" s="172">
        <v>25.73635586249851</v>
      </c>
      <c r="F7" s="199">
        <v>19.653958115448571</v>
      </c>
      <c r="G7" s="199">
        <v>3.1895915755899824</v>
      </c>
      <c r="H7" s="199">
        <v>2.8928061714599611</v>
      </c>
      <c r="I7" s="172">
        <v>56.939655840718103</v>
      </c>
      <c r="J7" s="199">
        <v>13.154067917154928</v>
      </c>
      <c r="K7" s="199">
        <v>9.8118263188465704</v>
      </c>
      <c r="L7" s="199">
        <v>12.900771416471052</v>
      </c>
      <c r="M7" s="199">
        <v>6.0595499436614562</v>
      </c>
      <c r="N7" s="199">
        <v>15.0134402445841</v>
      </c>
      <c r="O7" s="175"/>
      <c r="P7" s="173"/>
      <c r="Q7" s="259"/>
      <c r="R7" s="83"/>
      <c r="S7" s="83"/>
      <c r="T7" s="83"/>
      <c r="U7" s="83"/>
      <c r="V7" s="83"/>
      <c r="W7" s="83"/>
    </row>
    <row r="8" spans="1:23">
      <c r="A8" s="170">
        <f t="shared" si="0"/>
        <v>2001</v>
      </c>
      <c r="B8" s="171">
        <v>7.3590375895284419</v>
      </c>
      <c r="C8" s="199">
        <v>4.4362542433142016</v>
      </c>
      <c r="D8" s="199">
        <v>2.9227833462142394</v>
      </c>
      <c r="E8" s="172">
        <v>26.008240187264093</v>
      </c>
      <c r="F8" s="199">
        <v>19.279083778183537</v>
      </c>
      <c r="G8" s="199">
        <v>3.0336180284648018</v>
      </c>
      <c r="H8" s="199">
        <v>3.6955383806157518</v>
      </c>
      <c r="I8" s="172">
        <v>57.103901974890711</v>
      </c>
      <c r="J8" s="199">
        <v>13.509071461156493</v>
      </c>
      <c r="K8" s="199">
        <v>9.7497039381437194</v>
      </c>
      <c r="L8" s="199">
        <v>13.50380360462381</v>
      </c>
      <c r="M8" s="199">
        <v>5.9067842262318333</v>
      </c>
      <c r="N8" s="199">
        <v>14.434538744734853</v>
      </c>
      <c r="O8" s="175"/>
      <c r="P8" s="173"/>
      <c r="Q8" s="259"/>
      <c r="R8" s="83"/>
      <c r="S8" s="83"/>
      <c r="T8" s="83"/>
      <c r="U8" s="83"/>
      <c r="V8" s="83"/>
      <c r="W8" s="83"/>
    </row>
    <row r="9" spans="1:23">
      <c r="A9" s="170">
        <f t="shared" si="0"/>
        <v>2002</v>
      </c>
      <c r="B9" s="171">
        <v>7.1112487656212213</v>
      </c>
      <c r="C9" s="199">
        <v>4.5514553719448916</v>
      </c>
      <c r="D9" s="199">
        <v>2.5597933936763302</v>
      </c>
      <c r="E9" s="172">
        <v>25.522856098397352</v>
      </c>
      <c r="F9" s="199">
        <v>19.398461156780336</v>
      </c>
      <c r="G9" s="199">
        <v>3.2626113887755976</v>
      </c>
      <c r="H9" s="199">
        <v>2.8617835528414148</v>
      </c>
      <c r="I9" s="172">
        <v>58.068176287188365</v>
      </c>
      <c r="J9" s="199">
        <v>13.568049619109276</v>
      </c>
      <c r="K9" s="199">
        <v>10.452338815137661</v>
      </c>
      <c r="L9" s="199">
        <v>13.907685987996436</v>
      </c>
      <c r="M9" s="199">
        <v>5.9303089967875913</v>
      </c>
      <c r="N9" s="199">
        <v>14.209792868157397</v>
      </c>
      <c r="O9" s="175"/>
      <c r="P9" s="173"/>
      <c r="Q9" s="259"/>
      <c r="R9" s="83"/>
      <c r="S9" s="83"/>
      <c r="T9" s="83"/>
      <c r="U9" s="83"/>
      <c r="V9" s="83"/>
      <c r="W9" s="83"/>
    </row>
    <row r="10" spans="1:23">
      <c r="A10" s="170">
        <f t="shared" si="0"/>
        <v>2003</v>
      </c>
      <c r="B10" s="171">
        <v>7.2972337987406446</v>
      </c>
      <c r="C10" s="199">
        <v>4.6595080759392591</v>
      </c>
      <c r="D10" s="199">
        <v>2.637725722801386</v>
      </c>
      <c r="E10" s="172">
        <v>24.435077592131922</v>
      </c>
      <c r="F10" s="199">
        <v>18.707442886590915</v>
      </c>
      <c r="G10" s="199">
        <v>2.8099834462701532</v>
      </c>
      <c r="H10" s="199">
        <v>2.9176512592708557</v>
      </c>
      <c r="I10" s="172">
        <v>59.068815135745631</v>
      </c>
      <c r="J10" s="199">
        <v>13.663794597306559</v>
      </c>
      <c r="K10" s="199">
        <v>10.884406856964629</v>
      </c>
      <c r="L10" s="199">
        <v>14.292883311756551</v>
      </c>
      <c r="M10" s="199">
        <v>6.0935100625897496</v>
      </c>
      <c r="N10" s="199">
        <v>14.134220307128146</v>
      </c>
      <c r="O10" s="175"/>
      <c r="P10" s="173"/>
      <c r="Q10" s="259"/>
      <c r="R10" s="83"/>
      <c r="S10" s="83"/>
      <c r="T10" s="83"/>
      <c r="U10" s="83"/>
      <c r="V10" s="83"/>
      <c r="W10" s="83"/>
    </row>
    <row r="11" spans="1:23">
      <c r="A11" s="170">
        <f t="shared" si="0"/>
        <v>2004</v>
      </c>
      <c r="B11" s="171">
        <v>7.0518768670634904</v>
      </c>
      <c r="C11" s="199">
        <v>4.4753748752114202</v>
      </c>
      <c r="D11" s="199">
        <v>2.5765019918520697</v>
      </c>
      <c r="E11" s="172">
        <v>24.700907571973239</v>
      </c>
      <c r="F11" s="199">
        <v>18.756417617971678</v>
      </c>
      <c r="G11" s="199">
        <v>2.8877934629747664</v>
      </c>
      <c r="H11" s="199">
        <v>3.05669649102679</v>
      </c>
      <c r="I11" s="172">
        <v>59.017772520507506</v>
      </c>
      <c r="J11" s="199">
        <v>13.795968106103954</v>
      </c>
      <c r="K11" s="199">
        <v>10.889838334875089</v>
      </c>
      <c r="L11" s="199">
        <v>14.675883976650381</v>
      </c>
      <c r="M11" s="199">
        <v>5.938380809686854</v>
      </c>
      <c r="N11" s="199">
        <v>13.717701293191217</v>
      </c>
      <c r="O11" s="175"/>
      <c r="P11" s="173"/>
      <c r="Q11" s="259"/>
      <c r="R11" s="83"/>
      <c r="S11" s="83"/>
      <c r="T11" s="83"/>
      <c r="U11" s="83"/>
      <c r="V11" s="83"/>
      <c r="W11" s="83"/>
    </row>
    <row r="12" spans="1:23">
      <c r="A12" s="170">
        <f t="shared" si="0"/>
        <v>2005</v>
      </c>
      <c r="B12" s="171">
        <v>6.2742876137728789</v>
      </c>
      <c r="C12" s="199">
        <v>3.9884041320334336</v>
      </c>
      <c r="D12" s="199">
        <v>2.2858834817394453</v>
      </c>
      <c r="E12" s="172">
        <v>25.042622863829905</v>
      </c>
      <c r="F12" s="199">
        <v>18.846632564825143</v>
      </c>
      <c r="G12" s="199">
        <v>2.9110353953990269</v>
      </c>
      <c r="H12" s="199">
        <v>3.2849549036057399</v>
      </c>
      <c r="I12" s="172">
        <v>59.553710521968064</v>
      </c>
      <c r="J12" s="199">
        <v>13.901429876461165</v>
      </c>
      <c r="K12" s="199">
        <v>10.916119310837882</v>
      </c>
      <c r="L12" s="199">
        <v>15.358589043743818</v>
      </c>
      <c r="M12" s="199">
        <v>5.8100371837006897</v>
      </c>
      <c r="N12" s="199">
        <v>13.567535107224499</v>
      </c>
      <c r="O12" s="175"/>
      <c r="P12" s="173"/>
      <c r="Q12" s="259"/>
      <c r="R12" s="83"/>
      <c r="S12" s="83"/>
      <c r="T12" s="83"/>
      <c r="U12" s="83"/>
      <c r="V12" s="83"/>
      <c r="W12" s="83"/>
    </row>
    <row r="13" spans="1:23">
      <c r="A13" s="170">
        <f t="shared" si="0"/>
        <v>2006</v>
      </c>
      <c r="B13" s="171">
        <v>5.9023367165647835</v>
      </c>
      <c r="C13" s="199">
        <v>3.8053506412038489</v>
      </c>
      <c r="D13" s="199">
        <v>2.0969860753609346</v>
      </c>
      <c r="E13" s="172">
        <v>25.175282976820768</v>
      </c>
      <c r="F13" s="199">
        <v>18.966726896685575</v>
      </c>
      <c r="G13" s="199">
        <v>2.8540401752132958</v>
      </c>
      <c r="H13" s="199">
        <v>3.354515904921898</v>
      </c>
      <c r="I13" s="172">
        <v>59.70264993560788</v>
      </c>
      <c r="J13" s="199">
        <v>14.038116646107829</v>
      </c>
      <c r="K13" s="199">
        <v>10.89907257575708</v>
      </c>
      <c r="L13" s="199">
        <v>15.698225191983431</v>
      </c>
      <c r="M13" s="199">
        <v>5.8067730464820082</v>
      </c>
      <c r="N13" s="200">
        <v>13.260462475277532</v>
      </c>
      <c r="Q13" s="83"/>
      <c r="R13" s="83"/>
      <c r="S13" s="83"/>
      <c r="T13" s="83"/>
      <c r="U13" s="83"/>
      <c r="V13" s="83"/>
      <c r="W13" s="83"/>
    </row>
    <row r="14" spans="1:23">
      <c r="A14" s="170">
        <f t="shared" si="0"/>
        <v>2007</v>
      </c>
      <c r="B14" s="171">
        <v>5.7328489616655753</v>
      </c>
      <c r="C14" s="199">
        <v>3.7487654722201071</v>
      </c>
      <c r="D14" s="199">
        <v>1.9840834894454686</v>
      </c>
      <c r="E14" s="172">
        <v>25.255439823056303</v>
      </c>
      <c r="F14" s="199">
        <v>18.84576941023834</v>
      </c>
      <c r="G14" s="199">
        <v>2.7694523033156973</v>
      </c>
      <c r="H14" s="199">
        <v>3.6402181095022628</v>
      </c>
      <c r="I14" s="172">
        <v>59.926061164685699</v>
      </c>
      <c r="J14" s="199">
        <v>14.036775358352504</v>
      </c>
      <c r="K14" s="199">
        <v>11.125311232926045</v>
      </c>
      <c r="L14" s="199">
        <v>15.878595744540414</v>
      </c>
      <c r="M14" s="199">
        <v>5.7687617098876949</v>
      </c>
      <c r="N14" s="200">
        <v>13.11661711897904</v>
      </c>
      <c r="Q14" s="83"/>
      <c r="R14" s="83"/>
      <c r="S14" s="83"/>
      <c r="T14" s="83"/>
      <c r="U14" s="83"/>
      <c r="V14" s="83"/>
      <c r="W14" s="83"/>
    </row>
    <row r="15" spans="1:23">
      <c r="A15" s="170">
        <f t="shared" si="0"/>
        <v>2008</v>
      </c>
      <c r="B15" s="171">
        <v>5.9940936563941936</v>
      </c>
      <c r="C15" s="199">
        <v>4.2088401940667</v>
      </c>
      <c r="D15" s="199">
        <v>1.7852534623274932</v>
      </c>
      <c r="E15" s="172">
        <v>24.961289777071642</v>
      </c>
      <c r="F15" s="199">
        <v>18.553709828080237</v>
      </c>
      <c r="G15" s="199">
        <v>2.5467394802504542</v>
      </c>
      <c r="H15" s="199">
        <v>3.860840468740951</v>
      </c>
      <c r="I15" s="172">
        <v>60.089487086096597</v>
      </c>
      <c r="J15" s="199">
        <v>13.714525771449001</v>
      </c>
      <c r="K15" s="199">
        <v>11.112044648104483</v>
      </c>
      <c r="L15" s="199">
        <v>16.182892728378555</v>
      </c>
      <c r="M15" s="199">
        <v>5.7532312998553294</v>
      </c>
      <c r="N15" s="200">
        <v>13.326792638309229</v>
      </c>
      <c r="Q15" s="83"/>
      <c r="R15" s="83"/>
      <c r="S15" s="83"/>
      <c r="T15" s="83"/>
      <c r="U15" s="83"/>
      <c r="V15" s="83"/>
      <c r="W15" s="83"/>
    </row>
    <row r="16" spans="1:23">
      <c r="A16" s="170">
        <f t="shared" si="0"/>
        <v>2009</v>
      </c>
      <c r="B16" s="171">
        <v>5.8588743211161001</v>
      </c>
      <c r="C16" s="199">
        <v>4.1307981489025751</v>
      </c>
      <c r="D16" s="199">
        <v>1.7280761722135243</v>
      </c>
      <c r="E16" s="172">
        <v>23.604013702054814</v>
      </c>
      <c r="F16" s="199">
        <v>16.851583712477243</v>
      </c>
      <c r="G16" s="199">
        <v>2.4666913733703106</v>
      </c>
      <c r="H16" s="199">
        <v>4.2857386162072615</v>
      </c>
      <c r="I16" s="172">
        <v>61.665134368697551</v>
      </c>
      <c r="J16" s="199">
        <v>13.932090168395822</v>
      </c>
      <c r="K16" s="199">
        <v>11.276885232304194</v>
      </c>
      <c r="L16" s="199">
        <v>16.675445469937745</v>
      </c>
      <c r="M16" s="199">
        <v>5.827595797396194</v>
      </c>
      <c r="N16" s="200">
        <v>13.953117700663586</v>
      </c>
      <c r="Q16" s="83"/>
      <c r="R16" s="83"/>
      <c r="S16" s="83"/>
      <c r="T16" s="83"/>
      <c r="U16" s="83"/>
      <c r="V16" s="83"/>
      <c r="W16" s="83"/>
    </row>
    <row r="17" spans="1:23">
      <c r="A17" s="170">
        <f t="shared" si="0"/>
        <v>2010</v>
      </c>
      <c r="B17" s="171">
        <v>5.9182273990885559</v>
      </c>
      <c r="C17" s="199">
        <v>4.0830144939809427</v>
      </c>
      <c r="D17" s="199">
        <v>1.8352129051076134</v>
      </c>
      <c r="E17" s="172">
        <v>23.934779761173772</v>
      </c>
      <c r="F17" s="199">
        <v>17.297607694524096</v>
      </c>
      <c r="G17" s="199">
        <v>2.4303547942043049</v>
      </c>
      <c r="H17" s="199">
        <v>4.2067910991106574</v>
      </c>
      <c r="I17" s="172">
        <v>61.075573712204978</v>
      </c>
      <c r="J17" s="199">
        <v>14.057518796370653</v>
      </c>
      <c r="K17" s="199">
        <v>11.127678148691317</v>
      </c>
      <c r="L17" s="199">
        <v>16.29909698051679</v>
      </c>
      <c r="M17" s="199">
        <v>5.6605323440885176</v>
      </c>
      <c r="N17" s="200">
        <v>13.930976233584408</v>
      </c>
      <c r="Q17" s="83"/>
      <c r="R17" s="83"/>
      <c r="S17" s="83"/>
      <c r="T17" s="83"/>
      <c r="U17" s="83"/>
      <c r="V17" s="83"/>
      <c r="W17" s="83"/>
    </row>
    <row r="18" spans="1:23">
      <c r="A18" s="170">
        <v>2011</v>
      </c>
      <c r="B18" s="171">
        <v>6.0828099816595342</v>
      </c>
      <c r="C18" s="199">
        <v>4.328349913855388</v>
      </c>
      <c r="D18" s="199">
        <v>1.754460067804146</v>
      </c>
      <c r="E18" s="172">
        <v>23.622519868837884</v>
      </c>
      <c r="F18" s="199">
        <v>17.173567498471627</v>
      </c>
      <c r="G18" s="199">
        <v>2.3698104818540542</v>
      </c>
      <c r="H18" s="199">
        <v>4.0791418885121988</v>
      </c>
      <c r="I18" s="172">
        <v>61.314955816150729</v>
      </c>
      <c r="J18" s="199">
        <v>14.225309842716612</v>
      </c>
      <c r="K18" s="199">
        <v>11.087422886678153</v>
      </c>
      <c r="L18" s="199">
        <v>16.398821764019342</v>
      </c>
      <c r="M18" s="199">
        <v>5.6184071583393544</v>
      </c>
      <c r="N18" s="200">
        <v>13.984994164397266</v>
      </c>
      <c r="Q18" s="83"/>
      <c r="R18" s="83"/>
      <c r="S18" s="83"/>
      <c r="T18" s="83"/>
      <c r="U18" s="83"/>
      <c r="V18" s="83"/>
      <c r="W18" s="83"/>
    </row>
    <row r="19" spans="1:23">
      <c r="A19" s="170">
        <v>2012</v>
      </c>
      <c r="B19" s="171">
        <v>6.0610524628306139</v>
      </c>
      <c r="C19" s="199">
        <v>4.3153965637138407</v>
      </c>
      <c r="D19" s="199">
        <v>1.7456558991167734</v>
      </c>
      <c r="E19" s="172">
        <v>23.483599543330524</v>
      </c>
      <c r="F19" s="199">
        <v>17.090010246900476</v>
      </c>
      <c r="G19" s="199">
        <v>2.3086938343121686</v>
      </c>
      <c r="H19" s="199">
        <v>4.0848954621178803</v>
      </c>
      <c r="I19" s="172">
        <v>61.493101214680145</v>
      </c>
      <c r="J19" s="199">
        <v>14.375123211937529</v>
      </c>
      <c r="K19" s="199">
        <v>11.095031878042388</v>
      </c>
      <c r="L19" s="199">
        <v>16.310335938024668</v>
      </c>
      <c r="M19" s="199">
        <v>5.605249532607024</v>
      </c>
      <c r="N19" s="200">
        <v>14.10736065406854</v>
      </c>
      <c r="Q19" s="83"/>
      <c r="R19" s="83"/>
      <c r="S19" s="83"/>
      <c r="T19" s="83"/>
      <c r="U19" s="83"/>
      <c r="V19" s="83"/>
      <c r="W19" s="83"/>
    </row>
    <row r="20" spans="1:23">
      <c r="A20" s="170">
        <v>2013</v>
      </c>
      <c r="B20" s="171">
        <v>6.1957991716676526</v>
      </c>
      <c r="C20" s="199">
        <v>4.4199560476713717</v>
      </c>
      <c r="D20" s="199">
        <v>1.7758431239962809</v>
      </c>
      <c r="E20" s="172">
        <v>23.318823429972106</v>
      </c>
      <c r="F20" s="199">
        <v>16.876848956132196</v>
      </c>
      <c r="G20" s="199">
        <v>2.2472741103879637</v>
      </c>
      <c r="H20" s="199">
        <v>4.1947003634519486</v>
      </c>
      <c r="I20" s="172">
        <v>61.539810666892059</v>
      </c>
      <c r="J20" s="199">
        <v>14.237596145718875</v>
      </c>
      <c r="K20" s="199">
        <v>11.142126616515933</v>
      </c>
      <c r="L20" s="199">
        <v>16.310751415772124</v>
      </c>
      <c r="M20" s="199">
        <v>5.6195587862395406</v>
      </c>
      <c r="N20" s="200">
        <v>14.22977770264559</v>
      </c>
      <c r="Q20" s="83"/>
      <c r="R20" s="83"/>
      <c r="S20" s="83"/>
      <c r="T20" s="83"/>
      <c r="U20" s="83"/>
      <c r="V20" s="83"/>
      <c r="W20" s="83"/>
    </row>
    <row r="21" spans="1:23">
      <c r="A21" s="170">
        <v>2014</v>
      </c>
      <c r="B21" s="171">
        <v>6.5616000859372745</v>
      </c>
      <c r="C21" s="199">
        <v>4.6813090560534132</v>
      </c>
      <c r="D21" s="199">
        <v>1.8802910298838607</v>
      </c>
      <c r="E21" s="172">
        <v>22.977685229944182</v>
      </c>
      <c r="F21" s="199">
        <v>16.554906894400442</v>
      </c>
      <c r="G21" s="199">
        <v>2.1626858703421381</v>
      </c>
      <c r="H21" s="199">
        <v>4.2600924652016019</v>
      </c>
      <c r="I21" s="172">
        <v>61.634378214901034</v>
      </c>
      <c r="J21" s="199">
        <v>14.12945128224197</v>
      </c>
      <c r="K21" s="199">
        <v>11.20489842462103</v>
      </c>
      <c r="L21" s="199">
        <v>16.258258034928545</v>
      </c>
      <c r="M21" s="199">
        <v>5.6274453905807791</v>
      </c>
      <c r="N21" s="200">
        <v>14.414325082528704</v>
      </c>
      <c r="Q21" s="83"/>
      <c r="R21" s="83"/>
      <c r="S21" s="83"/>
      <c r="T21" s="83"/>
      <c r="U21" s="83"/>
      <c r="V21" s="83"/>
      <c r="W21" s="83"/>
    </row>
    <row r="22" spans="1:23">
      <c r="A22" s="170">
        <v>2015</v>
      </c>
      <c r="B22" s="171">
        <v>6.1007006079588084</v>
      </c>
      <c r="C22" s="199">
        <v>4.307570583484674</v>
      </c>
      <c r="D22" s="199">
        <v>1.7931300244741342</v>
      </c>
      <c r="E22" s="172">
        <v>22.856873460117821</v>
      </c>
      <c r="F22" s="199">
        <v>16.437230200343539</v>
      </c>
      <c r="G22" s="199">
        <v>2.1028487564106242</v>
      </c>
      <c r="H22" s="199">
        <v>4.3167945033636554</v>
      </c>
      <c r="I22" s="172">
        <v>62.132119328826597</v>
      </c>
      <c r="J22" s="199">
        <v>14.305684804309415</v>
      </c>
      <c r="K22" s="199">
        <v>11.254617084339424</v>
      </c>
      <c r="L22" s="199">
        <v>16.491138887636257</v>
      </c>
      <c r="M22" s="199">
        <v>5.6667664216520244</v>
      </c>
      <c r="N22" s="200">
        <v>14.413912130889472</v>
      </c>
      <c r="Q22" s="83"/>
      <c r="R22" s="83"/>
      <c r="S22" s="83"/>
      <c r="T22" s="83"/>
      <c r="U22" s="83"/>
      <c r="V22" s="83"/>
      <c r="W22" s="83"/>
    </row>
    <row r="23" spans="1:23">
      <c r="A23" s="170">
        <v>2016</v>
      </c>
      <c r="B23" s="171">
        <v>5.4740367428882379</v>
      </c>
      <c r="C23" s="199">
        <v>3.9090794141330965</v>
      </c>
      <c r="D23" s="199">
        <v>1.5649573287551413</v>
      </c>
      <c r="E23" s="172">
        <v>22.91520904694357</v>
      </c>
      <c r="F23" s="199">
        <v>16.549973534955363</v>
      </c>
      <c r="G23" s="199">
        <v>2.0136102697198361</v>
      </c>
      <c r="H23" s="199">
        <v>4.3516252422683674</v>
      </c>
      <c r="I23" s="172">
        <v>62.777889458091927</v>
      </c>
      <c r="J23" s="199">
        <v>14.523563603999209</v>
      </c>
      <c r="K23" s="199">
        <v>11.276758167680351</v>
      </c>
      <c r="L23" s="199">
        <v>16.671379388394396</v>
      </c>
      <c r="M23" s="199">
        <v>5.7379587695005823</v>
      </c>
      <c r="N23" s="200">
        <v>14.56822952851739</v>
      </c>
      <c r="Q23" s="83"/>
      <c r="R23" s="83"/>
      <c r="S23" s="83"/>
      <c r="T23" s="83"/>
      <c r="U23" s="83"/>
      <c r="V23" s="83"/>
      <c r="W23" s="83"/>
    </row>
    <row r="24" spans="1:23" ht="51.75" thickBot="1">
      <c r="A24" s="182" t="s">
        <v>20</v>
      </c>
      <c r="B24" s="183">
        <f t="shared" ref="B24:M24" si="1">AVERAGE(B3:B23)</f>
        <v>6.9596335136069154</v>
      </c>
      <c r="C24" s="242">
        <f t="shared" si="1"/>
        <v>4.3796435104263836</v>
      </c>
      <c r="D24" s="242">
        <f t="shared" si="1"/>
        <v>2.5799900031805327</v>
      </c>
      <c r="E24" s="184">
        <f t="shared" si="1"/>
        <v>24.485595659885782</v>
      </c>
      <c r="F24" s="242">
        <f t="shared" si="1"/>
        <v>18.128337778919246</v>
      </c>
      <c r="G24" s="242">
        <f t="shared" si="1"/>
        <v>2.7298471523543779</v>
      </c>
      <c r="H24" s="242">
        <f t="shared" si="1"/>
        <v>3.6274094822628919</v>
      </c>
      <c r="I24" s="184">
        <f t="shared" si="1"/>
        <v>59.341228392141701</v>
      </c>
      <c r="J24" s="242">
        <f t="shared" si="1"/>
        <v>13.590960099540011</v>
      </c>
      <c r="K24" s="242">
        <f t="shared" si="1"/>
        <v>10.559757908158772</v>
      </c>
      <c r="L24" s="242">
        <f t="shared" si="1"/>
        <v>14.971687027222524</v>
      </c>
      <c r="M24" s="242">
        <f t="shared" si="1"/>
        <v>5.7818601992528631</v>
      </c>
      <c r="N24" s="243">
        <f>AVERAGE(N3:N23)</f>
        <v>14.436974052779275</v>
      </c>
    </row>
    <row r="25" spans="1:23">
      <c r="H25" s="256"/>
      <c r="I25" s="256"/>
    </row>
    <row r="26" spans="1:23">
      <c r="I26" t="s">
        <v>342</v>
      </c>
    </row>
    <row r="105" spans="4:6">
      <c r="D105" s="82"/>
    </row>
    <row r="107" spans="4:6">
      <c r="F107" s="83"/>
    </row>
    <row r="108" spans="4:6">
      <c r="F108" s="83"/>
    </row>
    <row r="109" spans="4:6">
      <c r="F109" s="83"/>
    </row>
    <row r="110" spans="4:6">
      <c r="F110" s="83"/>
    </row>
    <row r="111" spans="4:6">
      <c r="F111" s="83"/>
    </row>
    <row r="112" spans="4:6">
      <c r="F112" s="83"/>
    </row>
    <row r="113" spans="6:6">
      <c r="F113" s="83"/>
    </row>
    <row r="114" spans="6:6">
      <c r="F114" s="83"/>
    </row>
    <row r="115" spans="6:6">
      <c r="F115" s="83"/>
    </row>
    <row r="116" spans="6:6">
      <c r="F116" s="83"/>
    </row>
    <row r="117" spans="6:6">
      <c r="F117" s="83"/>
    </row>
    <row r="118" spans="6:6">
      <c r="F118" s="83"/>
    </row>
    <row r="119" spans="6:6">
      <c r="F119" s="83"/>
    </row>
  </sheetData>
  <mergeCells count="1">
    <mergeCell ref="A1:N1"/>
  </mergeCells>
  <phoneticPr fontId="1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C26"/>
  <sheetViews>
    <sheetView workbookViewId="0">
      <selection sqref="A1:N1"/>
    </sheetView>
  </sheetViews>
  <sheetFormatPr defaultRowHeight="12.75"/>
  <cols>
    <col min="1" max="1" width="9.625" customWidth="1"/>
    <col min="2" max="2" width="11.625" customWidth="1"/>
    <col min="3" max="3" width="10.875" customWidth="1"/>
    <col min="4" max="4" width="10.5" customWidth="1"/>
    <col min="5" max="5" width="10.625" customWidth="1"/>
    <col min="6" max="6" width="12.625" customWidth="1"/>
    <col min="7" max="7" width="11.125" customWidth="1"/>
    <col min="8" max="8" width="11.375" customWidth="1"/>
    <col min="9" max="9" width="10.375" customWidth="1"/>
    <col min="10" max="10" width="10.5" customWidth="1"/>
    <col min="11" max="11" width="14" customWidth="1"/>
    <col min="12" max="12" width="10.375" customWidth="1"/>
    <col min="14" max="14" width="11.25" customWidth="1"/>
    <col min="15" max="16384" width="9" style="202"/>
  </cols>
  <sheetData>
    <row r="1" spans="1:237" ht="54" customHeight="1" thickBot="1">
      <c r="A1" s="453" t="s">
        <v>163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5"/>
      <c r="N1" s="456"/>
    </row>
    <row r="2" spans="1:237" s="191" customFormat="1" ht="64.5" thickBot="1">
      <c r="A2" s="188"/>
      <c r="B2" s="189" t="s">
        <v>0</v>
      </c>
      <c r="C2" s="190" t="s">
        <v>1</v>
      </c>
      <c r="D2" s="190" t="s">
        <v>2</v>
      </c>
      <c r="E2" s="189" t="s">
        <v>3</v>
      </c>
      <c r="F2" s="190" t="s">
        <v>4</v>
      </c>
      <c r="G2" s="190" t="s">
        <v>5</v>
      </c>
      <c r="H2" s="190" t="s">
        <v>6</v>
      </c>
      <c r="I2" s="189" t="s">
        <v>7</v>
      </c>
      <c r="J2" s="190" t="s">
        <v>8</v>
      </c>
      <c r="K2" s="190" t="s">
        <v>9</v>
      </c>
      <c r="L2" s="190" t="s">
        <v>10</v>
      </c>
      <c r="M2" s="190" t="s">
        <v>11</v>
      </c>
      <c r="N2" s="206" t="s">
        <v>12</v>
      </c>
      <c r="O2" s="203"/>
      <c r="P2" s="204"/>
      <c r="Q2" s="203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  <c r="CJ2" s="205"/>
      <c r="CK2" s="205"/>
      <c r="CL2" s="205"/>
      <c r="CM2" s="205"/>
      <c r="CN2" s="205"/>
      <c r="CO2" s="205"/>
      <c r="CP2" s="205"/>
      <c r="CQ2" s="205"/>
      <c r="CR2" s="205"/>
      <c r="CS2" s="205"/>
      <c r="CT2" s="205"/>
      <c r="CU2" s="205"/>
      <c r="CV2" s="205"/>
      <c r="CW2" s="205"/>
      <c r="CX2" s="205"/>
      <c r="CY2" s="205"/>
      <c r="CZ2" s="205"/>
      <c r="DA2" s="205"/>
      <c r="DB2" s="205"/>
      <c r="DC2" s="205"/>
      <c r="DD2" s="205"/>
      <c r="DE2" s="205"/>
      <c r="DF2" s="205"/>
      <c r="DG2" s="205"/>
      <c r="DH2" s="205"/>
      <c r="DI2" s="205"/>
      <c r="DJ2" s="205"/>
      <c r="DK2" s="205"/>
      <c r="DL2" s="205"/>
      <c r="DM2" s="205"/>
      <c r="DN2" s="205"/>
      <c r="DO2" s="205"/>
      <c r="DP2" s="205"/>
      <c r="DQ2" s="205"/>
      <c r="DR2" s="205"/>
      <c r="DS2" s="205"/>
      <c r="DT2" s="205"/>
      <c r="DU2" s="205"/>
      <c r="DV2" s="205"/>
      <c r="DW2" s="205"/>
      <c r="DX2" s="205"/>
      <c r="DY2" s="205"/>
      <c r="DZ2" s="205"/>
      <c r="EA2" s="205"/>
      <c r="EB2" s="205"/>
      <c r="EC2" s="205"/>
      <c r="ED2" s="205"/>
      <c r="EE2" s="205"/>
      <c r="EF2" s="205"/>
      <c r="EG2" s="205"/>
      <c r="EH2" s="205"/>
      <c r="EI2" s="205"/>
      <c r="EJ2" s="205"/>
      <c r="EK2" s="205"/>
      <c r="EL2" s="205"/>
      <c r="EM2" s="205"/>
      <c r="EN2" s="205"/>
      <c r="EO2" s="205"/>
      <c r="EP2" s="205"/>
      <c r="EQ2" s="205"/>
      <c r="ER2" s="205"/>
      <c r="ES2" s="205"/>
      <c r="ET2" s="205"/>
      <c r="EU2" s="205"/>
      <c r="EV2" s="205"/>
      <c r="EW2" s="205"/>
      <c r="EX2" s="205"/>
      <c r="EY2" s="205"/>
      <c r="EZ2" s="205"/>
      <c r="FA2" s="205"/>
      <c r="FB2" s="205"/>
      <c r="FC2" s="205"/>
      <c r="FD2" s="205"/>
      <c r="FE2" s="205"/>
      <c r="FF2" s="205"/>
      <c r="FG2" s="205"/>
      <c r="FH2" s="205"/>
      <c r="FI2" s="205"/>
      <c r="FJ2" s="205"/>
      <c r="FK2" s="205"/>
      <c r="FL2" s="205"/>
      <c r="FM2" s="205"/>
      <c r="FN2" s="205"/>
      <c r="FO2" s="205"/>
      <c r="FP2" s="205"/>
      <c r="FQ2" s="205"/>
      <c r="FR2" s="205"/>
      <c r="FS2" s="205"/>
      <c r="FT2" s="205"/>
      <c r="FU2" s="205"/>
      <c r="FV2" s="205"/>
      <c r="FW2" s="205"/>
      <c r="FX2" s="205"/>
      <c r="FY2" s="205"/>
      <c r="FZ2" s="205"/>
      <c r="GA2" s="205"/>
      <c r="GB2" s="205"/>
      <c r="GC2" s="205"/>
      <c r="GD2" s="205"/>
      <c r="GE2" s="205"/>
      <c r="GF2" s="205"/>
      <c r="GG2" s="205"/>
      <c r="GH2" s="205"/>
      <c r="GI2" s="205"/>
      <c r="GJ2" s="205"/>
      <c r="GK2" s="205"/>
      <c r="GL2" s="205"/>
      <c r="GM2" s="205"/>
      <c r="GN2" s="205"/>
      <c r="GO2" s="205"/>
      <c r="GP2" s="205"/>
      <c r="GQ2" s="205"/>
      <c r="GR2" s="205"/>
      <c r="GS2" s="205"/>
      <c r="GT2" s="205"/>
      <c r="GU2" s="205"/>
      <c r="GV2" s="205"/>
      <c r="GW2" s="205"/>
      <c r="GX2" s="205"/>
      <c r="GY2" s="205"/>
      <c r="GZ2" s="205"/>
      <c r="HA2" s="205"/>
      <c r="HB2" s="205"/>
      <c r="HC2" s="205"/>
      <c r="HD2" s="205"/>
      <c r="HE2" s="205"/>
      <c r="HF2" s="205"/>
      <c r="HG2" s="205"/>
      <c r="HH2" s="205"/>
      <c r="HI2" s="205"/>
      <c r="HJ2" s="205"/>
      <c r="HK2" s="205"/>
      <c r="HL2" s="205"/>
      <c r="HM2" s="205"/>
      <c r="HN2" s="205"/>
      <c r="HO2" s="205"/>
      <c r="HP2" s="205"/>
      <c r="HQ2" s="205"/>
      <c r="HR2" s="205"/>
      <c r="HS2" s="205"/>
      <c r="HT2" s="205"/>
      <c r="HU2" s="205"/>
      <c r="HV2" s="205"/>
      <c r="HW2" s="205"/>
      <c r="HX2" s="205"/>
      <c r="HY2" s="205"/>
      <c r="HZ2" s="205"/>
      <c r="IA2" s="205"/>
      <c r="IB2" s="205"/>
      <c r="IC2" s="205"/>
    </row>
    <row r="3" spans="1:237">
      <c r="A3" s="192">
        <v>1995</v>
      </c>
      <c r="B3" s="193">
        <v>7.9367581831891183</v>
      </c>
      <c r="C3" s="197">
        <v>29.258084941918217</v>
      </c>
      <c r="D3" s="197">
        <v>4.2349938624118</v>
      </c>
      <c r="E3" s="194">
        <v>20.283784223943609</v>
      </c>
      <c r="F3" s="197">
        <v>20.562215071365134</v>
      </c>
      <c r="G3" s="197">
        <v>16.413325172519425</v>
      </c>
      <c r="H3" s="197">
        <v>23.399382029670974</v>
      </c>
      <c r="I3" s="194">
        <v>15.535651398394338</v>
      </c>
      <c r="J3" s="197">
        <v>15.482600307639165</v>
      </c>
      <c r="K3" s="197">
        <v>22.388573638005923</v>
      </c>
      <c r="L3" s="197">
        <v>13.169307869759642</v>
      </c>
      <c r="M3" s="197">
        <v>16.526606379126363</v>
      </c>
      <c r="N3" s="201">
        <v>14.829541956499273</v>
      </c>
      <c r="P3" s="260"/>
    </row>
    <row r="4" spans="1:237">
      <c r="A4" s="192">
        <f>A3+1</f>
        <v>1996</v>
      </c>
      <c r="B4" s="193">
        <v>9.7809368520669402</v>
      </c>
      <c r="C4" s="197">
        <v>27.449130615229727</v>
      </c>
      <c r="D4" s="197">
        <v>5.9465431235974098</v>
      </c>
      <c r="E4" s="194">
        <v>20.188353631470033</v>
      </c>
      <c r="F4" s="197">
        <v>20.632780884593949</v>
      </c>
      <c r="G4" s="197">
        <v>16.453791100795961</v>
      </c>
      <c r="H4" s="197">
        <v>22.540055411792267</v>
      </c>
      <c r="I4" s="194">
        <v>15.541765904507244</v>
      </c>
      <c r="J4" s="197">
        <v>15.265671140141945</v>
      </c>
      <c r="K4" s="197">
        <v>22.044029426111766</v>
      </c>
      <c r="L4" s="197">
        <v>13.193610342328139</v>
      </c>
      <c r="M4" s="197">
        <v>16.517429994355044</v>
      </c>
      <c r="N4" s="201">
        <v>15.099043072303225</v>
      </c>
      <c r="P4" s="260"/>
    </row>
    <row r="5" spans="1:237">
      <c r="A5" s="192">
        <f t="shared" ref="A5:A18" si="0">A4+1</f>
        <v>1997</v>
      </c>
      <c r="B5" s="193">
        <v>9.6668565405405609</v>
      </c>
      <c r="C5" s="197">
        <v>27.106966376662722</v>
      </c>
      <c r="D5" s="197">
        <v>5.9117351462409271</v>
      </c>
      <c r="E5" s="194">
        <v>20.223889430515925</v>
      </c>
      <c r="F5" s="197">
        <v>20.622932823555463</v>
      </c>
      <c r="G5" s="197">
        <v>16.381575869743923</v>
      </c>
      <c r="H5" s="197">
        <v>23.036104437357409</v>
      </c>
      <c r="I5" s="194">
        <v>15.359538756213231</v>
      </c>
      <c r="J5" s="197">
        <v>15.289120410734863</v>
      </c>
      <c r="K5" s="197">
        <v>21.626070486064329</v>
      </c>
      <c r="L5" s="197">
        <v>13.142457898934756</v>
      </c>
      <c r="M5" s="197">
        <v>16.506360266423645</v>
      </c>
      <c r="N5" s="201">
        <v>14.618569319418768</v>
      </c>
      <c r="P5" s="260"/>
    </row>
    <row r="6" spans="1:237">
      <c r="A6" s="192">
        <f t="shared" si="0"/>
        <v>1998</v>
      </c>
      <c r="B6" s="193">
        <v>9.744191503354104</v>
      </c>
      <c r="C6" s="197">
        <v>28.883602433751371</v>
      </c>
      <c r="D6" s="197">
        <v>5.8376915512249417</v>
      </c>
      <c r="E6" s="194">
        <v>20.060035864261444</v>
      </c>
      <c r="F6" s="197">
        <v>20.571238558761028</v>
      </c>
      <c r="G6" s="197">
        <v>16.414521038409607</v>
      </c>
      <c r="H6" s="197">
        <v>21.723996457395256</v>
      </c>
      <c r="I6" s="194">
        <v>15.45045480131591</v>
      </c>
      <c r="J6" s="197">
        <v>15.225869675123699</v>
      </c>
      <c r="K6" s="197">
        <v>21.426956324719313</v>
      </c>
      <c r="L6" s="197">
        <v>13.054841250438615</v>
      </c>
      <c r="M6" s="197">
        <v>16.506920460195516</v>
      </c>
      <c r="N6" s="201">
        <v>15.011302673402415</v>
      </c>
      <c r="P6" s="260"/>
    </row>
    <row r="7" spans="1:237">
      <c r="A7" s="192">
        <f t="shared" si="0"/>
        <v>1999</v>
      </c>
      <c r="B7" s="193">
        <v>8.2892985182992813</v>
      </c>
      <c r="C7" s="197">
        <v>26.482124587780998</v>
      </c>
      <c r="D7" s="197">
        <v>4.2897863206130982</v>
      </c>
      <c r="E7" s="194">
        <v>20.119312500253329</v>
      </c>
      <c r="F7" s="197">
        <v>20.776381698287931</v>
      </c>
      <c r="G7" s="197">
        <v>16.506696111451159</v>
      </c>
      <c r="H7" s="197">
        <v>20.768354666426198</v>
      </c>
      <c r="I7" s="194">
        <v>15.314496474769692</v>
      </c>
      <c r="J7" s="197">
        <v>15.162679218531972</v>
      </c>
      <c r="K7" s="197">
        <v>21.091197307489391</v>
      </c>
      <c r="L7" s="197">
        <v>13.165739655576708</v>
      </c>
      <c r="M7" s="197">
        <v>16.479820613043415</v>
      </c>
      <c r="N7" s="201">
        <v>14.613190478990127</v>
      </c>
      <c r="P7" s="260"/>
    </row>
    <row r="8" spans="1:237">
      <c r="A8" s="192">
        <f t="shared" si="0"/>
        <v>2000</v>
      </c>
      <c r="B8" s="193">
        <v>8.3823296454651288</v>
      </c>
      <c r="C8" s="197">
        <v>26.242880444914917</v>
      </c>
      <c r="D8" s="197">
        <v>4.225596963065092</v>
      </c>
      <c r="E8" s="194">
        <v>20.241491846405616</v>
      </c>
      <c r="F8" s="197">
        <v>20.870547961366366</v>
      </c>
      <c r="G8" s="197">
        <v>16.949737537508177</v>
      </c>
      <c r="H8" s="197">
        <v>20.432575843355661</v>
      </c>
      <c r="I8" s="194">
        <v>15.25779577262899</v>
      </c>
      <c r="J8" s="197">
        <v>15.182911641505619</v>
      </c>
      <c r="K8" s="197">
        <v>20.731780651386131</v>
      </c>
      <c r="L8" s="197">
        <v>12.85838923545024</v>
      </c>
      <c r="M8" s="197">
        <v>16.462328410495697</v>
      </c>
      <c r="N8" s="201">
        <v>14.707373358495515</v>
      </c>
      <c r="P8" s="260"/>
    </row>
    <row r="9" spans="1:237">
      <c r="A9" s="192">
        <f t="shared" si="0"/>
        <v>2001</v>
      </c>
      <c r="B9" s="193">
        <v>8.2476166109305336</v>
      </c>
      <c r="C9" s="197">
        <v>27.042084910648494</v>
      </c>
      <c r="D9" s="197">
        <v>4.0136417217065778</v>
      </c>
      <c r="E9" s="194">
        <v>20.976350782949513</v>
      </c>
      <c r="F9" s="197">
        <v>20.825272965236636</v>
      </c>
      <c r="G9" s="197">
        <v>17.573679242489401</v>
      </c>
      <c r="H9" s="197">
        <v>26.115602580086783</v>
      </c>
      <c r="I9" s="194">
        <v>15.542708440358533</v>
      </c>
      <c r="J9" s="197">
        <v>16.063733242186935</v>
      </c>
      <c r="K9" s="197">
        <v>20.421253891670744</v>
      </c>
      <c r="L9" s="197">
        <v>13.062618951895658</v>
      </c>
      <c r="M9" s="197">
        <v>16.475789197996534</v>
      </c>
      <c r="N9" s="201">
        <v>14.984227771763967</v>
      </c>
      <c r="P9" s="260"/>
    </row>
    <row r="10" spans="1:237">
      <c r="A10" s="192">
        <f t="shared" si="0"/>
        <v>2002</v>
      </c>
      <c r="B10" s="193">
        <v>7.9693430664533773</v>
      </c>
      <c r="C10" s="197">
        <v>26.573060864618647</v>
      </c>
      <c r="D10" s="197">
        <v>3.5501170760451561</v>
      </c>
      <c r="E10" s="194">
        <v>20.338249618528799</v>
      </c>
      <c r="F10" s="197">
        <v>20.791969711088729</v>
      </c>
      <c r="G10" s="197">
        <v>18.627044568639047</v>
      </c>
      <c r="H10" s="197">
        <v>19.496304122293797</v>
      </c>
      <c r="I10" s="194">
        <v>15.518203487393459</v>
      </c>
      <c r="J10" s="197">
        <v>16.087180359425847</v>
      </c>
      <c r="K10" s="197">
        <v>20.487790042689586</v>
      </c>
      <c r="L10" s="197">
        <v>12.912477080830225</v>
      </c>
      <c r="M10" s="197">
        <v>16.467184168073334</v>
      </c>
      <c r="N10" s="201">
        <v>14.939507105106339</v>
      </c>
      <c r="P10" s="260"/>
    </row>
    <row r="11" spans="1:237">
      <c r="A11" s="192">
        <f t="shared" si="0"/>
        <v>2003</v>
      </c>
      <c r="B11" s="193">
        <v>8.1673365089175807</v>
      </c>
      <c r="C11" s="197">
        <v>27.761292623832894</v>
      </c>
      <c r="D11" s="197">
        <v>3.6351154249356683</v>
      </c>
      <c r="E11" s="194">
        <v>19.967249758648034</v>
      </c>
      <c r="F11" s="197">
        <v>20.916132093319398</v>
      </c>
      <c r="G11" s="197">
        <v>16.010679666908604</v>
      </c>
      <c r="H11" s="197">
        <v>18.964458594758906</v>
      </c>
      <c r="I11" s="194">
        <v>15.582074109405664</v>
      </c>
      <c r="J11" s="197">
        <v>16.213035949054234</v>
      </c>
      <c r="K11" s="197">
        <v>20.611702240152155</v>
      </c>
      <c r="L11" s="197">
        <v>13.009858956430048</v>
      </c>
      <c r="M11" s="197">
        <v>16.469287258935903</v>
      </c>
      <c r="N11" s="201">
        <v>14.856677292088873</v>
      </c>
      <c r="P11" s="260"/>
    </row>
    <row r="12" spans="1:237">
      <c r="A12" s="192">
        <f t="shared" si="0"/>
        <v>2004</v>
      </c>
      <c r="B12" s="193">
        <v>8.1293149068231187</v>
      </c>
      <c r="C12" s="197">
        <v>27.607331366809181</v>
      </c>
      <c r="D12" s="197">
        <v>3.6527763956077757</v>
      </c>
      <c r="E12" s="194">
        <v>19.942190420666911</v>
      </c>
      <c r="F12" s="197">
        <v>20.877355942705456</v>
      </c>
      <c r="G12" s="197">
        <v>16.090654023539788</v>
      </c>
      <c r="H12" s="197">
        <v>19.01572374418269</v>
      </c>
      <c r="I12" s="194">
        <v>15.546396513456632</v>
      </c>
      <c r="J12" s="197">
        <v>16.219060497736411</v>
      </c>
      <c r="K12" s="197">
        <v>20.531451127129515</v>
      </c>
      <c r="L12" s="197">
        <v>13.030584811068399</v>
      </c>
      <c r="M12" s="197">
        <v>16.472774623532089</v>
      </c>
      <c r="N12" s="201">
        <v>14.774464098623296</v>
      </c>
      <c r="P12" s="260"/>
    </row>
    <row r="13" spans="1:237">
      <c r="A13" s="192">
        <f t="shared" si="0"/>
        <v>2005</v>
      </c>
      <c r="B13" s="193">
        <v>7.5398402108433693</v>
      </c>
      <c r="C13" s="197">
        <v>25.285568165634558</v>
      </c>
      <c r="D13" s="197">
        <v>3.3894221932821731</v>
      </c>
      <c r="E13" s="194">
        <v>19.998292181852349</v>
      </c>
      <c r="F13" s="197">
        <v>20.870401581980339</v>
      </c>
      <c r="G13" s="197">
        <v>16.268578279695248</v>
      </c>
      <c r="H13" s="197">
        <v>19.292579139499512</v>
      </c>
      <c r="I13" s="194">
        <v>15.722390201688032</v>
      </c>
      <c r="J13" s="197">
        <v>16.131434377052539</v>
      </c>
      <c r="K13" s="197">
        <v>20.652591597715258</v>
      </c>
      <c r="L13" s="197">
        <v>13.630491225361244</v>
      </c>
      <c r="M13" s="197">
        <v>16.406129981804412</v>
      </c>
      <c r="N13" s="201">
        <v>14.802210011667688</v>
      </c>
      <c r="P13" s="260"/>
    </row>
    <row r="14" spans="1:237">
      <c r="A14" s="192">
        <f t="shared" si="0"/>
        <v>2006</v>
      </c>
      <c r="B14" s="193">
        <v>7.5883739994267545</v>
      </c>
      <c r="C14" s="197">
        <v>26.888143275316661</v>
      </c>
      <c r="D14" s="197">
        <v>3.2956562061073358</v>
      </c>
      <c r="E14" s="194">
        <v>19.880508873643677</v>
      </c>
      <c r="F14" s="197">
        <v>20.791574322577706</v>
      </c>
      <c r="G14" s="197">
        <v>16.250059563916068</v>
      </c>
      <c r="H14" s="197">
        <v>18.796395606272803</v>
      </c>
      <c r="I14" s="194">
        <v>15.642476533297051</v>
      </c>
      <c r="J14" s="197">
        <v>16.198453531114982</v>
      </c>
      <c r="K14" s="197">
        <v>20.669164723771917</v>
      </c>
      <c r="L14" s="197">
        <v>13.388165741192495</v>
      </c>
      <c r="M14" s="197">
        <v>16.419301944018226</v>
      </c>
      <c r="N14" s="201">
        <v>14.790435918872454</v>
      </c>
      <c r="P14" s="260"/>
    </row>
    <row r="15" spans="1:237">
      <c r="A15" s="192">
        <f t="shared" si="0"/>
        <v>2007</v>
      </c>
      <c r="B15" s="193">
        <v>7.8184636399937943</v>
      </c>
      <c r="C15" s="197">
        <v>27.291229676122924</v>
      </c>
      <c r="D15" s="197">
        <v>3.3296505336649491</v>
      </c>
      <c r="E15" s="194">
        <v>19.865940756004733</v>
      </c>
      <c r="F15" s="197">
        <v>20.805720767731621</v>
      </c>
      <c r="G15" s="197">
        <v>16.177940132394117</v>
      </c>
      <c r="H15" s="197">
        <v>18.734172381050701</v>
      </c>
      <c r="I15" s="194">
        <v>15.694795999569108</v>
      </c>
      <c r="J15" s="197">
        <v>16.273911088898434</v>
      </c>
      <c r="K15" s="197">
        <v>20.82145572212022</v>
      </c>
      <c r="L15" s="197">
        <v>13.396434097363553</v>
      </c>
      <c r="M15" s="197">
        <v>16.403251644686776</v>
      </c>
      <c r="N15" s="201">
        <v>14.831243271189104</v>
      </c>
      <c r="P15" s="260"/>
    </row>
    <row r="16" spans="1:237">
      <c r="A16" s="192">
        <f t="shared" si="0"/>
        <v>2008</v>
      </c>
      <c r="B16" s="193">
        <v>8.5490000695657855</v>
      </c>
      <c r="C16" s="197">
        <v>26.646770277341407</v>
      </c>
      <c r="D16" s="197">
        <v>3.286571896371957</v>
      </c>
      <c r="E16" s="194">
        <v>19.85730641231282</v>
      </c>
      <c r="F16" s="197">
        <v>20.789956098592359</v>
      </c>
      <c r="G16" s="197">
        <v>16.016222333631035</v>
      </c>
      <c r="H16" s="197">
        <v>18.77961275590043</v>
      </c>
      <c r="I16" s="194">
        <v>15.676188971232948</v>
      </c>
      <c r="J16" s="197">
        <v>16.227514163819105</v>
      </c>
      <c r="K16" s="197">
        <v>20.866296840540976</v>
      </c>
      <c r="L16" s="197">
        <v>13.429121855977865</v>
      </c>
      <c r="M16" s="197">
        <v>16.372564296726321</v>
      </c>
      <c r="N16" s="201">
        <v>14.823371164987526</v>
      </c>
      <c r="P16" s="260"/>
    </row>
    <row r="17" spans="1:16">
      <c r="A17" s="192">
        <f t="shared" si="0"/>
        <v>2009</v>
      </c>
      <c r="B17" s="193">
        <v>8.6221992470670301</v>
      </c>
      <c r="C17" s="197">
        <v>26.295466153319875</v>
      </c>
      <c r="D17" s="197">
        <v>3.3078369979234132</v>
      </c>
      <c r="E17" s="194">
        <v>19.78285760452135</v>
      </c>
      <c r="F17" s="197">
        <v>20.841308027542325</v>
      </c>
      <c r="G17" s="197">
        <v>15.575707671712561</v>
      </c>
      <c r="H17" s="197">
        <v>18.944957299638492</v>
      </c>
      <c r="I17" s="194">
        <v>15.753677695003848</v>
      </c>
      <c r="J17" s="197">
        <v>16.445049977889877</v>
      </c>
      <c r="K17" s="197">
        <v>20.927811711108959</v>
      </c>
      <c r="L17" s="197">
        <v>13.507646554326039</v>
      </c>
      <c r="M17" s="197">
        <v>16.491968319438879</v>
      </c>
      <c r="N17" s="201">
        <v>14.837164914925594</v>
      </c>
      <c r="P17" s="260"/>
    </row>
    <row r="18" spans="1:16">
      <c r="A18" s="192">
        <f t="shared" si="0"/>
        <v>2010</v>
      </c>
      <c r="B18" s="193">
        <v>8.6756432565761674</v>
      </c>
      <c r="C18" s="197">
        <v>27.000990778141908</v>
      </c>
      <c r="D18" s="197">
        <v>3.45647927067506</v>
      </c>
      <c r="E18" s="194">
        <v>19.889236677060246</v>
      </c>
      <c r="F18" s="197">
        <v>20.921441096852796</v>
      </c>
      <c r="G18" s="197">
        <v>15.519576096555785</v>
      </c>
      <c r="H18" s="197">
        <v>19.12040480655401</v>
      </c>
      <c r="I18" s="194">
        <v>15.802239569881602</v>
      </c>
      <c r="J18" s="197">
        <v>16.457445086081279</v>
      </c>
      <c r="K18" s="197">
        <v>21.035821506847522</v>
      </c>
      <c r="L18" s="197">
        <v>13.507065551663144</v>
      </c>
      <c r="M18" s="197">
        <v>16.530583396719191</v>
      </c>
      <c r="N18" s="201">
        <v>14.936228366946994</v>
      </c>
      <c r="P18" s="260"/>
    </row>
    <row r="19" spans="1:16">
      <c r="A19" s="192">
        <v>2011</v>
      </c>
      <c r="B19" s="193">
        <v>9.257711658247592</v>
      </c>
      <c r="C19" s="197">
        <v>29.097484793687322</v>
      </c>
      <c r="D19" s="197">
        <v>3.451623907700113</v>
      </c>
      <c r="E19" s="194">
        <v>19.8832379027731</v>
      </c>
      <c r="F19" s="197">
        <v>20.902262556076863</v>
      </c>
      <c r="G19" s="197">
        <v>15.454202789295138</v>
      </c>
      <c r="H19" s="197">
        <v>19.141456290423534</v>
      </c>
      <c r="I19" s="194">
        <v>15.805739716756284</v>
      </c>
      <c r="J19" s="197">
        <v>16.590527254625403</v>
      </c>
      <c r="K19" s="197">
        <v>21.004708518290784</v>
      </c>
      <c r="L19" s="197">
        <v>13.51515751133195</v>
      </c>
      <c r="M19" s="197">
        <v>16.602288702324174</v>
      </c>
      <c r="N19" s="201">
        <v>14.842638492047575</v>
      </c>
      <c r="P19" s="260"/>
    </row>
    <row r="20" spans="1:16">
      <c r="A20" s="192">
        <v>2012</v>
      </c>
      <c r="B20" s="193">
        <v>9.6448257912390591</v>
      </c>
      <c r="C20" s="197">
        <v>29.254108351812963</v>
      </c>
      <c r="D20" s="197">
        <v>3.6298932384341636</v>
      </c>
      <c r="E20" s="194">
        <v>19.912305838439949</v>
      </c>
      <c r="F20" s="197">
        <v>20.906898470834548</v>
      </c>
      <c r="G20" s="197">
        <v>15.504924854145752</v>
      </c>
      <c r="H20" s="197">
        <v>19.17643828372098</v>
      </c>
      <c r="I20" s="194">
        <v>15.786277338488386</v>
      </c>
      <c r="J20" s="197">
        <v>16.550189804907493</v>
      </c>
      <c r="K20" s="197">
        <v>21.059838478872312</v>
      </c>
      <c r="L20" s="197">
        <v>13.395618121065686</v>
      </c>
      <c r="M20" s="197">
        <v>16.642224966553464</v>
      </c>
      <c r="N20" s="201">
        <v>14.919833389084145</v>
      </c>
      <c r="P20" s="260"/>
    </row>
    <row r="21" spans="1:16">
      <c r="A21" s="192">
        <v>2013</v>
      </c>
      <c r="B21" s="193">
        <v>9.7116738154778659</v>
      </c>
      <c r="C21" s="197">
        <v>29.401346583641399</v>
      </c>
      <c r="D21" s="197">
        <v>3.6416896330577369</v>
      </c>
      <c r="E21" s="194">
        <v>19.981531107409285</v>
      </c>
      <c r="F21" s="197">
        <v>20.953215469091464</v>
      </c>
      <c r="G21" s="197">
        <v>15.573518429029566</v>
      </c>
      <c r="H21" s="197">
        <v>19.306930693069308</v>
      </c>
      <c r="I21" s="194">
        <v>15.778139201251715</v>
      </c>
      <c r="J21" s="197">
        <v>16.475127638348233</v>
      </c>
      <c r="K21" s="197">
        <v>21.080722347268811</v>
      </c>
      <c r="L21" s="197">
        <v>13.3844395854394</v>
      </c>
      <c r="M21" s="197">
        <v>16.670218767629912</v>
      </c>
      <c r="N21" s="201">
        <v>14.949584197276526</v>
      </c>
      <c r="P21" s="260"/>
    </row>
    <row r="22" spans="1:16">
      <c r="A22" s="192">
        <v>2014</v>
      </c>
      <c r="B22" s="193">
        <v>10.463396395476392</v>
      </c>
      <c r="C22" s="197">
        <v>29.801028392577688</v>
      </c>
      <c r="D22" s="197">
        <v>4.0004922600891346</v>
      </c>
      <c r="E22" s="194">
        <v>20.004208421158648</v>
      </c>
      <c r="F22" s="197">
        <v>20.978204530818886</v>
      </c>
      <c r="G22" s="197">
        <v>15.506183811004961</v>
      </c>
      <c r="H22" s="197">
        <v>19.362107654895922</v>
      </c>
      <c r="I22" s="194">
        <v>15.796186437312876</v>
      </c>
      <c r="J22" s="197">
        <v>16.462164243766246</v>
      </c>
      <c r="K22" s="197">
        <v>21.021381814799454</v>
      </c>
      <c r="L22" s="197">
        <v>13.354849876296848</v>
      </c>
      <c r="M22" s="197">
        <v>16.747923493572205</v>
      </c>
      <c r="N22" s="201">
        <v>15.060164251103462</v>
      </c>
      <c r="P22" s="260"/>
    </row>
    <row r="23" spans="1:16">
      <c r="A23" s="192">
        <v>2015</v>
      </c>
      <c r="B23" s="193">
        <v>9.667235079171741</v>
      </c>
      <c r="C23" s="197">
        <v>29.425354952532974</v>
      </c>
      <c r="D23" s="197">
        <v>3.6996155749248278</v>
      </c>
      <c r="E23" s="194">
        <v>20.058821942203394</v>
      </c>
      <c r="F23" s="197">
        <v>21.043198505292878</v>
      </c>
      <c r="G23" s="197">
        <v>15.430780338126466</v>
      </c>
      <c r="H23" s="197">
        <v>19.436471532860189</v>
      </c>
      <c r="I23" s="194">
        <v>15.792465314500962</v>
      </c>
      <c r="J23" s="197">
        <v>16.561661291815277</v>
      </c>
      <c r="K23" s="197">
        <v>21.042647126454401</v>
      </c>
      <c r="L23" s="197">
        <v>13.286103542234331</v>
      </c>
      <c r="M23" s="197">
        <v>16.812313380645712</v>
      </c>
      <c r="N23" s="201">
        <v>15.055817000740801</v>
      </c>
      <c r="P23" s="260"/>
    </row>
    <row r="24" spans="1:16">
      <c r="A24" s="192">
        <v>2016</v>
      </c>
      <c r="B24" s="193">
        <v>9.199788597664412</v>
      </c>
      <c r="C24" s="197">
        <v>29.049681512488256</v>
      </c>
      <c r="D24" s="197">
        <v>3.3987388897605211</v>
      </c>
      <c r="E24" s="194">
        <v>20.132411764355172</v>
      </c>
      <c r="F24" s="197">
        <v>21.108192479766871</v>
      </c>
      <c r="G24" s="197">
        <v>15.355376865247973</v>
      </c>
      <c r="H24" s="197">
        <v>19.510835410824455</v>
      </c>
      <c r="I24" s="194">
        <v>15.788124362039607</v>
      </c>
      <c r="J24" s="197">
        <v>16.661158339864304</v>
      </c>
      <c r="K24" s="197">
        <v>21.063912438109352</v>
      </c>
      <c r="L24" s="197">
        <v>13.217357208171816</v>
      </c>
      <c r="M24" s="197">
        <v>16.876703267719222</v>
      </c>
      <c r="N24" s="201">
        <v>15.051469750378137</v>
      </c>
    </row>
    <row r="25" spans="1:16" ht="51.75" thickBot="1">
      <c r="A25" s="192" t="s">
        <v>20</v>
      </c>
      <c r="B25" s="195">
        <f>AVERAGE(B3:B24)</f>
        <v>8.7750970043995338</v>
      </c>
      <c r="C25" s="196">
        <f t="shared" ref="C25:N25" si="1">AVERAGE(C3:C24)</f>
        <v>27.720169639944785</v>
      </c>
      <c r="D25" s="196">
        <f t="shared" si="1"/>
        <v>3.9629849176109015</v>
      </c>
      <c r="E25" s="196">
        <f t="shared" si="1"/>
        <v>20.072162161789905</v>
      </c>
      <c r="F25" s="196">
        <f t="shared" si="1"/>
        <v>20.834509164429029</v>
      </c>
      <c r="G25" s="196">
        <f t="shared" si="1"/>
        <v>16.184307977125446</v>
      </c>
      <c r="H25" s="196">
        <f t="shared" si="1"/>
        <v>20.231587261001376</v>
      </c>
      <c r="I25" s="196">
        <f t="shared" si="1"/>
        <v>15.622172136339371</v>
      </c>
      <c r="J25" s="196">
        <f t="shared" si="1"/>
        <v>16.055749965466539</v>
      </c>
      <c r="K25" s="196">
        <f t="shared" si="1"/>
        <v>21.02759808915086</v>
      </c>
      <c r="L25" s="196">
        <f t="shared" si="1"/>
        <v>13.255106223778945</v>
      </c>
      <c r="M25" s="196">
        <f t="shared" si="1"/>
        <v>16.539089706091641</v>
      </c>
      <c r="N25" s="266">
        <f t="shared" si="1"/>
        <v>14.878820811632352</v>
      </c>
    </row>
    <row r="26" spans="1:16"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  <c r="M26" s="256"/>
      <c r="N26" s="256"/>
    </row>
  </sheetData>
  <mergeCells count="1">
    <mergeCell ref="A1:N1"/>
  </mergeCells>
  <phoneticPr fontId="11" type="noConversion"/>
  <pageMargins left="0.75" right="0.75" top="1" bottom="1" header="0.5" footer="0.5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B267"/>
  <sheetViews>
    <sheetView zoomScale="80" zoomScaleNormal="80" workbookViewId="0"/>
  </sheetViews>
  <sheetFormatPr defaultRowHeight="12.75"/>
  <cols>
    <col min="1" max="1" width="7.5" style="7" bestFit="1" customWidth="1"/>
    <col min="2" max="2" width="9" style="7" hidden="1" customWidth="1"/>
    <col min="3" max="3" width="11" style="7" hidden="1" customWidth="1"/>
    <col min="4" max="4" width="19.5" style="7" customWidth="1"/>
    <col min="5" max="5" width="20.62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10" style="7" hidden="1" customWidth="1"/>
    <col min="10" max="10" width="7.875" style="7" hidden="1" customWidth="1"/>
    <col min="11" max="11" width="9.375" style="7" hidden="1" customWidth="1"/>
    <col min="12" max="12" width="12" hidden="1" customWidth="1"/>
    <col min="13" max="13" width="18.25" bestFit="1" customWidth="1"/>
    <col min="14" max="14" width="14.5" customWidth="1"/>
    <col min="15" max="15" width="12.5" customWidth="1"/>
    <col min="18" max="18" width="20" customWidth="1"/>
    <col min="19" max="19" width="21.125" customWidth="1"/>
    <col min="20" max="20" width="21.625" customWidth="1"/>
    <col min="21" max="21" width="15.25" customWidth="1"/>
    <col min="22" max="22" width="17.75" customWidth="1"/>
    <col min="23" max="23" width="18.875" customWidth="1"/>
    <col min="24" max="24" width="16.125" customWidth="1"/>
    <col min="25" max="25" width="16.75" customWidth="1"/>
    <col min="26" max="26" width="17.5" customWidth="1"/>
    <col min="27" max="27" width="21.125" customWidth="1"/>
    <col min="28" max="28" width="17" customWidth="1"/>
  </cols>
  <sheetData>
    <row r="1" spans="1:20" ht="28.5" customHeight="1" thickBot="1">
      <c r="D1" s="457" t="s">
        <v>232</v>
      </c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9"/>
    </row>
    <row r="2" spans="1:20" ht="39" thickBot="1">
      <c r="B2" s="317" t="s">
        <v>24</v>
      </c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272</v>
      </c>
      <c r="I2" s="224" t="s">
        <v>273</v>
      </c>
      <c r="J2" s="224" t="s">
        <v>217</v>
      </c>
      <c r="K2" s="224" t="s">
        <v>218</v>
      </c>
      <c r="L2" s="224" t="s">
        <v>219</v>
      </c>
      <c r="M2" s="224" t="s">
        <v>220</v>
      </c>
      <c r="N2" s="224" t="s">
        <v>221</v>
      </c>
      <c r="O2" s="225" t="s">
        <v>222</v>
      </c>
    </row>
    <row r="3" spans="1:20" ht="13.5" hidden="1" thickBot="1">
      <c r="A3" t="s">
        <v>301</v>
      </c>
      <c r="B3" s="220">
        <v>75173.654480802157</v>
      </c>
      <c r="C3" s="220">
        <v>488757.96013745095</v>
      </c>
      <c r="D3" s="219">
        <f>C3*1000000</f>
        <v>488757960137.45093</v>
      </c>
      <c r="E3" s="219">
        <f>B3*1000000</f>
        <v>75173654480.802155</v>
      </c>
    </row>
    <row r="4" spans="1:20" ht="13.5" hidden="1" thickBot="1">
      <c r="A4" t="s">
        <v>302</v>
      </c>
      <c r="B4" s="220">
        <v>78989.162645165357</v>
      </c>
      <c r="C4" s="220">
        <v>506879.38429530588</v>
      </c>
      <c r="D4" s="219">
        <f t="shared" ref="D4:D40" si="0">C4*1000000</f>
        <v>506879384295.30585</v>
      </c>
      <c r="E4" s="219">
        <f t="shared" ref="E4:E40" si="1">B4*1000000</f>
        <v>78989162645.165359</v>
      </c>
    </row>
    <row r="5" spans="1:20" ht="13.5" hidden="1" thickBot="1">
      <c r="A5" t="s">
        <v>303</v>
      </c>
      <c r="B5" s="220">
        <v>79449.575282176957</v>
      </c>
      <c r="C5" s="220">
        <v>511934.56839680893</v>
      </c>
      <c r="D5" s="219">
        <f t="shared" si="0"/>
        <v>511934568396.8089</v>
      </c>
      <c r="E5" s="219">
        <f t="shared" si="1"/>
        <v>79449575282.176956</v>
      </c>
    </row>
    <row r="6" spans="1:20" ht="13.5" hidden="1" thickBot="1">
      <c r="A6" t="s">
        <v>304</v>
      </c>
      <c r="B6" s="220">
        <v>79707.788036473343</v>
      </c>
      <c r="C6" s="220">
        <v>517198.38724092807</v>
      </c>
      <c r="D6" s="219">
        <f t="shared" si="0"/>
        <v>517198387240.9281</v>
      </c>
      <c r="E6" s="219">
        <f t="shared" si="1"/>
        <v>79707788036.473343</v>
      </c>
    </row>
    <row r="7" spans="1:20" ht="13.5" hidden="1" thickBot="1">
      <c r="A7" t="s">
        <v>305</v>
      </c>
      <c r="B7" s="220">
        <v>76483.665424878578</v>
      </c>
      <c r="C7" s="220">
        <v>503292.0508036018</v>
      </c>
      <c r="D7" s="219">
        <f t="shared" si="0"/>
        <v>503292050803.60181</v>
      </c>
      <c r="E7" s="219">
        <f t="shared" si="1"/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43774288056.745308</v>
      </c>
    </row>
    <row r="8" spans="1:20" ht="13.5" hidden="1" thickBot="1">
      <c r="A8" t="s">
        <v>306</v>
      </c>
      <c r="B8" s="220">
        <v>80953.400091618765</v>
      </c>
      <c r="C8" s="220">
        <v>524555.45846506138</v>
      </c>
      <c r="D8" s="219">
        <f t="shared" si="0"/>
        <v>524555458465.0614</v>
      </c>
      <c r="E8" s="219">
        <f t="shared" si="1"/>
        <v>80953400091.618759</v>
      </c>
      <c r="F8" s="220">
        <v>4128329079</v>
      </c>
      <c r="G8" s="220">
        <v>697677279</v>
      </c>
      <c r="H8" s="83">
        <f t="shared" ref="H8:H43" si="2">E8/D8*100</f>
        <v>15.43276288240374</v>
      </c>
      <c r="I8" s="83">
        <f t="shared" ref="I8:I36" si="3">G8/F8*100</f>
        <v>16.899749648082743</v>
      </c>
      <c r="J8" s="83">
        <f t="shared" ref="J8:J36" si="4">D8/F8</f>
        <v>127.06241397600111</v>
      </c>
      <c r="K8" s="83">
        <f t="shared" ref="K8:K36" si="5">E8/G8</f>
        <v>116.03273107539275</v>
      </c>
      <c r="M8" s="219">
        <f t="shared" ref="M8:M30" si="6">E8*$L$26</f>
        <v>46332474196.91246</v>
      </c>
      <c r="N8" s="83">
        <f>(M8-M7)/M7*100</f>
        <v>5.8440382556329302</v>
      </c>
    </row>
    <row r="9" spans="1:20" ht="13.5" hidden="1" thickBot="1">
      <c r="A9" t="s">
        <v>307</v>
      </c>
      <c r="B9" s="220">
        <v>81106.655453481042</v>
      </c>
      <c r="C9" s="220">
        <v>528780.6251580714</v>
      </c>
      <c r="D9" s="219">
        <f t="shared" si="0"/>
        <v>528780625158.07141</v>
      </c>
      <c r="E9" s="219">
        <f t="shared" si="1"/>
        <v>81106655453.481049</v>
      </c>
      <c r="F9" s="220">
        <v>4479766142</v>
      </c>
      <c r="G9" s="220">
        <v>748604188</v>
      </c>
      <c r="H9" s="83">
        <f t="shared" si="2"/>
        <v>15.338431779575012</v>
      </c>
      <c r="I9" s="83">
        <f t="shared" si="3"/>
        <v>16.71078722126741</v>
      </c>
      <c r="J9" s="83">
        <f t="shared" si="4"/>
        <v>118.0375511570781</v>
      </c>
      <c r="K9" s="83">
        <f t="shared" si="5"/>
        <v>108.34384412164289</v>
      </c>
      <c r="M9" s="219">
        <f t="shared" si="6"/>
        <v>46420187623.290924</v>
      </c>
      <c r="N9" s="83">
        <f t="shared" ref="N9:N39" si="7">(M9-M8)/M8*100</f>
        <v>0.18931306367469766</v>
      </c>
    </row>
    <row r="10" spans="1:20" ht="13.5" hidden="1" thickBot="1">
      <c r="A10" t="s">
        <v>308</v>
      </c>
      <c r="B10" s="220">
        <v>81881.251886097758</v>
      </c>
      <c r="C10" s="220">
        <v>536841.80564712698</v>
      </c>
      <c r="D10" s="219">
        <f t="shared" si="0"/>
        <v>536841805647.12695</v>
      </c>
      <c r="E10" s="219">
        <f t="shared" si="1"/>
        <v>81881251886.097763</v>
      </c>
      <c r="F10" s="220">
        <v>4393645140</v>
      </c>
      <c r="G10" s="220">
        <v>741841930</v>
      </c>
      <c r="H10" s="83">
        <f t="shared" si="2"/>
        <v>15.252398569704418</v>
      </c>
      <c r="I10" s="83">
        <f t="shared" si="3"/>
        <v>16.884429815376485</v>
      </c>
      <c r="J10" s="83">
        <f t="shared" si="4"/>
        <v>122.18597281780634</v>
      </c>
      <c r="K10" s="83">
        <f t="shared" si="5"/>
        <v>110.375605064677</v>
      </c>
      <c r="M10" s="219">
        <f t="shared" si="6"/>
        <v>46863516367.810822</v>
      </c>
      <c r="N10" s="83">
        <f t="shared" si="7"/>
        <v>0.95503436590476232</v>
      </c>
    </row>
    <row r="11" spans="1:20" ht="15.75" thickBot="1">
      <c r="A11" t="s">
        <v>309</v>
      </c>
      <c r="B11" s="220">
        <v>79250.273878230495</v>
      </c>
      <c r="C11" s="220">
        <v>519243.95540583064</v>
      </c>
      <c r="D11" s="219">
        <f t="shared" si="0"/>
        <v>519243955405.83063</v>
      </c>
      <c r="E11" s="219">
        <f t="shared" si="1"/>
        <v>79250273878.230499</v>
      </c>
      <c r="F11" s="220">
        <v>4324510166.1150007</v>
      </c>
      <c r="G11" s="220">
        <v>733454143.19999993</v>
      </c>
      <c r="H11" s="83">
        <f t="shared" si="2"/>
        <v>15.262628106337816</v>
      </c>
      <c r="I11" s="83">
        <f t="shared" si="3"/>
        <v>16.960398172885121</v>
      </c>
      <c r="J11" s="83">
        <f t="shared" si="4"/>
        <v>120.0700045693967</v>
      </c>
      <c r="K11" s="83">
        <f t="shared" si="5"/>
        <v>108.05075492854685</v>
      </c>
      <c r="M11" s="219">
        <f t="shared" si="6"/>
        <v>45357715246.126068</v>
      </c>
      <c r="N11" s="83">
        <f t="shared" si="7"/>
        <v>-3.2131629002535633</v>
      </c>
      <c r="O11" s="83">
        <f>(M11-M7)/M7*100</f>
        <v>3.6172540083990361</v>
      </c>
      <c r="R11" s="460" t="s">
        <v>344</v>
      </c>
      <c r="S11" s="461"/>
      <c r="T11" s="462"/>
    </row>
    <row r="12" spans="1:20">
      <c r="A12" t="s">
        <v>310</v>
      </c>
      <c r="B12" s="220">
        <v>84383.799865926936</v>
      </c>
      <c r="C12" s="220">
        <v>541864.61557162134</v>
      </c>
      <c r="D12" s="219">
        <f t="shared" si="0"/>
        <v>541864615571.62134</v>
      </c>
      <c r="E12" s="219">
        <f t="shared" si="1"/>
        <v>84383799865.926941</v>
      </c>
      <c r="F12" s="220">
        <v>4344832650.1500006</v>
      </c>
      <c r="G12" s="220">
        <v>733104993.00000012</v>
      </c>
      <c r="H12" s="83">
        <f t="shared" si="2"/>
        <v>15.57285665846794</v>
      </c>
      <c r="I12" s="83">
        <f t="shared" si="3"/>
        <v>16.873031760491177</v>
      </c>
      <c r="J12" s="83">
        <f t="shared" si="4"/>
        <v>124.71472648156289</v>
      </c>
      <c r="K12" s="83">
        <f t="shared" si="5"/>
        <v>115.10465850275136</v>
      </c>
      <c r="M12" s="219">
        <f t="shared" si="6"/>
        <v>48295812473.604347</v>
      </c>
      <c r="N12" s="83">
        <f t="shared" si="7"/>
        <v>6.477612929873529</v>
      </c>
      <c r="O12" s="83">
        <f t="shared" ref="O12:O36" si="8">(M12-M8)/M8*100</f>
        <v>4.2374993149464082</v>
      </c>
      <c r="R12" s="7">
        <v>2001</v>
      </c>
    </row>
    <row r="13" spans="1:20">
      <c r="A13" t="s">
        <v>311</v>
      </c>
      <c r="B13" s="220">
        <v>83987.341478700269</v>
      </c>
      <c r="C13" s="220">
        <v>545530.10100618855</v>
      </c>
      <c r="D13" s="219">
        <f t="shared" si="0"/>
        <v>545530101006.18854</v>
      </c>
      <c r="E13" s="219">
        <f t="shared" si="1"/>
        <v>83987341478.700272</v>
      </c>
      <c r="F13" s="220">
        <v>4469507962.3999996</v>
      </c>
      <c r="G13" s="220">
        <v>755965791.00000012</v>
      </c>
      <c r="H13" s="83">
        <f t="shared" si="2"/>
        <v>15.395546702884413</v>
      </c>
      <c r="I13" s="83">
        <f t="shared" si="3"/>
        <v>16.913848176569036</v>
      </c>
      <c r="J13" s="83">
        <f t="shared" si="4"/>
        <v>122.05596356366132</v>
      </c>
      <c r="K13" s="83">
        <f t="shared" si="5"/>
        <v>111.0993942829091</v>
      </c>
      <c r="M13" s="219">
        <f t="shared" si="6"/>
        <v>48068905413.795372</v>
      </c>
      <c r="N13" s="83">
        <f t="shared" si="7"/>
        <v>-0.46982760655075279</v>
      </c>
      <c r="O13" s="83">
        <f t="shared" si="8"/>
        <v>3.5517258221447134</v>
      </c>
      <c r="R13" s="7">
        <f>R12+1</f>
        <v>2002</v>
      </c>
      <c r="S13" s="268">
        <f>SUM(M7:M10)</f>
        <v>183390466244.75952</v>
      </c>
    </row>
    <row r="14" spans="1:20">
      <c r="A14" t="s">
        <v>312</v>
      </c>
      <c r="B14" s="220">
        <v>83882.760417735655</v>
      </c>
      <c r="C14" s="220">
        <v>550406.98295282968</v>
      </c>
      <c r="D14" s="219">
        <f t="shared" si="0"/>
        <v>550406982952.82971</v>
      </c>
      <c r="E14" s="219">
        <f t="shared" si="1"/>
        <v>83882760417.735657</v>
      </c>
      <c r="F14" s="220">
        <v>4792454884.6540003</v>
      </c>
      <c r="G14" s="220">
        <v>792421454</v>
      </c>
      <c r="H14" s="83">
        <f t="shared" si="2"/>
        <v>15.24013375842735</v>
      </c>
      <c r="I14" s="83">
        <f t="shared" si="3"/>
        <v>16.534771282613971</v>
      </c>
      <c r="J14" s="83">
        <f t="shared" si="4"/>
        <v>114.84865193312453</v>
      </c>
      <c r="K14" s="83">
        <f t="shared" si="5"/>
        <v>105.85624605985953</v>
      </c>
      <c r="M14" s="219">
        <f t="shared" si="6"/>
        <v>48009049999.407036</v>
      </c>
      <c r="N14" s="83">
        <f t="shared" si="7"/>
        <v>-0.12452002780816013</v>
      </c>
      <c r="O14" s="83">
        <f t="shared" si="8"/>
        <v>2.4444039209636599</v>
      </c>
      <c r="R14" s="7">
        <f t="shared" ref="R14:R25" si="9">R13+1</f>
        <v>2003</v>
      </c>
      <c r="S14" s="268">
        <f>SUM(M11:M14)</f>
        <v>189731483132.93283</v>
      </c>
      <c r="T14" s="83">
        <f>(S14-S13)/S13*100</f>
        <v>3.4576589601502841</v>
      </c>
    </row>
    <row r="15" spans="1:20">
      <c r="A15" t="s">
        <v>313</v>
      </c>
      <c r="B15" s="220">
        <v>81950.886348798769</v>
      </c>
      <c r="C15" s="220">
        <v>539074.9567343255</v>
      </c>
      <c r="D15" s="219">
        <f t="shared" si="0"/>
        <v>539074956734.3255</v>
      </c>
      <c r="E15" s="219">
        <f t="shared" si="1"/>
        <v>81950886348.798767</v>
      </c>
      <c r="F15" s="220">
        <v>4499340550.9499998</v>
      </c>
      <c r="G15" s="220">
        <v>735941631.61000013</v>
      </c>
      <c r="H15" s="83">
        <f t="shared" si="2"/>
        <v>15.202131971637286</v>
      </c>
      <c r="I15" s="83">
        <f t="shared" si="3"/>
        <v>16.356655453755593</v>
      </c>
      <c r="J15" s="83">
        <f t="shared" si="4"/>
        <v>119.81199258644784</v>
      </c>
      <c r="K15" s="83">
        <f t="shared" si="5"/>
        <v>111.35514397998789</v>
      </c>
      <c r="M15" s="219">
        <f t="shared" si="6"/>
        <v>46903370616.584305</v>
      </c>
      <c r="N15" s="83">
        <f t="shared" si="7"/>
        <v>-2.3030644906249704</v>
      </c>
      <c r="O15" s="83">
        <f t="shared" si="8"/>
        <v>3.4077011200211387</v>
      </c>
      <c r="R15" s="7">
        <f t="shared" si="9"/>
        <v>2004</v>
      </c>
      <c r="S15" s="268">
        <f>SUM(M15:M18)</f>
        <v>198130504956.73529</v>
      </c>
      <c r="T15" s="83">
        <f t="shared" ref="T15:T21" si="10">(S15-S14)/S14*100</f>
        <v>4.4267939538098675</v>
      </c>
    </row>
    <row r="16" spans="1:20">
      <c r="A16" t="s">
        <v>314</v>
      </c>
      <c r="B16" s="220">
        <v>87054.091753421337</v>
      </c>
      <c r="C16" s="220">
        <v>561191.43734944076</v>
      </c>
      <c r="D16" s="219">
        <f t="shared" si="0"/>
        <v>561191437349.4408</v>
      </c>
      <c r="E16" s="219">
        <f t="shared" si="1"/>
        <v>87054091753.421341</v>
      </c>
      <c r="F16" s="220">
        <v>4543677182.2600002</v>
      </c>
      <c r="G16" s="220">
        <v>765181765.9000001</v>
      </c>
      <c r="H16" s="83">
        <f t="shared" si="2"/>
        <v>15.512369925775399</v>
      </c>
      <c r="I16" s="83">
        <f t="shared" si="3"/>
        <v>16.8405838532614</v>
      </c>
      <c r="J16" s="83">
        <f t="shared" si="4"/>
        <v>123.51041124587712</v>
      </c>
      <c r="K16" s="83">
        <f t="shared" si="5"/>
        <v>113.76916653395298</v>
      </c>
      <c r="M16" s="219">
        <f t="shared" si="6"/>
        <v>49824114309.420235</v>
      </c>
      <c r="N16" s="83">
        <f t="shared" si="7"/>
        <v>6.2271509583219595</v>
      </c>
      <c r="O16" s="83">
        <f t="shared" si="8"/>
        <v>3.1644603487127743</v>
      </c>
      <c r="R16" s="7">
        <f t="shared" si="9"/>
        <v>2005</v>
      </c>
      <c r="S16" s="268">
        <f>SUM(M19:M22)</f>
        <v>209345845147.67291</v>
      </c>
      <c r="T16" s="83">
        <f t="shared" si="10"/>
        <v>5.6605822477395176</v>
      </c>
    </row>
    <row r="17" spans="1:20">
      <c r="A17" t="s">
        <v>315</v>
      </c>
      <c r="B17" s="220">
        <v>88256.260221359218</v>
      </c>
      <c r="C17" s="220">
        <v>571887.28077671991</v>
      </c>
      <c r="D17" s="219">
        <f t="shared" si="0"/>
        <v>571887280776.71997</v>
      </c>
      <c r="E17" s="219">
        <f t="shared" si="1"/>
        <v>88256260221.359222</v>
      </c>
      <c r="F17" s="220">
        <v>4775490888.2999992</v>
      </c>
      <c r="G17" s="220">
        <v>793665970.39999986</v>
      </c>
      <c r="H17" s="83">
        <f t="shared" si="2"/>
        <v>15.432457267014618</v>
      </c>
      <c r="I17" s="83">
        <f t="shared" si="3"/>
        <v>16.619568311699421</v>
      </c>
      <c r="J17" s="83">
        <f t="shared" si="4"/>
        <v>119.75465855831692</v>
      </c>
      <c r="K17" s="83">
        <f t="shared" si="5"/>
        <v>111.20076141966744</v>
      </c>
      <c r="M17" s="219">
        <f t="shared" si="6"/>
        <v>50512157547.357567</v>
      </c>
      <c r="N17" s="83">
        <f t="shared" si="7"/>
        <v>1.3809442425095833</v>
      </c>
      <c r="O17" s="83">
        <f t="shared" si="8"/>
        <v>5.0828120851301968</v>
      </c>
      <c r="Q17" s="275"/>
      <c r="R17" s="7">
        <f t="shared" si="9"/>
        <v>2006</v>
      </c>
      <c r="S17" s="268">
        <f>SUM(M23:M26)</f>
        <v>220576753278.10681</v>
      </c>
      <c r="T17" s="83">
        <f t="shared" si="10"/>
        <v>5.3647628509233591</v>
      </c>
    </row>
    <row r="18" spans="1:20">
      <c r="A18" t="s">
        <v>316</v>
      </c>
      <c r="B18" s="220">
        <v>88917.944120899076</v>
      </c>
      <c r="C18" s="220">
        <v>579586.13591766066</v>
      </c>
      <c r="D18" s="219">
        <f t="shared" si="0"/>
        <v>579586135917.66064</v>
      </c>
      <c r="E18" s="219">
        <f t="shared" si="1"/>
        <v>88917944120.899078</v>
      </c>
      <c r="F18" s="220">
        <v>4830257034.4000006</v>
      </c>
      <c r="G18" s="220">
        <v>826240651</v>
      </c>
      <c r="H18" s="83">
        <f t="shared" si="2"/>
        <v>15.341627173347582</v>
      </c>
      <c r="I18" s="83">
        <f t="shared" si="3"/>
        <v>17.105521406328908</v>
      </c>
      <c r="J18" s="83">
        <f t="shared" si="4"/>
        <v>119.99074413431397</v>
      </c>
      <c r="K18" s="83">
        <f t="shared" si="5"/>
        <v>107.61748894015514</v>
      </c>
      <c r="L18">
        <f>L31/G31</f>
        <v>0.58440941989797135</v>
      </c>
      <c r="M18" s="219">
        <f t="shared" si="6"/>
        <v>50890862483.373184</v>
      </c>
      <c r="N18" s="83">
        <f t="shared" si="7"/>
        <v>0.7497302716886789</v>
      </c>
      <c r="O18" s="83">
        <f t="shared" si="8"/>
        <v>6.002644259783815</v>
      </c>
      <c r="Q18" s="275"/>
      <c r="R18" s="7">
        <f t="shared" si="9"/>
        <v>2007</v>
      </c>
      <c r="S18" s="268">
        <f>SUM(M27:M30)</f>
        <v>234033373726.99173</v>
      </c>
      <c r="T18" s="83">
        <f t="shared" si="10"/>
        <v>6.1006521534563474</v>
      </c>
    </row>
    <row r="19" spans="1:20">
      <c r="A19" t="s">
        <v>317</v>
      </c>
      <c r="B19" s="220">
        <v>86810.104521550093</v>
      </c>
      <c r="C19" s="220">
        <v>568481.37126861163</v>
      </c>
      <c r="D19" s="219">
        <f t="shared" si="0"/>
        <v>568481371268.61169</v>
      </c>
      <c r="E19" s="219">
        <f t="shared" si="1"/>
        <v>86810104521.550095</v>
      </c>
      <c r="F19" s="220">
        <v>4690209425</v>
      </c>
      <c r="G19" s="220">
        <v>774740717</v>
      </c>
      <c r="H19" s="83">
        <f t="shared" si="2"/>
        <v>15.270527568533407</v>
      </c>
      <c r="I19" s="83">
        <f t="shared" si="3"/>
        <v>16.51825423552382</v>
      </c>
      <c r="J19" s="83">
        <f t="shared" si="4"/>
        <v>121.205967528542</v>
      </c>
      <c r="K19" s="83">
        <f t="shared" si="5"/>
        <v>112.0505255715766</v>
      </c>
      <c r="L19">
        <f t="shared" ref="L19:L24" si="11">L32/G32</f>
        <v>0.58543455033832625</v>
      </c>
      <c r="M19" s="219">
        <f t="shared" si="6"/>
        <v>49684471847.06218</v>
      </c>
      <c r="N19" s="83">
        <f t="shared" si="7"/>
        <v>-2.3705446861018533</v>
      </c>
      <c r="O19" s="83">
        <f t="shared" si="8"/>
        <v>5.9294272328789113</v>
      </c>
      <c r="Q19" s="275"/>
      <c r="R19" s="7">
        <f t="shared" si="9"/>
        <v>2008</v>
      </c>
      <c r="S19" s="268">
        <f>SUM(M31:M34)</f>
        <v>245608672937.1069</v>
      </c>
      <c r="T19" s="83">
        <f t="shared" si="10"/>
        <v>4.946003651435702</v>
      </c>
    </row>
    <row r="20" spans="1:20">
      <c r="A20" t="s">
        <v>318</v>
      </c>
      <c r="B20" s="220">
        <v>91432.892635954049</v>
      </c>
      <c r="C20" s="220">
        <v>589441.26807747677</v>
      </c>
      <c r="D20" s="219">
        <f t="shared" si="0"/>
        <v>589441268077.47681</v>
      </c>
      <c r="E20" s="219">
        <f t="shared" si="1"/>
        <v>91432892635.954056</v>
      </c>
      <c r="F20" s="220">
        <v>4760343407</v>
      </c>
      <c r="G20" s="220">
        <v>805551748</v>
      </c>
      <c r="H20" s="83">
        <f t="shared" si="2"/>
        <v>15.51179016260124</v>
      </c>
      <c r="I20" s="83">
        <f t="shared" si="3"/>
        <v>16.922135214351357</v>
      </c>
      <c r="J20" s="83">
        <f t="shared" si="4"/>
        <v>123.82326602965533</v>
      </c>
      <c r="K20" s="83">
        <f t="shared" si="5"/>
        <v>113.50343769095025</v>
      </c>
      <c r="L20">
        <f t="shared" si="11"/>
        <v>0.58087081840123489</v>
      </c>
      <c r="M20" s="219">
        <f t="shared" si="6"/>
        <v>52330255851.020157</v>
      </c>
      <c r="N20" s="83">
        <f t="shared" si="7"/>
        <v>5.3251728469655077</v>
      </c>
      <c r="O20" s="83">
        <f t="shared" si="8"/>
        <v>5.029977103127524</v>
      </c>
      <c r="Q20" s="275"/>
      <c r="R20" s="7">
        <f t="shared" si="9"/>
        <v>2009</v>
      </c>
      <c r="S20" s="268">
        <f>SUM(M35:M38)</f>
        <v>235789661660.94968</v>
      </c>
      <c r="T20" s="83">
        <f t="shared" si="10"/>
        <v>-3.9978275843180771</v>
      </c>
    </row>
    <row r="21" spans="1:20">
      <c r="A21" t="s">
        <v>319</v>
      </c>
      <c r="B21" s="220">
        <v>93565.51918595325</v>
      </c>
      <c r="C21" s="220">
        <v>601321.42406181106</v>
      </c>
      <c r="D21" s="219">
        <f t="shared" si="0"/>
        <v>601321424061.81104</v>
      </c>
      <c r="E21" s="219">
        <f t="shared" si="1"/>
        <v>93565519185.953247</v>
      </c>
      <c r="F21" s="220">
        <v>4824982237</v>
      </c>
      <c r="G21" s="220">
        <v>802738840</v>
      </c>
      <c r="H21" s="83">
        <f t="shared" si="2"/>
        <v>15.559984301563063</v>
      </c>
      <c r="I21" s="83">
        <f t="shared" si="3"/>
        <v>16.637135652941058</v>
      </c>
      <c r="J21" s="83">
        <f t="shared" si="4"/>
        <v>124.6266606850124</v>
      </c>
      <c r="K21" s="83">
        <f t="shared" si="5"/>
        <v>116.55785732997951</v>
      </c>
      <c r="L21">
        <f t="shared" si="11"/>
        <v>0.56311469509910428</v>
      </c>
      <c r="M21" s="219">
        <f t="shared" si="6"/>
        <v>53550832929.779793</v>
      </c>
      <c r="N21" s="83">
        <f t="shared" si="7"/>
        <v>2.3324500499950092</v>
      </c>
      <c r="O21" s="83">
        <f t="shared" si="8"/>
        <v>6.0157307269508777</v>
      </c>
      <c r="Q21" s="274"/>
      <c r="R21" s="7">
        <f t="shared" si="9"/>
        <v>2010</v>
      </c>
      <c r="S21" s="268">
        <f>SUM(M39:M42)</f>
        <v>247805877644.91763</v>
      </c>
      <c r="T21" s="83">
        <f t="shared" si="10"/>
        <v>5.0961589661409752</v>
      </c>
    </row>
    <row r="22" spans="1:20">
      <c r="A22" t="s">
        <v>320</v>
      </c>
      <c r="B22" s="220">
        <v>93966.423447842943</v>
      </c>
      <c r="C22" s="220">
        <v>607539.91567375232</v>
      </c>
      <c r="D22" s="219">
        <f t="shared" si="0"/>
        <v>607539915673.75232</v>
      </c>
      <c r="E22" s="219">
        <f t="shared" si="1"/>
        <v>93966423447.842941</v>
      </c>
      <c r="F22" s="220">
        <v>5011501336</v>
      </c>
      <c r="G22" s="220">
        <v>832010091</v>
      </c>
      <c r="H22" s="83">
        <f t="shared" si="2"/>
        <v>15.466707787197098</v>
      </c>
      <c r="I22" s="83">
        <f t="shared" si="3"/>
        <v>16.602012754606594</v>
      </c>
      <c r="J22" s="83">
        <f t="shared" si="4"/>
        <v>121.22912375768591</v>
      </c>
      <c r="K22" s="83">
        <f t="shared" si="5"/>
        <v>112.9390430047596</v>
      </c>
      <c r="L22">
        <f t="shared" si="11"/>
        <v>0.56498434357946659</v>
      </c>
      <c r="M22" s="219">
        <f t="shared" si="6"/>
        <v>53780284519.810776</v>
      </c>
      <c r="N22" s="83">
        <f t="shared" si="7"/>
        <v>0.42847436254046428</v>
      </c>
      <c r="O22" s="83">
        <f t="shared" si="8"/>
        <v>5.6776833707261485</v>
      </c>
      <c r="Q22" s="274"/>
      <c r="R22" s="7">
        <f t="shared" si="9"/>
        <v>2011</v>
      </c>
      <c r="S22" s="268">
        <f>SUM(M43:M46)</f>
        <v>256757418186.15848</v>
      </c>
      <c r="T22" s="83">
        <f>(S22-S21)/S21*100</f>
        <v>3.6123197021450615</v>
      </c>
    </row>
    <row r="23" spans="1:20">
      <c r="A23" t="s">
        <v>321</v>
      </c>
      <c r="B23" s="220">
        <v>91323.205295680673</v>
      </c>
      <c r="C23" s="220">
        <v>593899.29678941797</v>
      </c>
      <c r="D23" s="219">
        <f t="shared" si="0"/>
        <v>593899296789.41797</v>
      </c>
      <c r="E23" s="219">
        <f t="shared" si="1"/>
        <v>91323205295.680679</v>
      </c>
      <c r="F23" s="220">
        <v>4675546289</v>
      </c>
      <c r="G23" s="220">
        <v>750919883</v>
      </c>
      <c r="H23" s="83">
        <f t="shared" si="2"/>
        <v>15.37688389081586</v>
      </c>
      <c r="I23" s="83">
        <f t="shared" si="3"/>
        <v>16.060580659134182</v>
      </c>
      <c r="J23" s="83">
        <f t="shared" si="4"/>
        <v>127.0224397492684</v>
      </c>
      <c r="K23" s="83">
        <f t="shared" si="5"/>
        <v>121.61511149609642</v>
      </c>
      <c r="L23">
        <f t="shared" si="11"/>
        <v>0.56386607347301743</v>
      </c>
      <c r="M23" s="219">
        <f t="shared" si="6"/>
        <v>52267477933.635681</v>
      </c>
      <c r="N23" s="83">
        <f t="shared" si="7"/>
        <v>-2.8129389788144938</v>
      </c>
      <c r="O23" s="83">
        <f t="shared" si="8"/>
        <v>5.1988196523945405</v>
      </c>
      <c r="Q23" s="297"/>
      <c r="R23" s="7">
        <f t="shared" si="9"/>
        <v>2012</v>
      </c>
      <c r="S23" s="268">
        <f>SUM(M47:M50)</f>
        <v>262329654121.22589</v>
      </c>
      <c r="T23" s="83">
        <f>(S23-S22)/S22*100</f>
        <v>2.1702336681962349</v>
      </c>
    </row>
    <row r="24" spans="1:20">
      <c r="A24" t="s">
        <v>322</v>
      </c>
      <c r="B24" s="220">
        <v>95591.084909751124</v>
      </c>
      <c r="C24" s="220">
        <v>615465.0028027863</v>
      </c>
      <c r="D24" s="219">
        <f t="shared" si="0"/>
        <v>615465002802.78625</v>
      </c>
      <c r="E24" s="219">
        <f t="shared" si="1"/>
        <v>95591084909.751129</v>
      </c>
      <c r="F24" s="220">
        <v>4859349229</v>
      </c>
      <c r="G24" s="220">
        <v>811777848</v>
      </c>
      <c r="H24" s="83">
        <f t="shared" si="2"/>
        <v>15.531522421979439</v>
      </c>
      <c r="I24" s="83">
        <f t="shared" si="3"/>
        <v>16.705484824087335</v>
      </c>
      <c r="J24" s="83">
        <f t="shared" si="4"/>
        <v>126.65584912682682</v>
      </c>
      <c r="K24" s="83">
        <f t="shared" si="5"/>
        <v>117.75522717854594</v>
      </c>
      <c r="L24">
        <f t="shared" si="11"/>
        <v>0.56366596005589387</v>
      </c>
      <c r="M24" s="219">
        <f t="shared" si="6"/>
        <v>54710135337.409386</v>
      </c>
      <c r="N24" s="83">
        <f t="shared" si="7"/>
        <v>4.6733791266438391</v>
      </c>
      <c r="O24" s="83">
        <f t="shared" si="8"/>
        <v>4.5478078554871697</v>
      </c>
      <c r="Q24" s="297"/>
      <c r="R24" s="7">
        <f t="shared" si="9"/>
        <v>2013</v>
      </c>
      <c r="S24" s="268">
        <f>SUM(M51:M54)</f>
        <v>269793160018.25446</v>
      </c>
      <c r="T24" s="83">
        <f>(S24-S23)/S23*100</f>
        <v>2.8450866227954474</v>
      </c>
    </row>
    <row r="25" spans="1:20">
      <c r="A25" t="s">
        <v>323</v>
      </c>
      <c r="B25" s="220">
        <v>98261.270745766713</v>
      </c>
      <c r="C25" s="220">
        <v>632122.74687195534</v>
      </c>
      <c r="D25" s="219">
        <f t="shared" si="0"/>
        <v>632122746871.95532</v>
      </c>
      <c r="E25" s="219">
        <f t="shared" si="1"/>
        <v>98261270745.766708</v>
      </c>
      <c r="F25" s="220">
        <v>4906222423</v>
      </c>
      <c r="G25" s="220">
        <v>827883368</v>
      </c>
      <c r="H25" s="83">
        <f t="shared" si="2"/>
        <v>15.544650343941951</v>
      </c>
      <c r="I25" s="83">
        <f t="shared" si="3"/>
        <v>16.874150754334849</v>
      </c>
      <c r="J25" s="83">
        <f t="shared" si="4"/>
        <v>128.84102928326519</v>
      </c>
      <c r="K25" s="83">
        <f t="shared" si="5"/>
        <v>118.6897509284988</v>
      </c>
      <c r="M25" s="219">
        <f t="shared" si="6"/>
        <v>56238376476.239105</v>
      </c>
      <c r="N25" s="83">
        <f t="shared" si="7"/>
        <v>2.7933419089620632</v>
      </c>
      <c r="O25" s="83">
        <f t="shared" si="8"/>
        <v>5.0186773938389306</v>
      </c>
      <c r="Q25" s="297"/>
      <c r="R25" s="7">
        <f t="shared" si="9"/>
        <v>2014</v>
      </c>
      <c r="S25" s="268">
        <f>SUM(M55:M58)</f>
        <v>275795250318.96167</v>
      </c>
      <c r="T25" s="83">
        <f t="shared" ref="T25:T27" si="12">(S25-S24)/S24*100</f>
        <v>2.2247006930424433</v>
      </c>
    </row>
    <row r="26" spans="1:20">
      <c r="A26" t="s">
        <v>324</v>
      </c>
      <c r="B26" s="220">
        <v>100222.33692801281</v>
      </c>
      <c r="C26" s="220">
        <v>649809.30126341712</v>
      </c>
      <c r="D26" s="219">
        <f t="shared" si="0"/>
        <v>649809301263.41711</v>
      </c>
      <c r="E26" s="219">
        <f t="shared" si="1"/>
        <v>100222336928.01282</v>
      </c>
      <c r="F26" s="220">
        <v>5280826192</v>
      </c>
      <c r="G26" s="220">
        <v>873224453</v>
      </c>
      <c r="H26" s="83">
        <f t="shared" si="2"/>
        <v>15.423346008306071</v>
      </c>
      <c r="I26" s="83">
        <f t="shared" si="3"/>
        <v>16.535754468171294</v>
      </c>
      <c r="J26" s="83">
        <f t="shared" si="4"/>
        <v>123.05068897132472</v>
      </c>
      <c r="K26" s="83">
        <f t="shared" si="5"/>
        <v>114.77271002168422</v>
      </c>
      <c r="L26">
        <f>AVERAGE(L18:L24)</f>
        <v>0.57233512297785916</v>
      </c>
      <c r="M26" s="219">
        <f t="shared" si="6"/>
        <v>57360763530.822647</v>
      </c>
      <c r="N26" s="83">
        <f t="shared" si="7"/>
        <v>1.9957671698751012</v>
      </c>
      <c r="O26" s="83">
        <f t="shared" si="8"/>
        <v>6.657605185582363</v>
      </c>
      <c r="Q26" s="273">
        <f>M26/E26</f>
        <v>0.57233512297785916</v>
      </c>
      <c r="R26" s="7">
        <v>2015</v>
      </c>
      <c r="S26" s="268">
        <f>SUM(M59:M62)</f>
        <v>277785566834.29669</v>
      </c>
      <c r="T26" s="83">
        <f t="shared" si="12"/>
        <v>0.7216645366565192</v>
      </c>
    </row>
    <row r="27" spans="1:20">
      <c r="A27" t="s">
        <v>325</v>
      </c>
      <c r="B27" s="220">
        <v>97757.353530725493</v>
      </c>
      <c r="C27" s="220">
        <v>632100.68448997126</v>
      </c>
      <c r="D27" s="219">
        <f t="shared" si="0"/>
        <v>632100684489.97131</v>
      </c>
      <c r="E27" s="219">
        <f t="shared" si="1"/>
        <v>97757353530.725494</v>
      </c>
      <c r="F27" s="220">
        <v>5154329343</v>
      </c>
      <c r="G27" s="220">
        <v>833477953</v>
      </c>
      <c r="H27" s="83">
        <f t="shared" si="2"/>
        <v>15.465471866970661</v>
      </c>
      <c r="I27" s="83">
        <f t="shared" si="3"/>
        <v>16.170444252498747</v>
      </c>
      <c r="J27" s="83">
        <f t="shared" si="4"/>
        <v>122.63490406339976</v>
      </c>
      <c r="K27" s="83">
        <f t="shared" si="5"/>
        <v>117.28846957362229</v>
      </c>
      <c r="M27" s="219">
        <f t="shared" si="6"/>
        <v>55949966954.997833</v>
      </c>
      <c r="N27" s="83">
        <f t="shared" si="7"/>
        <v>-2.4595149872207092</v>
      </c>
      <c r="O27" s="83">
        <f t="shared" si="8"/>
        <v>7.0454691271651368</v>
      </c>
      <c r="Q27" s="273">
        <f t="shared" ref="Q27:Q38" si="13">M27/E27</f>
        <v>0.57233512297785916</v>
      </c>
      <c r="R27" s="7">
        <v>2016</v>
      </c>
      <c r="S27" s="268">
        <f>SUM(M63:M66)</f>
        <v>278774729036.55139</v>
      </c>
      <c r="T27" s="83">
        <f t="shared" si="12"/>
        <v>0.35608840787784701</v>
      </c>
    </row>
    <row r="28" spans="1:20">
      <c r="A28" t="s">
        <v>326</v>
      </c>
      <c r="B28" s="220">
        <v>101532.17937020851</v>
      </c>
      <c r="C28" s="220">
        <v>649120.43738296092</v>
      </c>
      <c r="D28" s="219">
        <f t="shared" si="0"/>
        <v>649120437382.96094</v>
      </c>
      <c r="E28" s="219">
        <f t="shared" si="1"/>
        <v>101532179370.20851</v>
      </c>
      <c r="F28" s="220">
        <v>5056692012</v>
      </c>
      <c r="G28" s="220">
        <v>821281896</v>
      </c>
      <c r="H28" s="83">
        <f t="shared" si="2"/>
        <v>15.641500948506984</v>
      </c>
      <c r="I28" s="83">
        <f t="shared" si="3"/>
        <v>16.241485422703654</v>
      </c>
      <c r="J28" s="83">
        <f t="shared" si="4"/>
        <v>128.36859271684688</v>
      </c>
      <c r="K28" s="83">
        <f t="shared" si="5"/>
        <v>123.6264671907592</v>
      </c>
      <c r="M28" s="219">
        <f t="shared" si="6"/>
        <v>58110432366.058342</v>
      </c>
      <c r="N28" s="83">
        <f t="shared" si="7"/>
        <v>3.8614239268420536</v>
      </c>
      <c r="O28" s="83">
        <f t="shared" si="8"/>
        <v>6.2151135391615826</v>
      </c>
      <c r="Q28" s="273">
        <f>M28/E28</f>
        <v>0.57233512297785916</v>
      </c>
    </row>
    <row r="29" spans="1:20">
      <c r="A29" t="s">
        <v>327</v>
      </c>
      <c r="B29" s="220">
        <v>103747.2807563742</v>
      </c>
      <c r="C29" s="220">
        <v>663508.58311778179</v>
      </c>
      <c r="D29" s="219">
        <f t="shared" si="0"/>
        <v>663508583117.78174</v>
      </c>
      <c r="E29" s="219">
        <f t="shared" si="1"/>
        <v>103747280756.37419</v>
      </c>
      <c r="F29" s="220">
        <v>5400223668</v>
      </c>
      <c r="G29" s="220">
        <v>898105429</v>
      </c>
      <c r="H29" s="83">
        <f t="shared" si="2"/>
        <v>15.636162575150539</v>
      </c>
      <c r="I29" s="83">
        <f t="shared" si="3"/>
        <v>16.630893166923542</v>
      </c>
      <c r="J29" s="83">
        <f t="shared" si="4"/>
        <v>122.86687069084223</v>
      </c>
      <c r="K29" s="83">
        <f t="shared" si="5"/>
        <v>115.5179307532882</v>
      </c>
      <c r="M29" s="219">
        <f t="shared" si="6"/>
        <v>59378212690.317902</v>
      </c>
      <c r="N29" s="83">
        <f t="shared" si="7"/>
        <v>2.1816742237837072</v>
      </c>
      <c r="O29" s="83">
        <f t="shared" si="8"/>
        <v>5.5830847382398874</v>
      </c>
      <c r="Q29" s="273">
        <f t="shared" si="13"/>
        <v>0.57233512297785916</v>
      </c>
    </row>
    <row r="30" spans="1:20">
      <c r="A30" t="s">
        <v>328</v>
      </c>
      <c r="B30" s="220">
        <v>105872.8693782467</v>
      </c>
      <c r="C30" s="220">
        <v>680111.92560838442</v>
      </c>
      <c r="D30" s="219">
        <f t="shared" si="0"/>
        <v>680111925608.3844</v>
      </c>
      <c r="E30" s="219">
        <f t="shared" si="1"/>
        <v>105872869378.2467</v>
      </c>
      <c r="F30" s="220">
        <v>5579296845</v>
      </c>
      <c r="G30" s="220">
        <v>902642355</v>
      </c>
      <c r="H30" s="83">
        <f t="shared" si="2"/>
        <v>15.566977344727434</v>
      </c>
      <c r="I30" s="83">
        <f t="shared" si="3"/>
        <v>16.178424989323183</v>
      </c>
      <c r="J30" s="83">
        <f t="shared" si="4"/>
        <v>121.8992185758821</v>
      </c>
      <c r="K30" s="83">
        <f t="shared" si="5"/>
        <v>117.29215762121721</v>
      </c>
      <c r="M30" s="219">
        <f t="shared" si="6"/>
        <v>60594761715.617645</v>
      </c>
      <c r="N30" s="83">
        <f t="shared" si="7"/>
        <v>2.0488138160111911</v>
      </c>
      <c r="O30" s="83">
        <f t="shared" si="8"/>
        <v>5.637997100678791</v>
      </c>
      <c r="Q30" s="273">
        <f t="shared" si="13"/>
        <v>0.57233512297785916</v>
      </c>
    </row>
    <row r="31" spans="1:20">
      <c r="A31" s="221" t="s">
        <v>227</v>
      </c>
      <c r="B31" s="220">
        <v>102482.27196272815</v>
      </c>
      <c r="C31" s="220">
        <v>656295.96715849463</v>
      </c>
      <c r="D31" s="219">
        <f t="shared" si="0"/>
        <v>656295967158.49463</v>
      </c>
      <c r="E31" s="219">
        <f t="shared" si="1"/>
        <v>102482271962.72815</v>
      </c>
      <c r="F31" s="220">
        <v>5543646776</v>
      </c>
      <c r="G31" s="220">
        <v>903773016</v>
      </c>
      <c r="H31" s="83">
        <f t="shared" si="2"/>
        <v>15.615252430460053</v>
      </c>
      <c r="I31" s="83">
        <f t="shared" si="3"/>
        <v>16.302860779526693</v>
      </c>
      <c r="J31" s="83">
        <f t="shared" si="4"/>
        <v>118.38704623097267</v>
      </c>
      <c r="K31" s="83">
        <f t="shared" si="5"/>
        <v>113.39381697442508</v>
      </c>
      <c r="L31" s="220">
        <v>528173464</v>
      </c>
      <c r="M31" s="219">
        <f t="shared" ref="M31:M38" si="14">L31*K31</f>
        <v>59891605107.564095</v>
      </c>
      <c r="N31" s="83">
        <f t="shared" si="7"/>
        <v>-1.1604247432370374</v>
      </c>
      <c r="O31" s="83">
        <f t="shared" si="8"/>
        <v>7.0449338347896324</v>
      </c>
      <c r="Q31" s="273">
        <f t="shared" si="13"/>
        <v>0.58440941989797135</v>
      </c>
    </row>
    <row r="32" spans="1:20">
      <c r="A32" s="221" t="s">
        <v>228</v>
      </c>
      <c r="B32" s="220">
        <v>107051.70887465325</v>
      </c>
      <c r="C32" s="220">
        <v>679423.12439689715</v>
      </c>
      <c r="D32" s="219">
        <f t="shared" si="0"/>
        <v>679423124396.89709</v>
      </c>
      <c r="E32" s="219">
        <f t="shared" si="1"/>
        <v>107051708874.65326</v>
      </c>
      <c r="F32" s="220">
        <v>5265926862</v>
      </c>
      <c r="G32" s="220">
        <v>890535459</v>
      </c>
      <c r="H32" s="83">
        <f t="shared" si="2"/>
        <v>15.756265135909194</v>
      </c>
      <c r="I32" s="83">
        <f t="shared" si="3"/>
        <v>16.911276634437996</v>
      </c>
      <c r="J32" s="83">
        <f t="shared" si="4"/>
        <v>129.02251440287799</v>
      </c>
      <c r="K32" s="83">
        <f t="shared" si="5"/>
        <v>120.21049559875331</v>
      </c>
      <c r="L32" s="220">
        <v>521350226</v>
      </c>
      <c r="M32" s="219">
        <f t="shared" si="14"/>
        <v>62671769047.982048</v>
      </c>
      <c r="N32" s="83">
        <f t="shared" si="7"/>
        <v>4.6419927056969605</v>
      </c>
      <c r="O32" s="83">
        <f t="shared" si="8"/>
        <v>7.8494282286358148</v>
      </c>
      <c r="Q32" s="273">
        <f t="shared" si="13"/>
        <v>0.58543455033832636</v>
      </c>
    </row>
    <row r="33" spans="1:17">
      <c r="A33" s="221" t="s">
        <v>229</v>
      </c>
      <c r="B33" s="220">
        <v>107903.35629808574</v>
      </c>
      <c r="C33" s="220">
        <v>685028.52064396103</v>
      </c>
      <c r="D33" s="219">
        <f t="shared" si="0"/>
        <v>685028520643.96106</v>
      </c>
      <c r="E33" s="219">
        <f t="shared" si="1"/>
        <v>107903356298.08574</v>
      </c>
      <c r="F33" s="220">
        <v>5202135900</v>
      </c>
      <c r="G33" s="220">
        <v>869534795</v>
      </c>
      <c r="H33" s="83">
        <f t="shared" si="2"/>
        <v>15.75165895233839</v>
      </c>
      <c r="I33" s="83">
        <f t="shared" si="3"/>
        <v>16.714957312053304</v>
      </c>
      <c r="J33" s="83">
        <f t="shared" si="4"/>
        <v>131.68216552050495</v>
      </c>
      <c r="K33" s="83">
        <f t="shared" si="5"/>
        <v>124.09320123651376</v>
      </c>
      <c r="L33" s="220">
        <v>505087388</v>
      </c>
      <c r="M33" s="219">
        <f t="shared" si="14"/>
        <v>62677910881.109108</v>
      </c>
      <c r="N33" s="83">
        <f t="shared" si="7"/>
        <v>9.7999996176232011E-3</v>
      </c>
      <c r="O33" s="83">
        <f t="shared" si="8"/>
        <v>5.5570857411968699</v>
      </c>
      <c r="Q33" s="273">
        <f t="shared" si="13"/>
        <v>0.58087081840123489</v>
      </c>
    </row>
    <row r="34" spans="1:17">
      <c r="A34" s="221" t="s">
        <v>230</v>
      </c>
      <c r="B34" s="220">
        <v>107202.65058937493</v>
      </c>
      <c r="C34" s="220">
        <v>687853.85451204039</v>
      </c>
      <c r="D34" s="219">
        <f t="shared" si="0"/>
        <v>687853854512.04041</v>
      </c>
      <c r="E34" s="219">
        <f t="shared" si="1"/>
        <v>107202650589.37492</v>
      </c>
      <c r="F34" s="220">
        <v>5460259824</v>
      </c>
      <c r="G34" s="220">
        <v>899511198</v>
      </c>
      <c r="H34" s="83">
        <f t="shared" si="2"/>
        <v>15.585091205954479</v>
      </c>
      <c r="I34" s="83">
        <f t="shared" si="3"/>
        <v>16.473780131236477</v>
      </c>
      <c r="J34" s="83">
        <f t="shared" si="4"/>
        <v>125.97456470636266</v>
      </c>
      <c r="K34" s="83">
        <f t="shared" si="5"/>
        <v>119.17878379694716</v>
      </c>
      <c r="L34" s="220">
        <v>506527974</v>
      </c>
      <c r="M34" s="219">
        <f t="shared" si="14"/>
        <v>60367387900.451668</v>
      </c>
      <c r="N34" s="83">
        <f t="shared" si="7"/>
        <v>-3.6863433196428113</v>
      </c>
      <c r="O34" s="83">
        <f t="shared" si="8"/>
        <v>-0.37523675104637688</v>
      </c>
      <c r="Q34" s="273">
        <f t="shared" si="13"/>
        <v>0.56311469509910428</v>
      </c>
    </row>
    <row r="35" spans="1:17">
      <c r="A35" s="223" t="s">
        <v>224</v>
      </c>
      <c r="B35" s="220">
        <v>101618.24087932493</v>
      </c>
      <c r="C35" s="220">
        <v>649054.20192877541</v>
      </c>
      <c r="D35" s="219">
        <f t="shared" si="0"/>
        <v>649054201928.77539</v>
      </c>
      <c r="E35" s="219">
        <f t="shared" si="1"/>
        <v>101618240879.32494</v>
      </c>
      <c r="F35" s="220">
        <v>5083035776</v>
      </c>
      <c r="G35" s="270">
        <v>823636857</v>
      </c>
      <c r="H35" s="83">
        <f t="shared" si="2"/>
        <v>15.656356676738087</v>
      </c>
      <c r="I35" s="83">
        <f t="shared" si="3"/>
        <v>16.203640763043097</v>
      </c>
      <c r="J35" s="83">
        <f t="shared" si="4"/>
        <v>127.69026828285212</v>
      </c>
      <c r="K35" s="83">
        <f t="shared" si="5"/>
        <v>123.37748124756993</v>
      </c>
      <c r="L35" s="220">
        <v>465341929</v>
      </c>
      <c r="M35" s="219">
        <f t="shared" si="14"/>
        <v>57412715118.905518</v>
      </c>
      <c r="N35" s="83">
        <f t="shared" si="7"/>
        <v>-4.8944850594140803</v>
      </c>
      <c r="O35" s="83">
        <f t="shared" si="8"/>
        <v>-4.1389606844006623</v>
      </c>
      <c r="Q35" s="273">
        <f t="shared" si="13"/>
        <v>0.56498434357946659</v>
      </c>
    </row>
    <row r="36" spans="1:17">
      <c r="A36" s="223" t="s">
        <v>225</v>
      </c>
      <c r="B36" s="220">
        <v>104251.99288520393</v>
      </c>
      <c r="C36" s="220">
        <v>661876.89583983878</v>
      </c>
      <c r="D36" s="219">
        <f t="shared" si="0"/>
        <v>661876895839.83875</v>
      </c>
      <c r="E36" s="219">
        <f t="shared" si="1"/>
        <v>104251992885.20393</v>
      </c>
      <c r="F36" s="220">
        <v>4994646966</v>
      </c>
      <c r="G36" s="220">
        <v>831381344</v>
      </c>
      <c r="H36" s="83">
        <f t="shared" si="2"/>
        <v>15.750964195981071</v>
      </c>
      <c r="I36" s="83">
        <f t="shared" si="3"/>
        <v>16.645447609399667</v>
      </c>
      <c r="J36" s="83">
        <f t="shared" si="4"/>
        <v>132.5172530401899</v>
      </c>
      <c r="K36" s="83">
        <f t="shared" si="5"/>
        <v>125.39611772332954</v>
      </c>
      <c r="L36" s="220">
        <v>468787734</v>
      </c>
      <c r="M36" s="219">
        <f t="shared" si="14"/>
        <v>58784161879.916893</v>
      </c>
      <c r="N36" s="83">
        <f t="shared" si="7"/>
        <v>2.3887509207168112</v>
      </c>
      <c r="O36" s="83">
        <f t="shared" si="8"/>
        <v>-6.203123395302228</v>
      </c>
      <c r="Q36" s="273">
        <f t="shared" si="13"/>
        <v>0.56386607347301743</v>
      </c>
    </row>
    <row r="37" spans="1:17">
      <c r="A37" s="221" t="s">
        <v>226</v>
      </c>
      <c r="B37" s="220">
        <v>105876.75537451248</v>
      </c>
      <c r="C37" s="220">
        <v>671863.73089937901</v>
      </c>
      <c r="D37" s="219">
        <f t="shared" si="0"/>
        <v>671863730899.37903</v>
      </c>
      <c r="E37" s="219">
        <f t="shared" si="1"/>
        <v>105876755374.51248</v>
      </c>
      <c r="F37" s="220">
        <v>5002707417</v>
      </c>
      <c r="G37" s="220">
        <v>835393434</v>
      </c>
      <c r="H37" s="83">
        <f t="shared" si="2"/>
        <v>15.758665113948384</v>
      </c>
      <c r="I37" s="83">
        <f>G37/F37*100</f>
        <v>16.698826542627685</v>
      </c>
      <c r="J37" s="83">
        <f t="shared" ref="J37:K39" si="15">D37/F37</f>
        <v>134.30002494574811</v>
      </c>
      <c r="K37" s="83">
        <f t="shared" si="15"/>
        <v>126.73879284345978</v>
      </c>
      <c r="L37" s="220">
        <v>470882842</v>
      </c>
      <c r="M37" s="219">
        <f t="shared" si="14"/>
        <v>59679122965.777603</v>
      </c>
      <c r="N37" s="83">
        <f t="shared" si="7"/>
        <v>1.5224527444805946</v>
      </c>
      <c r="O37" s="83">
        <f>(M37-M33)/M33*100</f>
        <v>-4.7844413975758862</v>
      </c>
      <c r="Q37" s="273">
        <f t="shared" si="13"/>
        <v>0.56366596005589387</v>
      </c>
    </row>
    <row r="38" spans="1:17">
      <c r="A38" s="221" t="s">
        <v>343</v>
      </c>
      <c r="B38" s="220">
        <v>107132.23931758234</v>
      </c>
      <c r="C38" s="220">
        <v>684145.9282960674</v>
      </c>
      <c r="D38" s="219">
        <f t="shared" si="0"/>
        <v>684145928296.06738</v>
      </c>
      <c r="E38" s="219">
        <f t="shared" si="1"/>
        <v>107132239317.58234</v>
      </c>
      <c r="F38" s="220">
        <v>5074816265</v>
      </c>
      <c r="G38" s="220">
        <v>901763015</v>
      </c>
      <c r="H38" s="83">
        <f t="shared" si="2"/>
        <v>15.659267253757644</v>
      </c>
      <c r="I38" s="83">
        <f>G38/F38*100</f>
        <v>17.769372680924043</v>
      </c>
      <c r="J38" s="83">
        <f t="shared" si="15"/>
        <v>134.81196019144298</v>
      </c>
      <c r="K38" s="83">
        <f>E38/G38</f>
        <v>118.80309741643411</v>
      </c>
      <c r="L38" s="220">
        <v>504310603</v>
      </c>
      <c r="M38" s="219">
        <f t="shared" si="14"/>
        <v>59913661696.349632</v>
      </c>
      <c r="N38" s="83">
        <f t="shared" si="7"/>
        <v>0.39299962686536632</v>
      </c>
      <c r="O38" s="83">
        <f>(M38-M34)/M34*100</f>
        <v>-0.75160814453368252</v>
      </c>
      <c r="Q38" s="273">
        <f t="shared" si="13"/>
        <v>0.5592495973013486</v>
      </c>
    </row>
    <row r="39" spans="1:17">
      <c r="A39" s="271" t="s">
        <v>345</v>
      </c>
      <c r="B39" s="220">
        <v>104179.71258132416</v>
      </c>
      <c r="C39" s="220">
        <v>664088.20799999998</v>
      </c>
      <c r="D39" s="219">
        <f t="shared" si="0"/>
        <v>664088208000</v>
      </c>
      <c r="E39" s="219">
        <f t="shared" si="1"/>
        <v>104179712581.32416</v>
      </c>
      <c r="F39" s="220"/>
      <c r="G39" s="220"/>
      <c r="H39" s="83">
        <f t="shared" si="2"/>
        <v>15.687631752275319</v>
      </c>
      <c r="I39" s="83" t="e">
        <f>G39/F39*100</f>
        <v>#DIV/0!</v>
      </c>
      <c r="J39" s="83" t="e">
        <f t="shared" si="15"/>
        <v>#DIV/0!</v>
      </c>
      <c r="K39" s="83" t="e">
        <f t="shared" si="15"/>
        <v>#DIV/0!</v>
      </c>
      <c r="L39" s="220"/>
      <c r="M39" s="272">
        <f t="shared" ref="M39:M46" si="16">E39*Q39</f>
        <v>59789740177.95871</v>
      </c>
      <c r="N39" s="83">
        <f t="shared" si="7"/>
        <v>-0.20683349153148611</v>
      </c>
      <c r="O39" s="83">
        <f>(M39-M35)/M35*100</f>
        <v>4.1402415024794008</v>
      </c>
      <c r="Q39" s="273">
        <f>(Q27+Q31+Q35)/3</f>
        <v>0.57390962881843233</v>
      </c>
    </row>
    <row r="40" spans="1:17">
      <c r="A40" s="271" t="s">
        <v>346</v>
      </c>
      <c r="B40" s="220">
        <v>108592.79955566273</v>
      </c>
      <c r="C40" s="220">
        <v>682169.26899999997</v>
      </c>
      <c r="D40" s="219">
        <f t="shared" si="0"/>
        <v>682169269000</v>
      </c>
      <c r="E40" s="219">
        <f t="shared" si="1"/>
        <v>108592799555.66273</v>
      </c>
      <c r="F40" s="220"/>
      <c r="G40" s="220"/>
      <c r="H40" s="83">
        <f t="shared" si="2"/>
        <v>15.918746928434668</v>
      </c>
      <c r="I40" s="83"/>
      <c r="J40" s="83"/>
      <c r="K40" s="83"/>
      <c r="L40" s="220"/>
      <c r="M40" s="272">
        <f t="shared" si="16"/>
        <v>62319081852.981216</v>
      </c>
      <c r="N40" s="83">
        <f>(M40-M39)/M39*100</f>
        <v>4.2303941570813848</v>
      </c>
      <c r="O40" s="83">
        <f>(M40-M36)/M36*100</f>
        <v>6.0133884026200581</v>
      </c>
      <c r="Q40" s="273">
        <f t="shared" ref="Q40:Q66" si="17">(Q28+Q32+Q36)/3</f>
        <v>0.57387858226306765</v>
      </c>
    </row>
    <row r="41" spans="1:17">
      <c r="A41" s="271" t="s">
        <v>347</v>
      </c>
      <c r="B41" s="220">
        <v>109894.77845103519</v>
      </c>
      <c r="C41" s="220">
        <v>694275.15599999996</v>
      </c>
      <c r="D41" s="219">
        <f t="shared" ref="D41:D46" si="18">C41*1000000</f>
        <v>694275156000</v>
      </c>
      <c r="E41" s="219">
        <f t="shared" ref="E41:E46" si="19">B41*1000000</f>
        <v>109894778451.03519</v>
      </c>
      <c r="F41" s="220"/>
      <c r="G41" s="220"/>
      <c r="H41" s="83">
        <f t="shared" si="2"/>
        <v>15.828706745634319</v>
      </c>
      <c r="I41" s="83"/>
      <c r="J41" s="83"/>
      <c r="K41" s="83"/>
      <c r="L41" s="220"/>
      <c r="M41" s="272">
        <f t="shared" si="16"/>
        <v>62891752412.335167</v>
      </c>
      <c r="N41" s="83">
        <f t="shared" ref="N41:N47" si="20">(M41-M40)/M40*100</f>
        <v>0.91893292122781023</v>
      </c>
      <c r="O41" s="83">
        <f t="shared" ref="O41:O47" si="21">(M41-M37)/M37*100</f>
        <v>5.383171345195227</v>
      </c>
      <c r="Q41" s="273">
        <f t="shared" si="17"/>
        <v>0.57229063381166256</v>
      </c>
    </row>
    <row r="42" spans="1:17">
      <c r="A42" s="271" t="s">
        <v>390</v>
      </c>
      <c r="B42" s="220">
        <v>111179.54481790334</v>
      </c>
      <c r="C42" s="220">
        <v>707476.005</v>
      </c>
      <c r="D42" s="219">
        <f t="shared" si="18"/>
        <v>707476005000</v>
      </c>
      <c r="E42" s="219">
        <f t="shared" si="19"/>
        <v>111179544817.90334</v>
      </c>
      <c r="F42" s="220"/>
      <c r="G42" s="220"/>
      <c r="H42" s="83">
        <f>E42/D42*100</f>
        <v>15.71495627161282</v>
      </c>
      <c r="I42" s="83"/>
      <c r="J42" s="83"/>
      <c r="K42" s="83"/>
      <c r="L42" s="220"/>
      <c r="M42" s="272">
        <f t="shared" si="16"/>
        <v>62805303201.642548</v>
      </c>
      <c r="N42" s="83">
        <f t="shared" si="20"/>
        <v>-0.13745715038409989</v>
      </c>
      <c r="O42" s="83">
        <f t="shared" si="21"/>
        <v>4.8263474864015778</v>
      </c>
      <c r="Q42" s="273">
        <f t="shared" si="17"/>
        <v>0.56489980512610405</v>
      </c>
    </row>
    <row r="43" spans="1:17">
      <c r="A43" s="271" t="s">
        <v>398</v>
      </c>
      <c r="B43" s="220">
        <v>108220.19269038571</v>
      </c>
      <c r="C43" s="220">
        <v>687268.79477272718</v>
      </c>
      <c r="D43" s="219">
        <f t="shared" si="18"/>
        <v>687268794772.72717</v>
      </c>
      <c r="E43" s="219">
        <f t="shared" si="19"/>
        <v>108220192690.38571</v>
      </c>
      <c r="F43" s="220"/>
      <c r="G43" s="220"/>
      <c r="H43" s="83">
        <f t="shared" si="2"/>
        <v>15.746414432532621</v>
      </c>
      <c r="I43" s="83"/>
      <c r="J43" s="83"/>
      <c r="K43" s="83"/>
      <c r="L43" s="220"/>
      <c r="M43" s="272">
        <f t="shared" si="16"/>
        <v>62165408392.751495</v>
      </c>
      <c r="N43" s="83">
        <f t="shared" si="20"/>
        <v>-1.0188547403976502</v>
      </c>
      <c r="O43" s="83">
        <f t="shared" si="21"/>
        <v>3.9733710294137849</v>
      </c>
      <c r="Q43" s="273">
        <f t="shared" si="17"/>
        <v>0.57443446409862353</v>
      </c>
    </row>
    <row r="44" spans="1:17">
      <c r="A44" s="271" t="s">
        <v>399</v>
      </c>
      <c r="B44" s="220">
        <v>112244.81490052547</v>
      </c>
      <c r="C44" s="220">
        <v>705429.62443939387</v>
      </c>
      <c r="D44" s="219">
        <f t="shared" si="18"/>
        <v>705429624439.39392</v>
      </c>
      <c r="E44" s="219">
        <f t="shared" si="19"/>
        <v>112244814900.52547</v>
      </c>
      <c r="F44" s="220"/>
      <c r="G44" s="220"/>
      <c r="H44" s="83">
        <f>E44/D44*100</f>
        <v>15.911553897346828</v>
      </c>
      <c r="I44" s="83"/>
      <c r="J44" s="83"/>
      <c r="K44" s="83"/>
      <c r="L44" s="220"/>
      <c r="M44" s="272">
        <f t="shared" si="16"/>
        <v>64472643675.418907</v>
      </c>
      <c r="N44" s="83">
        <f t="shared" si="20"/>
        <v>3.7114455487699107</v>
      </c>
      <c r="O44" s="83">
        <f t="shared" si="21"/>
        <v>3.4557021034395561</v>
      </c>
      <c r="Q44" s="273">
        <f t="shared" si="17"/>
        <v>0.57439306869147044</v>
      </c>
    </row>
    <row r="45" spans="1:17">
      <c r="A45" s="271" t="s">
        <v>401</v>
      </c>
      <c r="B45" s="220">
        <v>113926.41519185445</v>
      </c>
      <c r="C45" s="220">
        <v>715412.66943939391</v>
      </c>
      <c r="D45" s="219">
        <f t="shared" si="18"/>
        <v>715412669439.39392</v>
      </c>
      <c r="E45" s="219">
        <f t="shared" si="19"/>
        <v>113926415191.85445</v>
      </c>
      <c r="F45" s="220"/>
      <c r="G45" s="220"/>
      <c r="H45" s="83">
        <f>E45/D45*100</f>
        <v>15.924573334873781</v>
      </c>
      <c r="I45" s="83"/>
      <c r="J45" s="83"/>
      <c r="K45" s="83"/>
      <c r="L45" s="220"/>
      <c r="M45" s="272">
        <f t="shared" si="16"/>
        <v>65197330860.963799</v>
      </c>
      <c r="N45" s="83">
        <f t="shared" si="20"/>
        <v>1.1240227548187054</v>
      </c>
      <c r="O45" s="83">
        <f t="shared" si="21"/>
        <v>3.6659472191403446</v>
      </c>
      <c r="Q45" s="273">
        <f t="shared" si="17"/>
        <v>0.57227580408959711</v>
      </c>
    </row>
    <row r="46" spans="1:17">
      <c r="A46" s="271" t="s">
        <v>402</v>
      </c>
      <c r="B46" s="220">
        <v>115433.08842794081</v>
      </c>
      <c r="C46" s="220">
        <v>730143.71243939386</v>
      </c>
      <c r="D46" s="219">
        <f t="shared" si="18"/>
        <v>730143712439.3938</v>
      </c>
      <c r="E46" s="219">
        <f t="shared" si="19"/>
        <v>115433088427.94081</v>
      </c>
      <c r="F46" s="220"/>
      <c r="G46" s="220"/>
      <c r="H46" s="83">
        <f>E46/D46*100</f>
        <v>15.809639453345623</v>
      </c>
      <c r="I46" s="83"/>
      <c r="J46" s="83"/>
      <c r="K46" s="83"/>
      <c r="L46" s="220"/>
      <c r="M46" s="272">
        <f t="shared" si="16"/>
        <v>64922035257.024261</v>
      </c>
      <c r="N46" s="83">
        <f t="shared" si="20"/>
        <v>-0.42224980732204687</v>
      </c>
      <c r="O46" s="83">
        <f t="shared" si="21"/>
        <v>3.3703078362439221</v>
      </c>
      <c r="Q46" s="273">
        <f t="shared" si="17"/>
        <v>0.56242136584218561</v>
      </c>
    </row>
    <row r="47" spans="1:17">
      <c r="A47" s="271" t="s">
        <v>403</v>
      </c>
      <c r="B47" s="220">
        <v>111402.00164134192</v>
      </c>
      <c r="C47" s="220">
        <v>702157.84034843696</v>
      </c>
      <c r="D47" s="219">
        <f>C47*1000000</f>
        <v>702157840348.43701</v>
      </c>
      <c r="E47" s="219">
        <f>B47*1000000</f>
        <v>111402001641.34192</v>
      </c>
      <c r="F47" s="220"/>
      <c r="G47" s="220"/>
      <c r="H47" s="83">
        <f>E47/D47*100</f>
        <v>15.86566370690386</v>
      </c>
      <c r="I47" s="83"/>
      <c r="J47" s="83"/>
      <c r="K47" s="83"/>
      <c r="L47" s="220"/>
      <c r="M47" s="272">
        <f>E47*Q47</f>
        <v>63622739098.247803</v>
      </c>
      <c r="N47" s="83">
        <f t="shared" si="20"/>
        <v>-2.0013176629977583</v>
      </c>
      <c r="O47" s="83">
        <f t="shared" si="21"/>
        <v>2.3442791468353525</v>
      </c>
      <c r="Q47" s="273">
        <f t="shared" si="17"/>
        <v>0.57110947883217422</v>
      </c>
    </row>
    <row r="48" spans="1:17">
      <c r="A48" s="271" t="s">
        <v>404</v>
      </c>
      <c r="B48" s="220">
        <v>115721.62376886458</v>
      </c>
      <c r="C48" s="220">
        <v>724791.60034843697</v>
      </c>
      <c r="D48" s="219">
        <f t="shared" ref="D48:D54" si="22">C48*1000000</f>
        <v>724791600348.43701</v>
      </c>
      <c r="E48" s="219">
        <f t="shared" ref="E48:E54" si="23">B48*1000000</f>
        <v>115721623768.86458</v>
      </c>
      <c r="F48" s="220"/>
      <c r="G48" s="220"/>
      <c r="H48" s="83">
        <f t="shared" ref="H48:H54" si="24">E48/D48*100</f>
        <v>15.966192725361669</v>
      </c>
      <c r="I48" s="83"/>
      <c r="J48" s="83"/>
      <c r="K48" s="83"/>
      <c r="L48" s="220"/>
      <c r="M48" s="272">
        <f t="shared" ref="M48:M54" si="25">E48*Q48</f>
        <v>66043785862.2285</v>
      </c>
      <c r="N48" s="83">
        <f t="shared" ref="N48:N54" si="26">(M48-M47)/M47*100</f>
        <v>3.8053167755667632</v>
      </c>
      <c r="O48" s="83">
        <f t="shared" ref="O48:O54" si="27">(M48-M44)/M44*100</f>
        <v>2.4369129249908719</v>
      </c>
      <c r="Q48" s="273">
        <f t="shared" si="17"/>
        <v>0.57071257480918514</v>
      </c>
    </row>
    <row r="49" spans="1:17">
      <c r="A49" s="271" t="s">
        <v>406</v>
      </c>
      <c r="B49" s="220">
        <v>116458.1491258523</v>
      </c>
      <c r="C49" s="220">
        <v>730225.42934843688</v>
      </c>
      <c r="D49" s="219">
        <f t="shared" si="22"/>
        <v>730225429348.43689</v>
      </c>
      <c r="E49" s="219">
        <f t="shared" si="23"/>
        <v>116458149125.85229</v>
      </c>
      <c r="F49" s="220"/>
      <c r="G49" s="220"/>
      <c r="H49" s="83">
        <f t="shared" si="24"/>
        <v>15.948246177863895</v>
      </c>
      <c r="I49" s="83"/>
      <c r="J49" s="83"/>
      <c r="K49" s="83"/>
      <c r="L49" s="220"/>
      <c r="M49" s="272">
        <f t="shared" si="25"/>
        <v>66312527780.968826</v>
      </c>
      <c r="N49" s="83">
        <f t="shared" si="26"/>
        <v>0.40691476909112767</v>
      </c>
      <c r="O49" s="83">
        <f t="shared" si="27"/>
        <v>1.7104947476810586</v>
      </c>
      <c r="Q49" s="273">
        <f t="shared" si="17"/>
        <v>0.56941079931905125</v>
      </c>
    </row>
    <row r="50" spans="1:17">
      <c r="A50" s="271" t="s">
        <v>407</v>
      </c>
      <c r="B50" s="220">
        <v>118021.61396616782</v>
      </c>
      <c r="C50" s="220">
        <v>743903.39934843685</v>
      </c>
      <c r="D50" s="219">
        <f t="shared" si="22"/>
        <v>743903399348.43689</v>
      </c>
      <c r="E50" s="219">
        <f t="shared" si="23"/>
        <v>118021613966.16782</v>
      </c>
      <c r="F50" s="220"/>
      <c r="G50" s="220"/>
      <c r="H50" s="83">
        <f t="shared" si="24"/>
        <v>15.865180085148081</v>
      </c>
      <c r="I50" s="83"/>
      <c r="J50" s="83"/>
      <c r="K50" s="83"/>
      <c r="L50" s="220"/>
      <c r="M50" s="272">
        <f t="shared" si="25"/>
        <v>66350601379.780769</v>
      </c>
      <c r="N50" s="83">
        <f t="shared" si="26"/>
        <v>5.7415393570428595E-2</v>
      </c>
      <c r="O50" s="83">
        <f t="shared" si="27"/>
        <v>2.2004333614940754</v>
      </c>
      <c r="Q50" s="273">
        <f t="shared" si="17"/>
        <v>0.56219025608987938</v>
      </c>
    </row>
    <row r="51" spans="1:17">
      <c r="A51" s="271" t="s">
        <v>408</v>
      </c>
      <c r="B51" s="220">
        <v>113890.29633435883</v>
      </c>
      <c r="C51" s="220">
        <v>717513.02500000002</v>
      </c>
      <c r="D51" s="219">
        <f t="shared" si="22"/>
        <v>717513025000</v>
      </c>
      <c r="E51" s="219">
        <f t="shared" si="23"/>
        <v>113890296334.35884</v>
      </c>
      <c r="F51" s="220"/>
      <c r="G51" s="220"/>
      <c r="H51" s="83">
        <f t="shared" si="24"/>
        <v>15.872923886553675</v>
      </c>
      <c r="I51" s="83"/>
      <c r="J51" s="83"/>
      <c r="K51" s="83"/>
      <c r="L51" s="220"/>
      <c r="M51" s="272">
        <f t="shared" si="25"/>
        <v>65276358939.897186</v>
      </c>
      <c r="N51" s="83">
        <f t="shared" si="26"/>
        <v>-1.6190394925507643</v>
      </c>
      <c r="O51" s="83">
        <f t="shared" si="27"/>
        <v>2.5991019328731242</v>
      </c>
      <c r="Q51" s="273">
        <f t="shared" si="17"/>
        <v>0.57315119058307673</v>
      </c>
    </row>
    <row r="52" spans="1:17">
      <c r="A52" s="271" t="s">
        <v>409</v>
      </c>
      <c r="B52" s="220">
        <v>119328.13457894999</v>
      </c>
      <c r="C52" s="220">
        <v>743215.49099999992</v>
      </c>
      <c r="D52" s="219">
        <f t="shared" si="22"/>
        <v>743215490999.99988</v>
      </c>
      <c r="E52" s="219">
        <f t="shared" si="23"/>
        <v>119328134578.95</v>
      </c>
      <c r="F52" s="220"/>
      <c r="G52" s="220"/>
      <c r="H52" s="83">
        <f t="shared" si="24"/>
        <v>16.055657615316044</v>
      </c>
      <c r="I52" s="83"/>
      <c r="J52" s="83"/>
      <c r="K52" s="83"/>
      <c r="L52" s="220"/>
      <c r="M52" s="272">
        <f t="shared" si="25"/>
        <v>68374393677.008568</v>
      </c>
      <c r="N52" s="83">
        <f t="shared" si="26"/>
        <v>4.7460287115031621</v>
      </c>
      <c r="O52" s="83">
        <f t="shared" si="27"/>
        <v>3.5288828227410556</v>
      </c>
      <c r="Q52" s="273">
        <f t="shared" si="17"/>
        <v>0.572994741921241</v>
      </c>
    </row>
    <row r="53" spans="1:17">
      <c r="A53" s="271" t="s">
        <v>410</v>
      </c>
      <c r="B53" s="220">
        <v>118844.42056748857</v>
      </c>
      <c r="C53" s="220">
        <v>745680.26500000001</v>
      </c>
      <c r="D53" s="219">
        <f t="shared" si="22"/>
        <v>745680265000</v>
      </c>
      <c r="E53" s="219">
        <f t="shared" si="23"/>
        <v>118844420567.48857</v>
      </c>
      <c r="F53" s="220"/>
      <c r="G53" s="220"/>
      <c r="H53" s="83">
        <f t="shared" si="24"/>
        <v>15.937718368808993</v>
      </c>
      <c r="I53" s="83"/>
      <c r="J53" s="83"/>
      <c r="K53" s="83"/>
      <c r="L53" s="220"/>
      <c r="M53" s="272">
        <f t="shared" si="25"/>
        <v>67898877207.77092</v>
      </c>
      <c r="N53" s="83">
        <f t="shared" si="26"/>
        <v>-0.69545986979266505</v>
      </c>
      <c r="O53" s="83">
        <f t="shared" si="27"/>
        <v>2.3922318751621519</v>
      </c>
      <c r="Q53" s="273">
        <f t="shared" si="17"/>
        <v>0.57132574574010364</v>
      </c>
    </row>
    <row r="54" spans="1:17">
      <c r="A54" s="271" t="s">
        <v>413</v>
      </c>
      <c r="B54" s="220">
        <v>121177.39324037406</v>
      </c>
      <c r="C54" s="220">
        <v>766884.66099999996</v>
      </c>
      <c r="D54" s="219">
        <f t="shared" si="22"/>
        <v>766884661000</v>
      </c>
      <c r="E54" s="219">
        <f t="shared" si="23"/>
        <v>121177393240.37407</v>
      </c>
      <c r="F54" s="220"/>
      <c r="G54" s="220"/>
      <c r="H54" s="83">
        <f t="shared" si="24"/>
        <v>15.8012540089616</v>
      </c>
      <c r="I54" s="83"/>
      <c r="J54" s="83"/>
      <c r="K54" s="83"/>
      <c r="L54" s="220"/>
      <c r="M54" s="272">
        <f t="shared" si="25"/>
        <v>68243530193.577766</v>
      </c>
      <c r="N54" s="83">
        <f t="shared" si="26"/>
        <v>0.50759747433261182</v>
      </c>
      <c r="O54" s="83">
        <f t="shared" si="27"/>
        <v>2.8529188499169136</v>
      </c>
      <c r="Q54" s="273">
        <f t="shared" si="17"/>
        <v>0.56317047568605627</v>
      </c>
    </row>
    <row r="55" spans="1:17">
      <c r="A55" s="271" t="s">
        <v>418</v>
      </c>
      <c r="B55" s="220">
        <v>116591.00548854901</v>
      </c>
      <c r="C55" s="220">
        <v>731158.22400000005</v>
      </c>
      <c r="D55" s="219">
        <f t="shared" ref="D55:D57" si="28">C55*1000000</f>
        <v>731158224000</v>
      </c>
      <c r="E55" s="219">
        <f t="shared" ref="E55:E57" si="29">B55*1000000</f>
        <v>116591005488.54901</v>
      </c>
      <c r="F55" s="220"/>
      <c r="G55" s="220"/>
      <c r="H55" s="83">
        <f t="shared" ref="H55:H57" si="30">E55/D55*100</f>
        <v>15.94607044843265</v>
      </c>
      <c r="I55" s="83"/>
      <c r="J55" s="83"/>
      <c r="K55" s="83"/>
      <c r="L55" s="220"/>
      <c r="M55" s="272">
        <f t="shared" ref="M55:M57" si="31">E55*Q55</f>
        <v>66794797914.886208</v>
      </c>
      <c r="N55" s="83">
        <f t="shared" ref="N55:N57" si="32">(M55-M54)/M54*100</f>
        <v>-2.122885897875042</v>
      </c>
      <c r="O55" s="83">
        <f t="shared" ref="O55:O57" si="33">(M55-M51)/M51*100</f>
        <v>2.3261698410401763</v>
      </c>
      <c r="Q55" s="273">
        <f t="shared" si="17"/>
        <v>0.57289837783795816</v>
      </c>
    </row>
    <row r="56" spans="1:17">
      <c r="A56" s="271" t="s">
        <v>420</v>
      </c>
      <c r="B56" s="220">
        <v>121887.67046098657</v>
      </c>
      <c r="C56" s="220">
        <v>754776.745</v>
      </c>
      <c r="D56" s="219">
        <f t="shared" si="28"/>
        <v>754776745000</v>
      </c>
      <c r="E56" s="219">
        <f t="shared" si="29"/>
        <v>121887670460.98657</v>
      </c>
      <c r="F56" s="220"/>
      <c r="G56" s="220"/>
      <c r="H56" s="83">
        <f t="shared" si="30"/>
        <v>16.148837556062563</v>
      </c>
      <c r="I56" s="83"/>
      <c r="J56" s="83"/>
      <c r="K56" s="83"/>
      <c r="L56" s="220"/>
      <c r="M56" s="272">
        <f t="shared" si="31"/>
        <v>69805084532.399368</v>
      </c>
      <c r="N56" s="83">
        <f t="shared" si="32"/>
        <v>4.5067680590171735</v>
      </c>
      <c r="O56" s="83">
        <f t="shared" si="33"/>
        <v>2.0924366249581552</v>
      </c>
      <c r="Q56" s="273">
        <f t="shared" si="17"/>
        <v>0.57270012847396545</v>
      </c>
    </row>
    <row r="57" spans="1:17">
      <c r="A57" s="271" t="s">
        <v>425</v>
      </c>
      <c r="B57" s="220">
        <v>121830.06283420807</v>
      </c>
      <c r="C57" s="220">
        <v>758733.0405</v>
      </c>
      <c r="D57" s="219">
        <f t="shared" si="28"/>
        <v>758733040500</v>
      </c>
      <c r="E57" s="219">
        <f t="shared" si="29"/>
        <v>121830062834.20807</v>
      </c>
      <c r="F57" s="220"/>
      <c r="G57" s="220"/>
      <c r="H57" s="83">
        <f t="shared" si="30"/>
        <v>16.057039344684775</v>
      </c>
      <c r="I57" s="83"/>
      <c r="J57" s="83"/>
      <c r="K57" s="83"/>
      <c r="L57" s="220"/>
      <c r="M57" s="272">
        <f t="shared" si="31"/>
        <v>69565467377.522278</v>
      </c>
      <c r="N57" s="83">
        <f t="shared" si="32"/>
        <v>-0.34326604785626241</v>
      </c>
      <c r="O57" s="83">
        <f t="shared" si="33"/>
        <v>2.4545180101455633</v>
      </c>
      <c r="Q57" s="273">
        <f t="shared" si="17"/>
        <v>0.57100411638291737</v>
      </c>
    </row>
    <row r="58" spans="1:17">
      <c r="A58" s="271" t="s">
        <v>429</v>
      </c>
      <c r="B58" s="220">
        <v>123765.79996745815</v>
      </c>
      <c r="C58" s="220">
        <v>779160.49049999996</v>
      </c>
      <c r="D58" s="219">
        <f t="shared" ref="D58" si="34">C58*1000000</f>
        <v>779160490500</v>
      </c>
      <c r="E58" s="219">
        <f t="shared" ref="E58" si="35">B58*1000000</f>
        <v>123765799967.45815</v>
      </c>
      <c r="F58" s="220"/>
      <c r="G58" s="220"/>
      <c r="H58" s="83">
        <f t="shared" ref="H58" si="36">E58/D58*100</f>
        <v>15.884506655109734</v>
      </c>
      <c r="I58" s="83"/>
      <c r="J58" s="83"/>
      <c r="K58" s="83"/>
      <c r="L58" s="220"/>
      <c r="M58" s="272">
        <f t="shared" ref="M58" si="37">E58*Q58</f>
        <v>69629900494.153778</v>
      </c>
      <c r="N58" s="83">
        <f t="shared" ref="N58" si="38">(M58-M57)/M57*100</f>
        <v>9.2622272314840534E-2</v>
      </c>
      <c r="O58" s="83">
        <f t="shared" ref="O58" si="39">(M58-M54)/M54*100</f>
        <v>2.0315043735918565</v>
      </c>
      <c r="Q58" s="273">
        <f t="shared" si="17"/>
        <v>0.56259403253937379</v>
      </c>
    </row>
    <row r="59" spans="1:17">
      <c r="A59" s="271" t="s">
        <v>430</v>
      </c>
      <c r="B59" s="220">
        <v>119173.22189720537</v>
      </c>
      <c r="C59" s="220">
        <v>749825.23300000001</v>
      </c>
      <c r="D59" s="219">
        <f t="shared" ref="D59:D66" si="40">C59*1000000</f>
        <v>749825233000</v>
      </c>
      <c r="E59" s="219">
        <f t="shared" ref="E59:E66" si="41">B59*1000000</f>
        <v>119173221897.20537</v>
      </c>
      <c r="F59" s="220"/>
      <c r="G59" s="220"/>
      <c r="H59" s="83">
        <f t="shared" ref="H59:H66" si="42">E59/D59*100</f>
        <v>15.893466457563902</v>
      </c>
      <c r="I59" s="83"/>
      <c r="J59" s="83"/>
      <c r="K59" s="83"/>
      <c r="L59" s="220"/>
      <c r="M59" s="272">
        <f t="shared" ref="M59:M66" si="43">E59*Q59</f>
        <v>68213125390.366814</v>
      </c>
      <c r="N59" s="83">
        <f t="shared" ref="N59:N66" si="44">(M59-M58)/M58*100</f>
        <v>-2.0347222870236887</v>
      </c>
      <c r="O59" s="83">
        <f t="shared" ref="O59:O66" si="45">(M59-M55)/M55*100</f>
        <v>2.1234100854499491</v>
      </c>
      <c r="Q59" s="273">
        <f t="shared" si="17"/>
        <v>0.572386349084403</v>
      </c>
    </row>
    <row r="60" spans="1:17">
      <c r="A60" s="271" t="s">
        <v>431</v>
      </c>
      <c r="B60" s="220">
        <v>122416.33505808585</v>
      </c>
      <c r="C60" s="220">
        <v>764287.902</v>
      </c>
      <c r="D60" s="219">
        <f t="shared" si="40"/>
        <v>764287902000</v>
      </c>
      <c r="E60" s="219">
        <f t="shared" si="41"/>
        <v>122416335058.08585</v>
      </c>
      <c r="F60" s="220"/>
      <c r="G60" s="220"/>
      <c r="H60" s="83">
        <f t="shared" si="42"/>
        <v>16.017044720679856</v>
      </c>
      <c r="I60" s="83"/>
      <c r="J60" s="83"/>
      <c r="K60" s="83"/>
      <c r="L60" s="220"/>
      <c r="M60" s="272">
        <f t="shared" si="43"/>
        <v>70038769636.111298</v>
      </c>
      <c r="N60" s="83">
        <f t="shared" si="44"/>
        <v>2.676382639406675</v>
      </c>
      <c r="O60" s="83">
        <f t="shared" si="45"/>
        <v>0.33476802625096258</v>
      </c>
      <c r="Q60" s="273">
        <f t="shared" si="17"/>
        <v>0.57213581506813049</v>
      </c>
    </row>
    <row r="61" spans="1:17">
      <c r="A61" s="271" t="s">
        <v>433</v>
      </c>
      <c r="B61" s="220">
        <v>122086.79636199588</v>
      </c>
      <c r="C61" s="220">
        <v>765443.37699999998</v>
      </c>
      <c r="D61" s="219">
        <f t="shared" si="40"/>
        <v>765443377000</v>
      </c>
      <c r="E61" s="219">
        <f t="shared" si="41"/>
        <v>122086796361.99588</v>
      </c>
      <c r="F61" s="220"/>
      <c r="G61" s="220"/>
      <c r="H61" s="83">
        <f t="shared" si="42"/>
        <v>15.949814190109047</v>
      </c>
      <c r="I61" s="83"/>
      <c r="J61" s="83"/>
      <c r="K61" s="83"/>
      <c r="L61" s="220"/>
      <c r="M61" s="272">
        <f t="shared" si="43"/>
        <v>69660311186.008804</v>
      </c>
      <c r="N61" s="83">
        <f t="shared" si="44"/>
        <v>-0.54035565168946642</v>
      </c>
      <c r="O61" s="83">
        <f t="shared" si="45"/>
        <v>0.13633748476355678</v>
      </c>
      <c r="Q61" s="273">
        <f t="shared" si="17"/>
        <v>0.57058022048069079</v>
      </c>
    </row>
    <row r="62" spans="1:17">
      <c r="A62" s="271" t="s">
        <v>435</v>
      </c>
      <c r="B62" s="220">
        <v>124185.84093422562</v>
      </c>
      <c r="C62" s="220">
        <v>783545.96699999995</v>
      </c>
      <c r="D62" s="219">
        <f t="shared" si="40"/>
        <v>783545967000</v>
      </c>
      <c r="E62" s="219">
        <f t="shared" si="41"/>
        <v>124185840934.22562</v>
      </c>
      <c r="F62" s="220"/>
      <c r="G62" s="220"/>
      <c r="H62" s="83">
        <f t="shared" si="42"/>
        <v>15.849209384575341</v>
      </c>
      <c r="I62" s="83"/>
      <c r="J62" s="83"/>
      <c r="K62" s="83"/>
      <c r="L62" s="220"/>
      <c r="M62" s="272">
        <f t="shared" si="43"/>
        <v>69873360621.809753</v>
      </c>
      <c r="N62" s="83">
        <f t="shared" si="44"/>
        <v>0.30584048818280307</v>
      </c>
      <c r="O62" s="83">
        <f t="shared" si="45"/>
        <v>0.34964882317534923</v>
      </c>
      <c r="Q62" s="273">
        <f t="shared" si="17"/>
        <v>0.56265158810510307</v>
      </c>
    </row>
    <row r="63" spans="1:17">
      <c r="A63" s="271" t="s">
        <v>436</v>
      </c>
      <c r="B63" s="220">
        <v>118901.71337603746</v>
      </c>
      <c r="C63" s="220">
        <v>745284.92200000002</v>
      </c>
      <c r="D63" s="219">
        <f t="shared" si="40"/>
        <v>745284922000</v>
      </c>
      <c r="E63" s="219">
        <f t="shared" si="41"/>
        <v>118901713376.03746</v>
      </c>
      <c r="F63" s="220"/>
      <c r="G63" s="220"/>
      <c r="H63" s="83">
        <f t="shared" si="42"/>
        <v>15.953860042808898</v>
      </c>
      <c r="I63" s="83"/>
      <c r="J63" s="83"/>
      <c r="K63" s="83"/>
      <c r="L63" s="220"/>
      <c r="M63" s="272">
        <f t="shared" si="43"/>
        <v>68108324972.77317</v>
      </c>
      <c r="N63" s="83">
        <f t="shared" si="44"/>
        <v>-2.5260494605230965</v>
      </c>
      <c r="O63" s="83">
        <f t="shared" si="45"/>
        <v>-0.15363673339096601</v>
      </c>
      <c r="Q63" s="273">
        <f t="shared" si="17"/>
        <v>0.57281197250181259</v>
      </c>
    </row>
    <row r="64" spans="1:17">
      <c r="A64" s="271" t="s">
        <v>441</v>
      </c>
      <c r="B64" s="220">
        <v>122577.55692840567</v>
      </c>
      <c r="C64" s="220">
        <v>766874.47200000007</v>
      </c>
      <c r="D64" s="219">
        <f t="shared" si="40"/>
        <v>766874472000.00012</v>
      </c>
      <c r="E64" s="219">
        <f t="shared" si="41"/>
        <v>122577556928.40567</v>
      </c>
      <c r="F64" s="220"/>
      <c r="G64" s="220"/>
      <c r="H64" s="83">
        <f t="shared" si="42"/>
        <v>15.984044508448006</v>
      </c>
      <c r="I64" s="83"/>
      <c r="J64" s="83"/>
      <c r="K64" s="83"/>
      <c r="L64" s="220"/>
      <c r="M64" s="272">
        <f t="shared" si="43"/>
        <v>70189162880.248108</v>
      </c>
      <c r="N64" s="83">
        <f t="shared" si="44"/>
        <v>3.0551887868432654</v>
      </c>
      <c r="O64" s="83">
        <f t="shared" si="45"/>
        <v>0.21472856379143049</v>
      </c>
      <c r="Q64" s="273">
        <f t="shared" si="17"/>
        <v>0.57261022848777898</v>
      </c>
    </row>
    <row r="65" spans="1:17">
      <c r="A65" s="271" t="s">
        <v>442</v>
      </c>
      <c r="B65" s="220">
        <v>122657.49232092423</v>
      </c>
      <c r="C65" s="220">
        <v>770582.14500000002</v>
      </c>
      <c r="D65" s="219">
        <f t="shared" si="40"/>
        <v>770582145000</v>
      </c>
      <c r="E65" s="219">
        <f t="shared" si="41"/>
        <v>122657492320.92422</v>
      </c>
      <c r="F65" s="220"/>
      <c r="G65" s="220"/>
      <c r="H65" s="83">
        <f t="shared" si="42"/>
        <v>15.917510302671783</v>
      </c>
      <c r="I65" s="83"/>
      <c r="J65" s="83"/>
      <c r="K65" s="83"/>
      <c r="L65" s="220"/>
      <c r="M65" s="272">
        <f t="shared" si="43"/>
        <v>70033751767.799484</v>
      </c>
      <c r="N65" s="83">
        <f t="shared" si="44"/>
        <v>-0.22141753238142381</v>
      </c>
      <c r="O65" s="83">
        <f t="shared" si="45"/>
        <v>0.53608801831721509</v>
      </c>
      <c r="Q65" s="273">
        <f t="shared" si="17"/>
        <v>0.5709700275345706</v>
      </c>
    </row>
    <row r="66" spans="1:17">
      <c r="A66" s="271" t="s">
        <v>445</v>
      </c>
      <c r="B66" s="220">
        <v>125164.921553686</v>
      </c>
      <c r="C66" s="220">
        <v>788917.00005966204</v>
      </c>
      <c r="D66" s="219">
        <f t="shared" si="40"/>
        <v>788917000059.66199</v>
      </c>
      <c r="E66" s="219">
        <f t="shared" si="41"/>
        <v>125164921553.686</v>
      </c>
      <c r="F66" s="220"/>
      <c r="G66" s="220"/>
      <c r="H66" s="83">
        <f t="shared" si="42"/>
        <v>15.865410625480294</v>
      </c>
      <c r="I66" s="83"/>
      <c r="J66" s="83"/>
      <c r="K66" s="83"/>
      <c r="L66" s="220"/>
      <c r="M66" s="272">
        <f t="shared" si="43"/>
        <v>70443489415.730637</v>
      </c>
      <c r="N66" s="83">
        <f t="shared" si="44"/>
        <v>0.58505740102237935</v>
      </c>
      <c r="O66" s="83">
        <f t="shared" si="45"/>
        <v>0.81594586097942368</v>
      </c>
      <c r="Q66" s="273">
        <f t="shared" si="17"/>
        <v>0.56280536544351101</v>
      </c>
    </row>
    <row r="67" spans="1:17">
      <c r="K67" s="222"/>
      <c r="L67" s="222"/>
      <c r="M67" s="83"/>
      <c r="Q67" s="297"/>
    </row>
    <row r="68" spans="1:17">
      <c r="B68" s="7">
        <v>74822.137213590933</v>
      </c>
      <c r="M68" s="83"/>
    </row>
    <row r="69" spans="1:17">
      <c r="B69" s="7">
        <v>77729.695704274302</v>
      </c>
      <c r="M69" s="83"/>
    </row>
    <row r="70" spans="1:17">
      <c r="B70" s="7">
        <v>78919.641942002112</v>
      </c>
      <c r="M70" s="83"/>
    </row>
    <row r="71" spans="1:17">
      <c r="B71" s="7">
        <v>79587.841018227264</v>
      </c>
      <c r="M71" s="83"/>
    </row>
    <row r="72" spans="1:17">
      <c r="B72" s="7">
        <v>76650.248204265052</v>
      </c>
    </row>
    <row r="121" spans="19:28" ht="60" hidden="1">
      <c r="T121" s="400" t="s">
        <v>1</v>
      </c>
      <c r="U121" s="400" t="s">
        <v>2</v>
      </c>
      <c r="V121" s="400" t="s">
        <v>4</v>
      </c>
      <c r="W121" s="400" t="s">
        <v>5</v>
      </c>
      <c r="X121" s="400" t="s">
        <v>6</v>
      </c>
      <c r="Y121" s="400" t="s">
        <v>8</v>
      </c>
      <c r="Z121" s="400" t="s">
        <v>9</v>
      </c>
      <c r="AA121" s="400" t="s">
        <v>10</v>
      </c>
      <c r="AB121" s="400" t="s">
        <v>368</v>
      </c>
    </row>
    <row r="122" spans="19:28" hidden="1">
      <c r="S122" s="401">
        <v>40179</v>
      </c>
      <c r="T122" s="404">
        <v>7.3744231234836345E-3</v>
      </c>
      <c r="U122" s="404">
        <v>3.052839794008777E-3</v>
      </c>
      <c r="V122" s="404">
        <v>0.1923765761997045</v>
      </c>
      <c r="W122" s="404">
        <v>1.6451867619816686E-2</v>
      </c>
      <c r="X122" s="404">
        <v>4.7147231285344204E-2</v>
      </c>
      <c r="Y122" s="404">
        <v>0.17278048694391185</v>
      </c>
      <c r="Z122" s="404">
        <v>0.14373177158838743</v>
      </c>
      <c r="AA122" s="404">
        <v>0.2168261555227009</v>
      </c>
      <c r="AB122" s="404">
        <v>0.20025864792264192</v>
      </c>
    </row>
    <row r="123" spans="19:28" hidden="1">
      <c r="S123" s="401">
        <v>40210</v>
      </c>
      <c r="T123" s="404">
        <v>7.3744231234836345E-3</v>
      </c>
      <c r="U123" s="404">
        <v>3.052839794008777E-3</v>
      </c>
      <c r="V123" s="404">
        <v>0.1923765761997045</v>
      </c>
      <c r="W123" s="404">
        <v>1.6451867619816686E-2</v>
      </c>
      <c r="X123" s="404">
        <v>4.7147231285344204E-2</v>
      </c>
      <c r="Y123" s="404">
        <v>0.17278048694391185</v>
      </c>
      <c r="Z123" s="404">
        <v>0.14373177158838743</v>
      </c>
      <c r="AA123" s="404">
        <v>0.2168261555227009</v>
      </c>
      <c r="AB123" s="404">
        <v>0.20025864792264192</v>
      </c>
    </row>
    <row r="124" spans="19:28" hidden="1">
      <c r="S124" s="401">
        <v>40238</v>
      </c>
      <c r="T124" s="404">
        <v>7.3744231234836345E-3</v>
      </c>
      <c r="U124" s="404">
        <v>3.052839794008777E-3</v>
      </c>
      <c r="V124" s="404">
        <v>0.1923765761997045</v>
      </c>
      <c r="W124" s="404">
        <v>1.6451867619816686E-2</v>
      </c>
      <c r="X124" s="404">
        <v>4.7147231285344204E-2</v>
      </c>
      <c r="Y124" s="404">
        <v>0.17278048694391185</v>
      </c>
      <c r="Z124" s="404">
        <v>0.14373177158838743</v>
      </c>
      <c r="AA124" s="404">
        <v>0.2168261555227009</v>
      </c>
      <c r="AB124" s="404">
        <v>0.20025864792264192</v>
      </c>
    </row>
    <row r="125" spans="19:28" hidden="1">
      <c r="S125" s="401">
        <v>40269</v>
      </c>
      <c r="T125" s="404">
        <v>7.3744231234836345E-3</v>
      </c>
      <c r="U125" s="404">
        <v>3.052839794008777E-3</v>
      </c>
      <c r="V125" s="404">
        <v>0.1923765761997045</v>
      </c>
      <c r="W125" s="404">
        <v>1.6451867619816686E-2</v>
      </c>
      <c r="X125" s="404">
        <v>4.7147231285344204E-2</v>
      </c>
      <c r="Y125" s="404">
        <v>0.17278048694391185</v>
      </c>
      <c r="Z125" s="404">
        <v>0.14373177158838743</v>
      </c>
      <c r="AA125" s="404">
        <v>0.2168261555227009</v>
      </c>
      <c r="AB125" s="404">
        <v>0.20025864792264192</v>
      </c>
    </row>
    <row r="126" spans="19:28" hidden="1">
      <c r="S126" s="401">
        <v>40299</v>
      </c>
      <c r="T126" s="404">
        <v>7.3744231234836345E-3</v>
      </c>
      <c r="U126" s="404">
        <v>3.052839794008777E-3</v>
      </c>
      <c r="V126" s="404">
        <v>0.1923765761997045</v>
      </c>
      <c r="W126" s="404">
        <v>1.6451867619816686E-2</v>
      </c>
      <c r="X126" s="404">
        <v>4.7147231285344204E-2</v>
      </c>
      <c r="Y126" s="404">
        <v>0.17278048694391185</v>
      </c>
      <c r="Z126" s="404">
        <v>0.14373177158838743</v>
      </c>
      <c r="AA126" s="404">
        <v>0.2168261555227009</v>
      </c>
      <c r="AB126" s="404">
        <v>0.20025864792264192</v>
      </c>
    </row>
    <row r="127" spans="19:28" hidden="1">
      <c r="S127" s="401">
        <v>40330</v>
      </c>
      <c r="T127" s="404">
        <v>7.3744231234836345E-3</v>
      </c>
      <c r="U127" s="404">
        <v>3.052839794008777E-3</v>
      </c>
      <c r="V127" s="404">
        <v>0.1923765761997045</v>
      </c>
      <c r="W127" s="404">
        <v>1.6451867619816686E-2</v>
      </c>
      <c r="X127" s="404">
        <v>4.7147231285344204E-2</v>
      </c>
      <c r="Y127" s="404">
        <v>0.17278048694391185</v>
      </c>
      <c r="Z127" s="404">
        <v>0.14373177158838743</v>
      </c>
      <c r="AA127" s="404">
        <v>0.2168261555227009</v>
      </c>
      <c r="AB127" s="404">
        <v>0.20025864792264192</v>
      </c>
    </row>
    <row r="128" spans="19:28" hidden="1">
      <c r="S128" s="401">
        <v>40360</v>
      </c>
      <c r="T128" s="404">
        <v>7.3744231234836345E-3</v>
      </c>
      <c r="U128" s="404">
        <v>3.052839794008777E-3</v>
      </c>
      <c r="V128" s="404">
        <v>0.1923765761997045</v>
      </c>
      <c r="W128" s="404">
        <v>1.6451867619816686E-2</v>
      </c>
      <c r="X128" s="404">
        <v>4.7147231285344204E-2</v>
      </c>
      <c r="Y128" s="404">
        <v>0.17278048694391185</v>
      </c>
      <c r="Z128" s="404">
        <v>0.14373177158838743</v>
      </c>
      <c r="AA128" s="404">
        <v>0.2168261555227009</v>
      </c>
      <c r="AB128" s="404">
        <v>0.20025864792264192</v>
      </c>
    </row>
    <row r="129" spans="19:28" hidden="1">
      <c r="S129" s="401">
        <v>40391</v>
      </c>
      <c r="T129" s="404">
        <v>7.3744231234836345E-3</v>
      </c>
      <c r="U129" s="404">
        <v>3.052839794008777E-3</v>
      </c>
      <c r="V129" s="404">
        <v>0.1923765761997045</v>
      </c>
      <c r="W129" s="404">
        <v>1.6451867619816686E-2</v>
      </c>
      <c r="X129" s="404">
        <v>4.7147231285344204E-2</v>
      </c>
      <c r="Y129" s="404">
        <v>0.17278048694391185</v>
      </c>
      <c r="Z129" s="404">
        <v>0.14373177158838743</v>
      </c>
      <c r="AA129" s="404">
        <v>0.2168261555227009</v>
      </c>
      <c r="AB129" s="404">
        <v>0.20025864792264192</v>
      </c>
    </row>
    <row r="130" spans="19:28" hidden="1">
      <c r="S130" s="401">
        <v>40422</v>
      </c>
      <c r="T130" s="404">
        <v>7.3744231234836345E-3</v>
      </c>
      <c r="U130" s="404">
        <v>3.052839794008777E-3</v>
      </c>
      <c r="V130" s="404">
        <v>0.1923765761997045</v>
      </c>
      <c r="W130" s="404">
        <v>1.6451867619816686E-2</v>
      </c>
      <c r="X130" s="404">
        <v>4.7147231285344204E-2</v>
      </c>
      <c r="Y130" s="404">
        <v>0.17278048694391185</v>
      </c>
      <c r="Z130" s="404">
        <v>0.14373177158838743</v>
      </c>
      <c r="AA130" s="404">
        <v>0.2168261555227009</v>
      </c>
      <c r="AB130" s="404">
        <v>0.20025864792264192</v>
      </c>
    </row>
    <row r="131" spans="19:28" hidden="1">
      <c r="S131" s="401">
        <v>40452</v>
      </c>
      <c r="T131" s="404">
        <v>7.3744231234836345E-3</v>
      </c>
      <c r="U131" s="404">
        <v>3.052839794008777E-3</v>
      </c>
      <c r="V131" s="404">
        <v>0.1923765761997045</v>
      </c>
      <c r="W131" s="404">
        <v>1.6451867619816686E-2</v>
      </c>
      <c r="X131" s="404">
        <v>4.7147231285344204E-2</v>
      </c>
      <c r="Y131" s="404">
        <v>0.17278048694391185</v>
      </c>
      <c r="Z131" s="404">
        <v>0.14373177158838743</v>
      </c>
      <c r="AA131" s="404">
        <v>0.2168261555227009</v>
      </c>
      <c r="AB131" s="404">
        <v>0.20025864792264192</v>
      </c>
    </row>
    <row r="132" spans="19:28" hidden="1">
      <c r="S132" s="401">
        <v>40483</v>
      </c>
      <c r="T132" s="404">
        <v>7.3744231234836345E-3</v>
      </c>
      <c r="U132" s="404">
        <v>3.052839794008777E-3</v>
      </c>
      <c r="V132" s="404">
        <v>0.1923765761997045</v>
      </c>
      <c r="W132" s="404">
        <v>1.6451867619816686E-2</v>
      </c>
      <c r="X132" s="404">
        <v>4.7147231285344204E-2</v>
      </c>
      <c r="Y132" s="404">
        <v>0.17278048694391185</v>
      </c>
      <c r="Z132" s="404">
        <v>0.14373177158838743</v>
      </c>
      <c r="AA132" s="404">
        <v>0.2168261555227009</v>
      </c>
      <c r="AB132" s="404">
        <v>0.20025864792264192</v>
      </c>
    </row>
    <row r="133" spans="19:28" hidden="1">
      <c r="S133" s="401">
        <v>40513</v>
      </c>
      <c r="T133" s="404">
        <v>7.3744231234836345E-3</v>
      </c>
      <c r="U133" s="404">
        <v>3.052839794008777E-3</v>
      </c>
      <c r="V133" s="404">
        <v>0.1923765761997045</v>
      </c>
      <c r="W133" s="404">
        <v>1.6451867619816686E-2</v>
      </c>
      <c r="X133" s="404">
        <v>4.7147231285344204E-2</v>
      </c>
      <c r="Y133" s="404">
        <v>0.17278048694391185</v>
      </c>
      <c r="Z133" s="404">
        <v>0.14373177158838743</v>
      </c>
      <c r="AA133" s="404">
        <v>0.2168261555227009</v>
      </c>
      <c r="AB133" s="404">
        <v>0.20025864792264192</v>
      </c>
    </row>
    <row r="134" spans="19:28" hidden="1">
      <c r="S134" s="401">
        <v>40544</v>
      </c>
      <c r="T134" s="404">
        <v>7.5532799790609464E-3</v>
      </c>
      <c r="U134" s="404">
        <v>2.8964467831027211E-3</v>
      </c>
      <c r="V134" s="404">
        <v>0.18859068698773304</v>
      </c>
      <c r="W134" s="404">
        <v>1.5675267219748587E-2</v>
      </c>
      <c r="X134" s="404">
        <v>4.6745585596541697E-2</v>
      </c>
      <c r="Y134" s="404">
        <v>0.1777409227099227</v>
      </c>
      <c r="Z134" s="404">
        <v>0.14344923527751982</v>
      </c>
      <c r="AA134" s="404">
        <v>0.21730653786485857</v>
      </c>
      <c r="AB134" s="404">
        <v>0.20004203758151193</v>
      </c>
    </row>
    <row r="135" spans="19:28" hidden="1">
      <c r="S135" s="401">
        <v>40575</v>
      </c>
      <c r="T135" s="404">
        <v>7.5532799790609464E-3</v>
      </c>
      <c r="U135" s="404">
        <v>2.8964467831027211E-3</v>
      </c>
      <c r="V135" s="404">
        <v>0.18859068698773304</v>
      </c>
      <c r="W135" s="404">
        <v>1.5675267219748587E-2</v>
      </c>
      <c r="X135" s="404">
        <v>4.6745585596541697E-2</v>
      </c>
      <c r="Y135" s="404">
        <v>0.1777409227099227</v>
      </c>
      <c r="Z135" s="404">
        <v>0.14344923527751982</v>
      </c>
      <c r="AA135" s="404">
        <v>0.21730653786485857</v>
      </c>
      <c r="AB135" s="404">
        <v>0.20004203758151193</v>
      </c>
    </row>
    <row r="136" spans="19:28" hidden="1">
      <c r="S136" s="401">
        <v>40603</v>
      </c>
      <c r="T136" s="404">
        <v>7.5532799790609464E-3</v>
      </c>
      <c r="U136" s="404">
        <v>2.8964467831027211E-3</v>
      </c>
      <c r="V136" s="404">
        <v>0.18859068698773304</v>
      </c>
      <c r="W136" s="404">
        <v>1.5675267219748587E-2</v>
      </c>
      <c r="X136" s="404">
        <v>4.6745585596541697E-2</v>
      </c>
      <c r="Y136" s="404">
        <v>0.1777409227099227</v>
      </c>
      <c r="Z136" s="404">
        <v>0.14344923527751982</v>
      </c>
      <c r="AA136" s="404">
        <v>0.21730653786485857</v>
      </c>
      <c r="AB136" s="404">
        <v>0.20004203758151193</v>
      </c>
    </row>
    <row r="137" spans="19:28" hidden="1">
      <c r="S137" s="401">
        <v>40634</v>
      </c>
      <c r="T137" s="404">
        <v>7.5532799790609464E-3</v>
      </c>
      <c r="U137" s="404">
        <v>2.8964467831027211E-3</v>
      </c>
      <c r="V137" s="404">
        <v>0.18859068698773304</v>
      </c>
      <c r="W137" s="404">
        <v>1.5675267219748587E-2</v>
      </c>
      <c r="X137" s="404">
        <v>4.6745585596541697E-2</v>
      </c>
      <c r="Y137" s="404">
        <v>0.1777409227099227</v>
      </c>
      <c r="Z137" s="404">
        <v>0.14344923527751982</v>
      </c>
      <c r="AA137" s="404">
        <v>0.21730653786485857</v>
      </c>
      <c r="AB137" s="404">
        <v>0.20004203758151193</v>
      </c>
    </row>
    <row r="138" spans="19:28" hidden="1">
      <c r="S138" s="401">
        <v>40664</v>
      </c>
      <c r="T138" s="404">
        <v>7.5532799790609464E-3</v>
      </c>
      <c r="U138" s="404">
        <v>2.8964467831027211E-3</v>
      </c>
      <c r="V138" s="404">
        <v>0.18859068698773304</v>
      </c>
      <c r="W138" s="404">
        <v>1.5675267219748587E-2</v>
      </c>
      <c r="X138" s="404">
        <v>4.6745585596541697E-2</v>
      </c>
      <c r="Y138" s="404">
        <v>0.1777409227099227</v>
      </c>
      <c r="Z138" s="404">
        <v>0.14344923527751982</v>
      </c>
      <c r="AA138" s="404">
        <v>0.21730653786485857</v>
      </c>
      <c r="AB138" s="404">
        <v>0.20004203758151193</v>
      </c>
    </row>
    <row r="139" spans="19:28" hidden="1">
      <c r="S139" s="401">
        <v>40695</v>
      </c>
      <c r="T139" s="404">
        <v>7.5532799790609464E-3</v>
      </c>
      <c r="U139" s="404">
        <v>2.8964467831027211E-3</v>
      </c>
      <c r="V139" s="404">
        <v>0.18859068698773304</v>
      </c>
      <c r="W139" s="404">
        <v>1.5675267219748587E-2</v>
      </c>
      <c r="X139" s="404">
        <v>4.6745585596541697E-2</v>
      </c>
      <c r="Y139" s="404">
        <v>0.1777409227099227</v>
      </c>
      <c r="Z139" s="404">
        <v>0.14344923527751982</v>
      </c>
      <c r="AA139" s="404">
        <v>0.21730653786485857</v>
      </c>
      <c r="AB139" s="404">
        <v>0.20004203758151193</v>
      </c>
    </row>
    <row r="140" spans="19:28" hidden="1">
      <c r="S140" s="401">
        <v>40725</v>
      </c>
      <c r="T140" s="404">
        <v>7.5532799790609464E-3</v>
      </c>
      <c r="U140" s="404">
        <v>2.8964467831027211E-3</v>
      </c>
      <c r="V140" s="404">
        <v>0.18859068698773304</v>
      </c>
      <c r="W140" s="404">
        <v>1.5675267219748587E-2</v>
      </c>
      <c r="X140" s="404">
        <v>4.6745585596541697E-2</v>
      </c>
      <c r="Y140" s="404">
        <v>0.1777409227099227</v>
      </c>
      <c r="Z140" s="404">
        <v>0.14344923527751982</v>
      </c>
      <c r="AA140" s="404">
        <v>0.21730653786485857</v>
      </c>
      <c r="AB140" s="404">
        <v>0.20004203758151193</v>
      </c>
    </row>
    <row r="141" spans="19:28" hidden="1">
      <c r="S141" s="401">
        <v>40756</v>
      </c>
      <c r="T141" s="404">
        <v>7.5532799790609464E-3</v>
      </c>
      <c r="U141" s="404">
        <v>2.8964467831027211E-3</v>
      </c>
      <c r="V141" s="404">
        <v>0.18859068698773304</v>
      </c>
      <c r="W141" s="404">
        <v>1.5675267219748587E-2</v>
      </c>
      <c r="X141" s="404">
        <v>4.6745585596541697E-2</v>
      </c>
      <c r="Y141" s="404">
        <v>0.1777409227099227</v>
      </c>
      <c r="Z141" s="404">
        <v>0.14344923527751982</v>
      </c>
      <c r="AA141" s="404">
        <v>0.21730653786485857</v>
      </c>
      <c r="AB141" s="404">
        <v>0.20004203758151193</v>
      </c>
    </row>
    <row r="142" spans="19:28" hidden="1">
      <c r="S142" s="401">
        <v>40787</v>
      </c>
      <c r="T142" s="404">
        <v>7.5532799790609464E-3</v>
      </c>
      <c r="U142" s="404">
        <v>2.8964467831027211E-3</v>
      </c>
      <c r="V142" s="404">
        <v>0.18859068698773304</v>
      </c>
      <c r="W142" s="404">
        <v>1.5675267219748587E-2</v>
      </c>
      <c r="X142" s="404">
        <v>4.6745585596541697E-2</v>
      </c>
      <c r="Y142" s="404">
        <v>0.1777409227099227</v>
      </c>
      <c r="Z142" s="404">
        <v>0.14344923527751982</v>
      </c>
      <c r="AA142" s="404">
        <v>0.21730653786485857</v>
      </c>
      <c r="AB142" s="404">
        <v>0.20004203758151193</v>
      </c>
    </row>
    <row r="143" spans="19:28" hidden="1">
      <c r="S143" s="401">
        <v>40817</v>
      </c>
      <c r="T143" s="404">
        <v>7.5532799790609464E-3</v>
      </c>
      <c r="U143" s="404">
        <v>2.8964467831027211E-3</v>
      </c>
      <c r="V143" s="404">
        <v>0.18859068698773304</v>
      </c>
      <c r="W143" s="404">
        <v>1.5675267219748587E-2</v>
      </c>
      <c r="X143" s="404">
        <v>4.6745585596541697E-2</v>
      </c>
      <c r="Y143" s="404">
        <v>0.1777409227099227</v>
      </c>
      <c r="Z143" s="404">
        <v>0.14344923527751982</v>
      </c>
      <c r="AA143" s="404">
        <v>0.21730653786485857</v>
      </c>
      <c r="AB143" s="404">
        <v>0.20004203758151193</v>
      </c>
    </row>
    <row r="144" spans="19:28" hidden="1">
      <c r="S144" s="401">
        <v>40848</v>
      </c>
      <c r="T144" s="404">
        <v>7.5532799790609464E-3</v>
      </c>
      <c r="U144" s="404">
        <v>2.8964467831027211E-3</v>
      </c>
      <c r="V144" s="404">
        <v>0.18859068698773304</v>
      </c>
      <c r="W144" s="404">
        <v>1.5675267219748587E-2</v>
      </c>
      <c r="X144" s="404">
        <v>4.6745585596541697E-2</v>
      </c>
      <c r="Y144" s="404">
        <v>0.1777409227099227</v>
      </c>
      <c r="Z144" s="404">
        <v>0.14344923527751982</v>
      </c>
      <c r="AA144" s="404">
        <v>0.21730653786485857</v>
      </c>
      <c r="AB144" s="404">
        <v>0.20004203758151193</v>
      </c>
    </row>
    <row r="145" spans="19:28" hidden="1">
      <c r="S145" s="401">
        <v>40878</v>
      </c>
      <c r="T145" s="404">
        <v>7.5532799790609464E-3</v>
      </c>
      <c r="U145" s="404">
        <v>2.8964467831027211E-3</v>
      </c>
      <c r="V145" s="404">
        <v>0.18859068698773304</v>
      </c>
      <c r="W145" s="404">
        <v>1.5675267219748587E-2</v>
      </c>
      <c r="X145" s="404">
        <v>4.6745585596541697E-2</v>
      </c>
      <c r="Y145" s="404">
        <v>0.1777409227099227</v>
      </c>
      <c r="Z145" s="404">
        <v>0.14344923527751982</v>
      </c>
      <c r="AA145" s="404">
        <v>0.21730653786485857</v>
      </c>
      <c r="AB145" s="404">
        <v>0.20004203758151193</v>
      </c>
    </row>
    <row r="146" spans="19:28" hidden="1">
      <c r="S146" s="401">
        <v>40909</v>
      </c>
      <c r="T146" s="404">
        <v>7.3621382065365733E-3</v>
      </c>
      <c r="U146" s="404">
        <v>2.8206976081142925E-3</v>
      </c>
      <c r="V146" s="404">
        <v>0.18739297269515376</v>
      </c>
      <c r="W146" s="404">
        <v>1.5074907508357084E-2</v>
      </c>
      <c r="X146" s="404">
        <v>4.7424717460313189E-2</v>
      </c>
      <c r="Y146" s="404">
        <v>0.17950476894572687</v>
      </c>
      <c r="Z146" s="404">
        <v>0.14284282457682404</v>
      </c>
      <c r="AA146" s="404">
        <v>0.21523910464230614</v>
      </c>
      <c r="AB146" s="404">
        <v>0.20233786835666798</v>
      </c>
    </row>
    <row r="147" spans="19:28" hidden="1">
      <c r="S147" s="401">
        <v>40940</v>
      </c>
      <c r="T147" s="404">
        <v>7.3621382065365733E-3</v>
      </c>
      <c r="U147" s="404">
        <v>2.8206976081142925E-3</v>
      </c>
      <c r="V147" s="404">
        <v>0.18739297269515376</v>
      </c>
      <c r="W147" s="404">
        <v>1.5074907508357084E-2</v>
      </c>
      <c r="X147" s="404">
        <v>4.7424717460313189E-2</v>
      </c>
      <c r="Y147" s="404">
        <v>0.17950476894572687</v>
      </c>
      <c r="Z147" s="404">
        <v>0.14284282457682404</v>
      </c>
      <c r="AA147" s="404">
        <v>0.21523910464230614</v>
      </c>
      <c r="AB147" s="404">
        <v>0.20233786835666798</v>
      </c>
    </row>
    <row r="148" spans="19:28" hidden="1">
      <c r="S148" s="401">
        <v>40969</v>
      </c>
      <c r="T148" s="404">
        <v>7.3621382065365733E-3</v>
      </c>
      <c r="U148" s="404">
        <v>2.8206976081142925E-3</v>
      </c>
      <c r="V148" s="404">
        <v>0.18739297269515376</v>
      </c>
      <c r="W148" s="404">
        <v>1.5074907508357084E-2</v>
      </c>
      <c r="X148" s="404">
        <v>4.7424717460313189E-2</v>
      </c>
      <c r="Y148" s="404">
        <v>0.17950476894572687</v>
      </c>
      <c r="Z148" s="404">
        <v>0.14284282457682404</v>
      </c>
      <c r="AA148" s="404">
        <v>0.21523910464230614</v>
      </c>
      <c r="AB148" s="404">
        <v>0.20233786835666798</v>
      </c>
    </row>
    <row r="149" spans="19:28" hidden="1">
      <c r="S149" s="401">
        <v>41000</v>
      </c>
      <c r="T149" s="404">
        <v>7.3621382065365733E-3</v>
      </c>
      <c r="U149" s="404">
        <v>2.8206976081142925E-3</v>
      </c>
      <c r="V149" s="404">
        <v>0.18739297269515376</v>
      </c>
      <c r="W149" s="404">
        <v>1.5074907508357084E-2</v>
      </c>
      <c r="X149" s="404">
        <v>4.7424717460313189E-2</v>
      </c>
      <c r="Y149" s="404">
        <v>0.17950476894572687</v>
      </c>
      <c r="Z149" s="404">
        <v>0.14284282457682404</v>
      </c>
      <c r="AA149" s="404">
        <v>0.21523910464230614</v>
      </c>
      <c r="AB149" s="404">
        <v>0.20233786835666798</v>
      </c>
    </row>
    <row r="150" spans="19:28" hidden="1">
      <c r="S150" s="401">
        <v>41030</v>
      </c>
      <c r="T150" s="404">
        <v>7.3621382065365733E-3</v>
      </c>
      <c r="U150" s="404">
        <v>2.8206976081142925E-3</v>
      </c>
      <c r="V150" s="404">
        <v>0.18739297269515376</v>
      </c>
      <c r="W150" s="404">
        <v>1.5074907508357084E-2</v>
      </c>
      <c r="X150" s="404">
        <v>4.7424717460313189E-2</v>
      </c>
      <c r="Y150" s="404">
        <v>0.17950476894572687</v>
      </c>
      <c r="Z150" s="404">
        <v>0.14284282457682404</v>
      </c>
      <c r="AA150" s="404">
        <v>0.21523910464230614</v>
      </c>
      <c r="AB150" s="404">
        <v>0.20233786835666798</v>
      </c>
    </row>
    <row r="151" spans="19:28" hidden="1">
      <c r="S151" s="401">
        <v>41061</v>
      </c>
      <c r="T151" s="404">
        <v>7.3621382065365733E-3</v>
      </c>
      <c r="U151" s="404">
        <v>2.8206976081142925E-3</v>
      </c>
      <c r="V151" s="404">
        <v>0.18739297269515376</v>
      </c>
      <c r="W151" s="404">
        <v>1.5074907508357084E-2</v>
      </c>
      <c r="X151" s="404">
        <v>4.7424717460313189E-2</v>
      </c>
      <c r="Y151" s="404">
        <v>0.17950476894572687</v>
      </c>
      <c r="Z151" s="404">
        <v>0.14284282457682404</v>
      </c>
      <c r="AA151" s="404">
        <v>0.21523910464230614</v>
      </c>
      <c r="AB151" s="404">
        <v>0.20233786835666798</v>
      </c>
    </row>
    <row r="152" spans="19:28" hidden="1">
      <c r="S152" s="401">
        <v>41091</v>
      </c>
      <c r="T152" s="404">
        <v>7.3621382065365733E-3</v>
      </c>
      <c r="U152" s="404">
        <v>2.8206976081142925E-3</v>
      </c>
      <c r="V152" s="404">
        <v>0.18739297269515376</v>
      </c>
      <c r="W152" s="404">
        <v>1.5074907508357084E-2</v>
      </c>
      <c r="X152" s="404">
        <v>4.7424717460313189E-2</v>
      </c>
      <c r="Y152" s="404">
        <v>0.17950476894572687</v>
      </c>
      <c r="Z152" s="404">
        <v>0.14284282457682404</v>
      </c>
      <c r="AA152" s="404">
        <v>0.21523910464230614</v>
      </c>
      <c r="AB152" s="404">
        <v>0.20233786835666798</v>
      </c>
    </row>
    <row r="153" spans="19:28" hidden="1">
      <c r="S153" s="401">
        <v>41122</v>
      </c>
      <c r="T153" s="404">
        <v>7.3621382065365733E-3</v>
      </c>
      <c r="U153" s="404">
        <v>2.8206976081142925E-3</v>
      </c>
      <c r="V153" s="404">
        <v>0.18739297269515376</v>
      </c>
      <c r="W153" s="404">
        <v>1.5074907508357084E-2</v>
      </c>
      <c r="X153" s="404">
        <v>4.7424717460313189E-2</v>
      </c>
      <c r="Y153" s="404">
        <v>0.17950476894572687</v>
      </c>
      <c r="Z153" s="404">
        <v>0.14284282457682404</v>
      </c>
      <c r="AA153" s="404">
        <v>0.21523910464230614</v>
      </c>
      <c r="AB153" s="404">
        <v>0.20233786835666798</v>
      </c>
    </row>
    <row r="154" spans="19:28" hidden="1">
      <c r="S154" s="401">
        <v>41153</v>
      </c>
      <c r="T154" s="404">
        <v>7.3621382065365733E-3</v>
      </c>
      <c r="U154" s="404">
        <v>2.8206976081142925E-3</v>
      </c>
      <c r="V154" s="404">
        <v>0.18739297269515376</v>
      </c>
      <c r="W154" s="404">
        <v>1.5074907508357084E-2</v>
      </c>
      <c r="X154" s="404">
        <v>4.7424717460313189E-2</v>
      </c>
      <c r="Y154" s="404">
        <v>0.17950476894572687</v>
      </c>
      <c r="Z154" s="404">
        <v>0.14284282457682404</v>
      </c>
      <c r="AA154" s="404">
        <v>0.21523910464230614</v>
      </c>
      <c r="AB154" s="404">
        <v>0.20233786835666798</v>
      </c>
    </row>
    <row r="155" spans="19:28" hidden="1">
      <c r="S155" s="401">
        <v>41183</v>
      </c>
      <c r="T155" s="404">
        <v>7.3621382065365733E-3</v>
      </c>
      <c r="U155" s="404">
        <v>2.8206976081142925E-3</v>
      </c>
      <c r="V155" s="404">
        <v>0.18739297269515376</v>
      </c>
      <c r="W155" s="404">
        <v>1.5074907508357084E-2</v>
      </c>
      <c r="X155" s="404">
        <v>4.7424717460313189E-2</v>
      </c>
      <c r="Y155" s="404">
        <v>0.17950476894572687</v>
      </c>
      <c r="Z155" s="404">
        <v>0.14284282457682404</v>
      </c>
      <c r="AA155" s="404">
        <v>0.21523910464230614</v>
      </c>
      <c r="AB155" s="404">
        <v>0.20233786835666798</v>
      </c>
    </row>
    <row r="156" spans="19:28" hidden="1">
      <c r="S156" s="401">
        <v>41214</v>
      </c>
      <c r="T156" s="404">
        <v>7.3621382065365733E-3</v>
      </c>
      <c r="U156" s="404">
        <v>2.8206976081142925E-3</v>
      </c>
      <c r="V156" s="404">
        <v>0.18739297269515376</v>
      </c>
      <c r="W156" s="404">
        <v>1.5074907508357084E-2</v>
      </c>
      <c r="X156" s="404">
        <v>4.7424717460313189E-2</v>
      </c>
      <c r="Y156" s="404">
        <v>0.17950476894572687</v>
      </c>
      <c r="Z156" s="404">
        <v>0.14284282457682404</v>
      </c>
      <c r="AA156" s="404">
        <v>0.21523910464230614</v>
      </c>
      <c r="AB156" s="404">
        <v>0.20233786835666798</v>
      </c>
    </row>
    <row r="157" spans="19:28" hidden="1">
      <c r="S157" s="401">
        <v>41244</v>
      </c>
      <c r="T157" s="404">
        <v>7.3621382065365733E-3</v>
      </c>
      <c r="U157" s="404">
        <v>2.8206976081142925E-3</v>
      </c>
      <c r="V157" s="404">
        <v>0.18739297269515376</v>
      </c>
      <c r="W157" s="404">
        <v>1.5074907508357084E-2</v>
      </c>
      <c r="X157" s="404">
        <v>4.7424717460313189E-2</v>
      </c>
      <c r="Y157" s="404">
        <v>0.17950476894572687</v>
      </c>
      <c r="Z157" s="404">
        <v>0.14284282457682404</v>
      </c>
      <c r="AA157" s="404">
        <v>0.21523910464230614</v>
      </c>
      <c r="AB157" s="404">
        <v>0.20233786835666798</v>
      </c>
    </row>
    <row r="158" spans="19:28" hidden="1">
      <c r="S158" s="401">
        <v>41275</v>
      </c>
      <c r="T158" s="404">
        <v>7.2804770918512137E-3</v>
      </c>
      <c r="U158" s="404">
        <v>2.9462157389413312E-3</v>
      </c>
      <c r="V158" s="404">
        <v>0.18402964032875821</v>
      </c>
      <c r="W158" s="404">
        <v>1.4551629939622272E-2</v>
      </c>
      <c r="X158" s="404">
        <v>4.8538708999862887E-2</v>
      </c>
      <c r="Y158" s="404">
        <v>0.1782298826237336</v>
      </c>
      <c r="Z158" s="404">
        <v>0.14277117228244085</v>
      </c>
      <c r="AA158" s="404">
        <v>0.21695535901687657</v>
      </c>
      <c r="AB158" s="404">
        <v>0.20469691397791312</v>
      </c>
    </row>
    <row r="159" spans="19:28" hidden="1">
      <c r="S159" s="401">
        <v>41306</v>
      </c>
      <c r="T159" s="404">
        <v>7.2804770918512137E-3</v>
      </c>
      <c r="U159" s="404">
        <v>2.9462157389413312E-3</v>
      </c>
      <c r="V159" s="404">
        <v>0.18402964032875821</v>
      </c>
      <c r="W159" s="404">
        <v>1.4551629939622272E-2</v>
      </c>
      <c r="X159" s="404">
        <v>4.8538708999862887E-2</v>
      </c>
      <c r="Y159" s="404">
        <v>0.1782298826237336</v>
      </c>
      <c r="Z159" s="404">
        <v>0.14277117228244085</v>
      </c>
      <c r="AA159" s="404">
        <v>0.21695535901687657</v>
      </c>
      <c r="AB159" s="404">
        <v>0.20469691397791312</v>
      </c>
    </row>
    <row r="160" spans="19:28" hidden="1">
      <c r="S160" s="401">
        <v>41334</v>
      </c>
      <c r="T160" s="404">
        <v>7.2804770918512137E-3</v>
      </c>
      <c r="U160" s="404">
        <v>2.9462157389413312E-3</v>
      </c>
      <c r="V160" s="404">
        <v>0.18402964032875821</v>
      </c>
      <c r="W160" s="404">
        <v>1.4551629939622272E-2</v>
      </c>
      <c r="X160" s="404">
        <v>4.8538708999862887E-2</v>
      </c>
      <c r="Y160" s="404">
        <v>0.1782298826237336</v>
      </c>
      <c r="Z160" s="404">
        <v>0.14277117228244085</v>
      </c>
      <c r="AA160" s="404">
        <v>0.21695535901687657</v>
      </c>
      <c r="AB160" s="404">
        <v>0.20469691397791312</v>
      </c>
    </row>
    <row r="161" spans="19:28" hidden="1">
      <c r="S161" s="401">
        <v>41365</v>
      </c>
      <c r="T161" s="404">
        <v>7.2804770918512137E-3</v>
      </c>
      <c r="U161" s="404">
        <v>2.9462157389413312E-3</v>
      </c>
      <c r="V161" s="404">
        <v>0.18402964032875821</v>
      </c>
      <c r="W161" s="404">
        <v>1.4551629939622272E-2</v>
      </c>
      <c r="X161" s="404">
        <v>4.8538708999862887E-2</v>
      </c>
      <c r="Y161" s="404">
        <v>0.1782298826237336</v>
      </c>
      <c r="Z161" s="404">
        <v>0.14277117228244085</v>
      </c>
      <c r="AA161" s="404">
        <v>0.21695535901687657</v>
      </c>
      <c r="AB161" s="404">
        <v>0.20469691397791312</v>
      </c>
    </row>
    <row r="162" spans="19:28" hidden="1">
      <c r="S162" s="401">
        <v>41395</v>
      </c>
      <c r="T162" s="404">
        <v>7.2804770918512137E-3</v>
      </c>
      <c r="U162" s="404">
        <v>2.9462157389413312E-3</v>
      </c>
      <c r="V162" s="404">
        <v>0.18402964032875821</v>
      </c>
      <c r="W162" s="404">
        <v>1.4551629939622272E-2</v>
      </c>
      <c r="X162" s="404">
        <v>4.8538708999862887E-2</v>
      </c>
      <c r="Y162" s="404">
        <v>0.1782298826237336</v>
      </c>
      <c r="Z162" s="404">
        <v>0.14277117228244085</v>
      </c>
      <c r="AA162" s="404">
        <v>0.21695535901687657</v>
      </c>
      <c r="AB162" s="404">
        <v>0.20469691397791312</v>
      </c>
    </row>
    <row r="163" spans="19:28" hidden="1">
      <c r="S163" s="401">
        <v>41426</v>
      </c>
      <c r="T163" s="404">
        <v>7.2804770918512137E-3</v>
      </c>
      <c r="U163" s="404">
        <v>2.9462157389413312E-3</v>
      </c>
      <c r="V163" s="404">
        <v>0.18402964032875821</v>
      </c>
      <c r="W163" s="404">
        <v>1.4551629939622272E-2</v>
      </c>
      <c r="X163" s="404">
        <v>4.8538708999862887E-2</v>
      </c>
      <c r="Y163" s="404">
        <v>0.1782298826237336</v>
      </c>
      <c r="Z163" s="404">
        <v>0.14277117228244085</v>
      </c>
      <c r="AA163" s="404">
        <v>0.21695535901687657</v>
      </c>
      <c r="AB163" s="404">
        <v>0.20469691397791312</v>
      </c>
    </row>
    <row r="164" spans="19:28" hidden="1">
      <c r="S164" s="401">
        <v>41456</v>
      </c>
      <c r="T164" s="404">
        <v>7.2804770918512137E-3</v>
      </c>
      <c r="U164" s="404">
        <v>2.9462157389413312E-3</v>
      </c>
      <c r="V164" s="404">
        <v>0.18402964032875821</v>
      </c>
      <c r="W164" s="404">
        <v>1.4551629939622272E-2</v>
      </c>
      <c r="X164" s="404">
        <v>4.8538708999862887E-2</v>
      </c>
      <c r="Y164" s="404">
        <v>0.1782298826237336</v>
      </c>
      <c r="Z164" s="404">
        <v>0.14277117228244085</v>
      </c>
      <c r="AA164" s="404">
        <v>0.21695535901687657</v>
      </c>
      <c r="AB164" s="404">
        <v>0.20469691397791312</v>
      </c>
    </row>
    <row r="165" spans="19:28" hidden="1">
      <c r="S165" s="401">
        <v>41487</v>
      </c>
      <c r="T165" s="404">
        <v>7.2804770918512137E-3</v>
      </c>
      <c r="U165" s="404">
        <v>2.9462157389413312E-3</v>
      </c>
      <c r="V165" s="404">
        <v>0.18402964032875821</v>
      </c>
      <c r="W165" s="404">
        <v>1.4551629939622272E-2</v>
      </c>
      <c r="X165" s="404">
        <v>4.8538708999862887E-2</v>
      </c>
      <c r="Y165" s="404">
        <v>0.1782298826237336</v>
      </c>
      <c r="Z165" s="404">
        <v>0.14277117228244085</v>
      </c>
      <c r="AA165" s="404">
        <v>0.21695535901687657</v>
      </c>
      <c r="AB165" s="404">
        <v>0.20469691397791312</v>
      </c>
    </row>
    <row r="166" spans="19:28" hidden="1">
      <c r="S166" s="401">
        <v>41518</v>
      </c>
      <c r="T166" s="404">
        <v>7.2804770918512137E-3</v>
      </c>
      <c r="U166" s="404">
        <v>2.9462157389413312E-3</v>
      </c>
      <c r="V166" s="404">
        <v>0.18402964032875821</v>
      </c>
      <c r="W166" s="404">
        <v>1.4551629939622272E-2</v>
      </c>
      <c r="X166" s="404">
        <v>4.8538708999862887E-2</v>
      </c>
      <c r="Y166" s="404">
        <v>0.1782298826237336</v>
      </c>
      <c r="Z166" s="404">
        <v>0.14277117228244085</v>
      </c>
      <c r="AA166" s="404">
        <v>0.21695535901687657</v>
      </c>
      <c r="AB166" s="404">
        <v>0.20469691397791312</v>
      </c>
    </row>
    <row r="167" spans="19:28" hidden="1">
      <c r="S167" s="401">
        <v>41548</v>
      </c>
      <c r="T167" s="404">
        <v>7.2804770918512137E-3</v>
      </c>
      <c r="U167" s="404">
        <v>2.9462157389413312E-3</v>
      </c>
      <c r="V167" s="404">
        <v>0.18402964032875821</v>
      </c>
      <c r="W167" s="404">
        <v>1.4551629939622272E-2</v>
      </c>
      <c r="X167" s="404">
        <v>4.8538708999862887E-2</v>
      </c>
      <c r="Y167" s="404">
        <v>0.1782298826237336</v>
      </c>
      <c r="Z167" s="404">
        <v>0.14277117228244085</v>
      </c>
      <c r="AA167" s="404">
        <v>0.21695535901687657</v>
      </c>
      <c r="AB167" s="404">
        <v>0.20469691397791312</v>
      </c>
    </row>
    <row r="168" spans="19:28" hidden="1">
      <c r="S168" s="401">
        <v>41579</v>
      </c>
      <c r="T168" s="404">
        <v>7.2804770918512137E-3</v>
      </c>
      <c r="U168" s="404">
        <v>2.9462157389413312E-3</v>
      </c>
      <c r="V168" s="404">
        <v>0.18402964032875821</v>
      </c>
      <c r="W168" s="404">
        <v>1.4551629939622272E-2</v>
      </c>
      <c r="X168" s="404">
        <v>4.8538708999862887E-2</v>
      </c>
      <c r="Y168" s="404">
        <v>0.1782298826237336</v>
      </c>
      <c r="Z168" s="404">
        <v>0.14277117228244085</v>
      </c>
      <c r="AA168" s="404">
        <v>0.21695535901687657</v>
      </c>
      <c r="AB168" s="404">
        <v>0.20469691397791312</v>
      </c>
    </row>
    <row r="169" spans="19:28" hidden="1">
      <c r="S169" s="401">
        <v>41609</v>
      </c>
      <c r="T169" s="404">
        <v>7.2804770918512137E-3</v>
      </c>
      <c r="U169" s="404">
        <v>2.9462157389413312E-3</v>
      </c>
      <c r="V169" s="404">
        <v>0.18402964032875821</v>
      </c>
      <c r="W169" s="404">
        <v>1.4551629939622272E-2</v>
      </c>
      <c r="X169" s="404">
        <v>4.8538708999862887E-2</v>
      </c>
      <c r="Y169" s="404">
        <v>0.1782298826237336</v>
      </c>
      <c r="Z169" s="404">
        <v>0.14277117228244085</v>
      </c>
      <c r="AA169" s="404">
        <v>0.21695535901687657</v>
      </c>
      <c r="AB169" s="404">
        <v>0.20469691397791312</v>
      </c>
    </row>
    <row r="170" spans="19:28" hidden="1">
      <c r="S170" s="401">
        <v>41640</v>
      </c>
      <c r="T170" s="404">
        <v>7.5310603017763999E-3</v>
      </c>
      <c r="U170" s="404">
        <v>2.8755854519583748E-3</v>
      </c>
      <c r="V170" s="404">
        <v>0.18157843759399891</v>
      </c>
      <c r="W170" s="404">
        <v>1.4058492105827002E-2</v>
      </c>
      <c r="X170" s="404">
        <v>4.8418459766073327E-2</v>
      </c>
      <c r="Y170" s="404">
        <v>0.17673491086974091</v>
      </c>
      <c r="Z170" s="404">
        <v>0.14380235056262619</v>
      </c>
      <c r="AA170" s="404">
        <v>0.21833440935259049</v>
      </c>
      <c r="AB170" s="404">
        <v>0.20666629399540831</v>
      </c>
    </row>
    <row r="171" spans="19:28" hidden="1">
      <c r="S171" s="401">
        <v>41671</v>
      </c>
      <c r="T171" s="404">
        <v>7.5310603017763999E-3</v>
      </c>
      <c r="U171" s="404">
        <v>2.8755854519583748E-3</v>
      </c>
      <c r="V171" s="404">
        <v>0.18157843759399891</v>
      </c>
      <c r="W171" s="404">
        <v>1.4058492105827002E-2</v>
      </c>
      <c r="X171" s="404">
        <v>4.8418459766073327E-2</v>
      </c>
      <c r="Y171" s="404">
        <v>0.17673491086974091</v>
      </c>
      <c r="Z171" s="404">
        <v>0.14380235056262619</v>
      </c>
      <c r="AA171" s="404">
        <v>0.21833440935259049</v>
      </c>
      <c r="AB171" s="404">
        <v>0.20666629399540831</v>
      </c>
    </row>
    <row r="172" spans="19:28" hidden="1">
      <c r="S172" s="401">
        <v>41699</v>
      </c>
      <c r="T172" s="404">
        <v>7.5310603017763999E-3</v>
      </c>
      <c r="U172" s="404">
        <v>2.8755854519583748E-3</v>
      </c>
      <c r="V172" s="404">
        <v>0.18157843759399891</v>
      </c>
      <c r="W172" s="404">
        <v>1.4058492105827002E-2</v>
      </c>
      <c r="X172" s="404">
        <v>4.8418459766073327E-2</v>
      </c>
      <c r="Y172" s="404">
        <v>0.17673491086974091</v>
      </c>
      <c r="Z172" s="404">
        <v>0.14380235056262619</v>
      </c>
      <c r="AA172" s="404">
        <v>0.21833440935259049</v>
      </c>
      <c r="AB172" s="404">
        <v>0.20666629399540831</v>
      </c>
    </row>
    <row r="173" spans="19:28" hidden="1">
      <c r="S173" s="401">
        <v>41730</v>
      </c>
      <c r="T173" s="404">
        <v>7.5310603017763999E-3</v>
      </c>
      <c r="U173" s="404">
        <v>2.8755854519583748E-3</v>
      </c>
      <c r="V173" s="404">
        <v>0.18157843759399891</v>
      </c>
      <c r="W173" s="404">
        <v>1.4058492105827002E-2</v>
      </c>
      <c r="X173" s="404">
        <v>4.8418459766073327E-2</v>
      </c>
      <c r="Y173" s="404">
        <v>0.17673491086974091</v>
      </c>
      <c r="Z173" s="404">
        <v>0.14380235056262619</v>
      </c>
      <c r="AA173" s="404">
        <v>0.21833440935259049</v>
      </c>
      <c r="AB173" s="404">
        <v>0.20666629399540831</v>
      </c>
    </row>
    <row r="174" spans="19:28" hidden="1">
      <c r="S174" s="401">
        <v>41760</v>
      </c>
      <c r="T174" s="404">
        <v>7.5310603017763999E-3</v>
      </c>
      <c r="U174" s="404">
        <v>2.8755854519583748E-3</v>
      </c>
      <c r="V174" s="404">
        <v>0.18157843759399891</v>
      </c>
      <c r="W174" s="404">
        <v>1.4058492105827002E-2</v>
      </c>
      <c r="X174" s="404">
        <v>4.8418459766073327E-2</v>
      </c>
      <c r="Y174" s="404">
        <v>0.17673491086974091</v>
      </c>
      <c r="Z174" s="404">
        <v>0.14380235056262619</v>
      </c>
      <c r="AA174" s="404">
        <v>0.21833440935259049</v>
      </c>
      <c r="AB174" s="404">
        <v>0.20666629399540831</v>
      </c>
    </row>
    <row r="175" spans="19:28" hidden="1">
      <c r="S175" s="401">
        <v>41791</v>
      </c>
      <c r="T175" s="404">
        <v>7.5310603017763999E-3</v>
      </c>
      <c r="U175" s="404">
        <v>2.8755854519583748E-3</v>
      </c>
      <c r="V175" s="404">
        <v>0.18157843759399891</v>
      </c>
      <c r="W175" s="404">
        <v>1.4058492105827002E-2</v>
      </c>
      <c r="X175" s="404">
        <v>4.8418459766073327E-2</v>
      </c>
      <c r="Y175" s="404">
        <v>0.17673491086974091</v>
      </c>
      <c r="Z175" s="404">
        <v>0.14380235056262619</v>
      </c>
      <c r="AA175" s="404">
        <v>0.21833440935259049</v>
      </c>
      <c r="AB175" s="404">
        <v>0.20666629399540831</v>
      </c>
    </row>
    <row r="176" spans="19:28" hidden="1">
      <c r="S176" s="401">
        <v>41821</v>
      </c>
      <c r="T176" s="404">
        <v>7.5310603017763999E-3</v>
      </c>
      <c r="U176" s="404">
        <v>2.8755854519583748E-3</v>
      </c>
      <c r="V176" s="404">
        <v>0.18157843759399891</v>
      </c>
      <c r="W176" s="404">
        <v>1.4058492105827002E-2</v>
      </c>
      <c r="X176" s="404">
        <v>4.8418459766073327E-2</v>
      </c>
      <c r="Y176" s="404">
        <v>0.17673491086974091</v>
      </c>
      <c r="Z176" s="404">
        <v>0.14380235056262619</v>
      </c>
      <c r="AA176" s="404">
        <v>0.21833440935259049</v>
      </c>
      <c r="AB176" s="404">
        <v>0.20666629399540831</v>
      </c>
    </row>
    <row r="177" spans="19:28" hidden="1">
      <c r="S177" s="401">
        <v>41852</v>
      </c>
      <c r="T177" s="404">
        <v>7.5310603017763999E-3</v>
      </c>
      <c r="U177" s="404">
        <v>2.8755854519583748E-3</v>
      </c>
      <c r="V177" s="404">
        <v>0.18157843759399891</v>
      </c>
      <c r="W177" s="404">
        <v>1.4058492105827002E-2</v>
      </c>
      <c r="X177" s="404">
        <v>4.8418459766073327E-2</v>
      </c>
      <c r="Y177" s="404">
        <v>0.17673491086974091</v>
      </c>
      <c r="Z177" s="404">
        <v>0.14380235056262619</v>
      </c>
      <c r="AA177" s="404">
        <v>0.21833440935259049</v>
      </c>
      <c r="AB177" s="404">
        <v>0.20666629399540831</v>
      </c>
    </row>
    <row r="178" spans="19:28" hidden="1">
      <c r="S178" s="401">
        <v>41883</v>
      </c>
      <c r="T178" s="404">
        <v>7.5310603017763999E-3</v>
      </c>
      <c r="U178" s="404">
        <v>2.8755854519583748E-3</v>
      </c>
      <c r="V178" s="404">
        <v>0.18157843759399891</v>
      </c>
      <c r="W178" s="404">
        <v>1.4058492105827002E-2</v>
      </c>
      <c r="X178" s="404">
        <v>4.8418459766073327E-2</v>
      </c>
      <c r="Y178" s="404">
        <v>0.17673491086974091</v>
      </c>
      <c r="Z178" s="404">
        <v>0.14380235056262619</v>
      </c>
      <c r="AA178" s="404">
        <v>0.21833440935259049</v>
      </c>
      <c r="AB178" s="404">
        <v>0.20666629399540831</v>
      </c>
    </row>
    <row r="179" spans="19:28" hidden="1">
      <c r="S179" s="401">
        <v>41913</v>
      </c>
      <c r="T179" s="404">
        <v>7.5310603017763999E-3</v>
      </c>
      <c r="U179" s="404">
        <v>2.8755854519583748E-3</v>
      </c>
      <c r="V179" s="404">
        <v>0.18157843759399891</v>
      </c>
      <c r="W179" s="404">
        <v>1.4058492105827002E-2</v>
      </c>
      <c r="X179" s="404">
        <v>4.8418459766073327E-2</v>
      </c>
      <c r="Y179" s="404">
        <v>0.17673491086974091</v>
      </c>
      <c r="Z179" s="404">
        <v>0.14380235056262619</v>
      </c>
      <c r="AA179" s="404">
        <v>0.21833440935259049</v>
      </c>
      <c r="AB179" s="404">
        <v>0.20666629399540831</v>
      </c>
    </row>
    <row r="180" spans="19:28" hidden="1">
      <c r="S180" s="401">
        <v>41944</v>
      </c>
      <c r="T180" s="404">
        <v>7.5310603017763999E-3</v>
      </c>
      <c r="U180" s="404">
        <v>2.8755854519583748E-3</v>
      </c>
      <c r="V180" s="404">
        <v>0.18157843759399891</v>
      </c>
      <c r="W180" s="404">
        <v>1.4058492105827002E-2</v>
      </c>
      <c r="X180" s="404">
        <v>4.8418459766073327E-2</v>
      </c>
      <c r="Y180" s="404">
        <v>0.17673491086974091</v>
      </c>
      <c r="Z180" s="404">
        <v>0.14380235056262619</v>
      </c>
      <c r="AA180" s="404">
        <v>0.21833440935259049</v>
      </c>
      <c r="AB180" s="404">
        <v>0.20666629399540831</v>
      </c>
    </row>
    <row r="181" spans="19:28" hidden="1">
      <c r="S181" s="401">
        <v>41974</v>
      </c>
      <c r="T181" s="404">
        <v>7.5310603017763999E-3</v>
      </c>
      <c r="U181" s="404">
        <v>2.8755854519583748E-3</v>
      </c>
      <c r="V181" s="404">
        <v>0.18157843759399891</v>
      </c>
      <c r="W181" s="404">
        <v>1.4058492105827002E-2</v>
      </c>
      <c r="X181" s="404">
        <v>4.8418459766073327E-2</v>
      </c>
      <c r="Y181" s="404">
        <v>0.17673491086974091</v>
      </c>
      <c r="Z181" s="404">
        <v>0.14380235056262619</v>
      </c>
      <c r="AA181" s="404">
        <v>0.21833440935259049</v>
      </c>
      <c r="AB181" s="404">
        <v>0.20666629399540831</v>
      </c>
    </row>
    <row r="182" spans="19:28" hidden="1">
      <c r="S182" s="401">
        <v>42005</v>
      </c>
      <c r="T182" s="404">
        <v>7.4299384900291168E-3</v>
      </c>
      <c r="U182" s="404">
        <v>2.9208242698617742E-3</v>
      </c>
      <c r="V182" s="404">
        <v>0.18939937717322544</v>
      </c>
      <c r="W182" s="404">
        <v>1.5719262779781303E-2</v>
      </c>
      <c r="X182" s="404">
        <v>4.7108447974388221E-2</v>
      </c>
      <c r="Y182" s="404">
        <v>0.1767482031411263</v>
      </c>
      <c r="Z182" s="404">
        <v>0.14333189875145422</v>
      </c>
      <c r="AA182" s="404">
        <v>0.21644117457717185</v>
      </c>
      <c r="AB182" s="404">
        <v>0.20090087284296168</v>
      </c>
    </row>
    <row r="183" spans="19:28" hidden="1">
      <c r="S183" s="401">
        <v>42036</v>
      </c>
      <c r="T183" s="404">
        <v>7.4299384900291168E-3</v>
      </c>
      <c r="U183" s="404">
        <v>2.9208242698617742E-3</v>
      </c>
      <c r="V183" s="404">
        <v>0.18939937717322544</v>
      </c>
      <c r="W183" s="404">
        <v>1.5719262779781303E-2</v>
      </c>
      <c r="X183" s="404">
        <v>4.7108447974388221E-2</v>
      </c>
      <c r="Y183" s="404">
        <v>0.1767482031411263</v>
      </c>
      <c r="Z183" s="404">
        <v>0.14333189875145422</v>
      </c>
      <c r="AA183" s="404">
        <v>0.21644117457717185</v>
      </c>
      <c r="AB183" s="404">
        <v>0.20090087284296168</v>
      </c>
    </row>
    <row r="184" spans="19:28" hidden="1">
      <c r="S184" s="401">
        <v>42064</v>
      </c>
      <c r="T184" s="404">
        <v>7.4299384900291168E-3</v>
      </c>
      <c r="U184" s="404">
        <v>2.9208242698617742E-3</v>
      </c>
      <c r="V184" s="404">
        <v>0.18939937717322544</v>
      </c>
      <c r="W184" s="404">
        <v>1.5719262779781303E-2</v>
      </c>
      <c r="X184" s="404">
        <v>4.7108447974388221E-2</v>
      </c>
      <c r="Y184" s="404">
        <v>0.1767482031411263</v>
      </c>
      <c r="Z184" s="404">
        <v>0.14333189875145422</v>
      </c>
      <c r="AA184" s="404">
        <v>0.21644117457717185</v>
      </c>
      <c r="AB184" s="404">
        <v>0.20090087284296168</v>
      </c>
    </row>
    <row r="185" spans="19:28" hidden="1">
      <c r="S185" s="401">
        <v>42095</v>
      </c>
      <c r="T185" s="404">
        <v>7.4299384900291168E-3</v>
      </c>
      <c r="U185" s="404">
        <v>2.9208242698617742E-3</v>
      </c>
      <c r="V185" s="404">
        <v>0.18939937717322544</v>
      </c>
      <c r="W185" s="404">
        <v>1.5719262779781303E-2</v>
      </c>
      <c r="X185" s="404">
        <v>4.7108447974388221E-2</v>
      </c>
      <c r="Y185" s="404">
        <v>0.1767482031411263</v>
      </c>
      <c r="Z185" s="404">
        <v>0.14333189875145422</v>
      </c>
      <c r="AA185" s="404">
        <v>0.21644117457717185</v>
      </c>
      <c r="AB185" s="404">
        <v>0.20090087284296168</v>
      </c>
    </row>
    <row r="186" spans="19:28" hidden="1">
      <c r="S186" s="401">
        <v>42125</v>
      </c>
      <c r="T186" s="404">
        <v>7.4299384900291168E-3</v>
      </c>
      <c r="U186" s="404">
        <v>2.9208242698617742E-3</v>
      </c>
      <c r="V186" s="404">
        <v>0.18939937717322544</v>
      </c>
      <c r="W186" s="404">
        <v>1.5719262779781303E-2</v>
      </c>
      <c r="X186" s="404">
        <v>4.7108447974388221E-2</v>
      </c>
      <c r="Y186" s="404">
        <v>0.1767482031411263</v>
      </c>
      <c r="Z186" s="404">
        <v>0.14333189875145422</v>
      </c>
      <c r="AA186" s="404">
        <v>0.21644117457717185</v>
      </c>
      <c r="AB186" s="404">
        <v>0.20090087284296168</v>
      </c>
    </row>
    <row r="187" spans="19:28" hidden="1">
      <c r="S187" s="401">
        <v>42156</v>
      </c>
      <c r="T187" s="404">
        <v>7.4299384900291168E-3</v>
      </c>
      <c r="U187" s="404">
        <v>2.9208242698617742E-3</v>
      </c>
      <c r="V187" s="404">
        <v>0.18939937717322544</v>
      </c>
      <c r="W187" s="404">
        <v>1.5719262779781303E-2</v>
      </c>
      <c r="X187" s="404">
        <v>4.7108447974388221E-2</v>
      </c>
      <c r="Y187" s="404">
        <v>0.1767482031411263</v>
      </c>
      <c r="Z187" s="404">
        <v>0.14333189875145422</v>
      </c>
      <c r="AA187" s="404">
        <v>0.21644117457717185</v>
      </c>
      <c r="AB187" s="404">
        <v>0.20090087284296168</v>
      </c>
    </row>
    <row r="188" spans="19:28" hidden="1">
      <c r="S188" s="401">
        <v>42186</v>
      </c>
      <c r="T188" s="404">
        <v>7.4299384900291168E-3</v>
      </c>
      <c r="U188" s="404">
        <v>2.9208242698617742E-3</v>
      </c>
      <c r="V188" s="404">
        <v>0.18939937717322544</v>
      </c>
      <c r="W188" s="404">
        <v>1.5719262779781303E-2</v>
      </c>
      <c r="X188" s="404">
        <v>4.7108447974388221E-2</v>
      </c>
      <c r="Y188" s="404">
        <v>0.1767482031411263</v>
      </c>
      <c r="Z188" s="404">
        <v>0.14333189875145422</v>
      </c>
      <c r="AA188" s="404">
        <v>0.21644117457717185</v>
      </c>
      <c r="AB188" s="404">
        <v>0.20090087284296168</v>
      </c>
    </row>
    <row r="189" spans="19:28" hidden="1">
      <c r="S189" s="401">
        <v>42217</v>
      </c>
      <c r="T189" s="404">
        <v>7.4299384900291168E-3</v>
      </c>
      <c r="U189" s="404">
        <v>2.9208242698617742E-3</v>
      </c>
      <c r="V189" s="404">
        <v>0.18939937717322544</v>
      </c>
      <c r="W189" s="404">
        <v>1.5719262779781303E-2</v>
      </c>
      <c r="X189" s="404">
        <v>4.7108447974388221E-2</v>
      </c>
      <c r="Y189" s="404">
        <v>0.1767482031411263</v>
      </c>
      <c r="Z189" s="404">
        <v>0.14333189875145422</v>
      </c>
      <c r="AA189" s="404">
        <v>0.21644117457717185</v>
      </c>
      <c r="AB189" s="404">
        <v>0.20090087284296168</v>
      </c>
    </row>
    <row r="190" spans="19:28" hidden="1">
      <c r="S190" s="401">
        <v>42248</v>
      </c>
      <c r="T190" s="404">
        <v>7.4299384900291168E-3</v>
      </c>
      <c r="U190" s="404">
        <v>2.9208242698617742E-3</v>
      </c>
      <c r="V190" s="404">
        <v>0.18939937717322544</v>
      </c>
      <c r="W190" s="404">
        <v>1.5719262779781303E-2</v>
      </c>
      <c r="X190" s="404">
        <v>4.7108447974388221E-2</v>
      </c>
      <c r="Y190" s="404">
        <v>0.1767482031411263</v>
      </c>
      <c r="Z190" s="404">
        <v>0.14333189875145422</v>
      </c>
      <c r="AA190" s="404">
        <v>0.21644117457717185</v>
      </c>
      <c r="AB190" s="404">
        <v>0.20090087284296168</v>
      </c>
    </row>
    <row r="191" spans="19:28" hidden="1">
      <c r="S191" s="401">
        <v>42278</v>
      </c>
      <c r="T191" s="404">
        <v>7.4299384900291168E-3</v>
      </c>
      <c r="U191" s="404">
        <v>2.9208242698617742E-3</v>
      </c>
      <c r="V191" s="404">
        <v>0.18939937717322544</v>
      </c>
      <c r="W191" s="404">
        <v>1.5719262779781303E-2</v>
      </c>
      <c r="X191" s="404">
        <v>4.7108447974388221E-2</v>
      </c>
      <c r="Y191" s="404">
        <v>0.1767482031411263</v>
      </c>
      <c r="Z191" s="404">
        <v>0.14333189875145422</v>
      </c>
      <c r="AA191" s="404">
        <v>0.21644117457717185</v>
      </c>
      <c r="AB191" s="404">
        <v>0.20090087284296168</v>
      </c>
    </row>
    <row r="192" spans="19:28" hidden="1">
      <c r="S192" s="401">
        <v>42309</v>
      </c>
      <c r="T192" s="404">
        <v>7.4299384900291168E-3</v>
      </c>
      <c r="U192" s="404">
        <v>2.9208242698617742E-3</v>
      </c>
      <c r="V192" s="404">
        <v>0.18939937717322544</v>
      </c>
      <c r="W192" s="404">
        <v>1.5719262779781303E-2</v>
      </c>
      <c r="X192" s="404">
        <v>4.7108447974388221E-2</v>
      </c>
      <c r="Y192" s="404">
        <v>0.1767482031411263</v>
      </c>
      <c r="Z192" s="404">
        <v>0.14333189875145422</v>
      </c>
      <c r="AA192" s="404">
        <v>0.21644117457717185</v>
      </c>
      <c r="AB192" s="404">
        <v>0.20090087284296168</v>
      </c>
    </row>
    <row r="193" spans="19:28" hidden="1">
      <c r="S193" s="401">
        <v>42339</v>
      </c>
      <c r="T193" s="404">
        <v>7.4299384900291168E-3</v>
      </c>
      <c r="U193" s="404">
        <v>2.9208242698617742E-3</v>
      </c>
      <c r="V193" s="404">
        <v>0.18939937717322544</v>
      </c>
      <c r="W193" s="404">
        <v>1.5719262779781303E-2</v>
      </c>
      <c r="X193" s="404">
        <v>4.7108447974388221E-2</v>
      </c>
      <c r="Y193" s="404">
        <v>0.1767482031411263</v>
      </c>
      <c r="Z193" s="404">
        <v>0.14333189875145422</v>
      </c>
      <c r="AA193" s="404">
        <v>0.21644117457717185</v>
      </c>
      <c r="AB193" s="404">
        <v>0.20090087284296168</v>
      </c>
    </row>
    <row r="194" spans="19:28" hidden="1">
      <c r="S194" s="401">
        <v>42370</v>
      </c>
      <c r="T194" s="404">
        <v>7.3962838897741337E-3</v>
      </c>
      <c r="U194" s="404">
        <v>2.888147173201855E-3</v>
      </c>
      <c r="V194" s="404">
        <v>0.18663307140162047</v>
      </c>
      <c r="W194" s="404">
        <v>1.5091045697544703E-2</v>
      </c>
      <c r="X194" s="404">
        <v>4.7584748978110485E-2</v>
      </c>
      <c r="Y194" s="404">
        <v>0.17849693832983127</v>
      </c>
      <c r="Z194" s="404">
        <v>0.14301516107916171</v>
      </c>
      <c r="AA194" s="404">
        <v>0.21649619391392971</v>
      </c>
      <c r="AB194" s="404">
        <v>0.20239840953682567</v>
      </c>
    </row>
    <row r="195" spans="19:28" hidden="1">
      <c r="S195" s="401">
        <v>42401</v>
      </c>
      <c r="T195" s="404">
        <v>7.3962838897741337E-3</v>
      </c>
      <c r="U195" s="404">
        <v>2.888147173201855E-3</v>
      </c>
      <c r="V195" s="404">
        <v>0.18663307140162047</v>
      </c>
      <c r="W195" s="404">
        <v>1.5091045697544703E-2</v>
      </c>
      <c r="X195" s="404">
        <v>4.7584748978110485E-2</v>
      </c>
      <c r="Y195" s="404">
        <v>0.17849693832983127</v>
      </c>
      <c r="Z195" s="404">
        <v>0.14301516107916171</v>
      </c>
      <c r="AA195" s="404">
        <v>0.21649619391392971</v>
      </c>
      <c r="AB195" s="404">
        <v>0.20239840953682567</v>
      </c>
    </row>
    <row r="196" spans="19:28" hidden="1">
      <c r="S196" s="401">
        <v>42430</v>
      </c>
      <c r="T196" s="404">
        <v>7.3962838897741337E-3</v>
      </c>
      <c r="U196" s="404">
        <v>2.888147173201855E-3</v>
      </c>
      <c r="V196" s="404">
        <v>0.18663307140162047</v>
      </c>
      <c r="W196" s="404">
        <v>1.5091045697544703E-2</v>
      </c>
      <c r="X196" s="404">
        <v>4.7584748978110485E-2</v>
      </c>
      <c r="Y196" s="404">
        <v>0.17849693832983127</v>
      </c>
      <c r="Z196" s="404">
        <v>0.14301516107916171</v>
      </c>
      <c r="AA196" s="404">
        <v>0.21649619391392971</v>
      </c>
      <c r="AB196" s="404">
        <v>0.20239840953682567</v>
      </c>
    </row>
    <row r="197" spans="19:28" hidden="1">
      <c r="S197" s="401">
        <v>42461</v>
      </c>
      <c r="T197" s="404">
        <v>7.3962838897741337E-3</v>
      </c>
      <c r="U197" s="404">
        <v>2.888147173201855E-3</v>
      </c>
      <c r="V197" s="404">
        <v>0.18663307140162047</v>
      </c>
      <c r="W197" s="404">
        <v>1.5091045697544703E-2</v>
      </c>
      <c r="X197" s="404">
        <v>4.7584748978110485E-2</v>
      </c>
      <c r="Y197" s="404">
        <v>0.17849693832983127</v>
      </c>
      <c r="Z197" s="404">
        <v>0.14301516107916171</v>
      </c>
      <c r="AA197" s="404">
        <v>0.21649619391392971</v>
      </c>
      <c r="AB197" s="404">
        <v>0.20239840953682567</v>
      </c>
    </row>
    <row r="198" spans="19:28" hidden="1">
      <c r="S198" s="401">
        <v>42491</v>
      </c>
      <c r="T198" s="404">
        <v>7.3962838897741337E-3</v>
      </c>
      <c r="U198" s="404">
        <v>2.888147173201855E-3</v>
      </c>
      <c r="V198" s="404">
        <v>0.18663307140162047</v>
      </c>
      <c r="W198" s="404">
        <v>1.5091045697544703E-2</v>
      </c>
      <c r="X198" s="404">
        <v>4.7584748978110485E-2</v>
      </c>
      <c r="Y198" s="404">
        <v>0.17849693832983127</v>
      </c>
      <c r="Z198" s="404">
        <v>0.14301516107916171</v>
      </c>
      <c r="AA198" s="404">
        <v>0.21649619391392971</v>
      </c>
      <c r="AB198" s="404">
        <v>0.20239840953682567</v>
      </c>
    </row>
    <row r="199" spans="19:28" hidden="1">
      <c r="S199" s="401">
        <v>42522</v>
      </c>
      <c r="T199" s="404">
        <v>7.3962838897741337E-3</v>
      </c>
      <c r="U199" s="404">
        <v>2.888147173201855E-3</v>
      </c>
      <c r="V199" s="404">
        <v>0.18663307140162047</v>
      </c>
      <c r="W199" s="404">
        <v>1.5091045697544703E-2</v>
      </c>
      <c r="X199" s="404">
        <v>4.7584748978110485E-2</v>
      </c>
      <c r="Y199" s="404">
        <v>0.17849693832983127</v>
      </c>
      <c r="Z199" s="404">
        <v>0.14301516107916171</v>
      </c>
      <c r="AA199" s="404">
        <v>0.21649619391392971</v>
      </c>
      <c r="AB199" s="404">
        <v>0.20239840953682567</v>
      </c>
    </row>
    <row r="200" spans="19:28" hidden="1">
      <c r="S200" s="401">
        <v>42552</v>
      </c>
      <c r="T200" s="404">
        <v>7.3962838897741337E-3</v>
      </c>
      <c r="U200" s="404">
        <v>2.888147173201855E-3</v>
      </c>
      <c r="V200" s="404">
        <v>0.18663307140162047</v>
      </c>
      <c r="W200" s="404">
        <v>1.5091045697544703E-2</v>
      </c>
      <c r="X200" s="404">
        <v>4.7584748978110485E-2</v>
      </c>
      <c r="Y200" s="404">
        <v>0.17849693832983127</v>
      </c>
      <c r="Z200" s="404">
        <v>0.14301516107916171</v>
      </c>
      <c r="AA200" s="404">
        <v>0.21649619391392971</v>
      </c>
      <c r="AB200" s="404">
        <v>0.20239840953682567</v>
      </c>
    </row>
    <row r="201" spans="19:28" hidden="1">
      <c r="S201" s="401">
        <v>42583</v>
      </c>
      <c r="T201" s="404">
        <v>7.3962838897741337E-3</v>
      </c>
      <c r="U201" s="404">
        <v>2.888147173201855E-3</v>
      </c>
      <c r="V201" s="404">
        <v>0.18663307140162047</v>
      </c>
      <c r="W201" s="404">
        <v>1.5091045697544703E-2</v>
      </c>
      <c r="X201" s="404">
        <v>4.7584748978110485E-2</v>
      </c>
      <c r="Y201" s="404">
        <v>0.17849693832983127</v>
      </c>
      <c r="Z201" s="404">
        <v>0.14301516107916171</v>
      </c>
      <c r="AA201" s="404">
        <v>0.21649619391392971</v>
      </c>
      <c r="AB201" s="404">
        <v>0.20239840953682567</v>
      </c>
    </row>
    <row r="202" spans="19:28" hidden="1">
      <c r="S202" s="401">
        <v>42614</v>
      </c>
      <c r="T202" s="404">
        <v>7.3962838897741337E-3</v>
      </c>
      <c r="U202" s="404">
        <v>2.888147173201855E-3</v>
      </c>
      <c r="V202" s="404">
        <v>0.18663307140162047</v>
      </c>
      <c r="W202" s="404">
        <v>1.5091045697544703E-2</v>
      </c>
      <c r="X202" s="404">
        <v>4.7584748978110485E-2</v>
      </c>
      <c r="Y202" s="404">
        <v>0.17849693832983127</v>
      </c>
      <c r="Z202" s="404">
        <v>0.14301516107916171</v>
      </c>
      <c r="AA202" s="404">
        <v>0.21649619391392971</v>
      </c>
      <c r="AB202" s="404">
        <v>0.20239840953682567</v>
      </c>
    </row>
    <row r="203" spans="19:28" hidden="1">
      <c r="S203" s="401">
        <v>42644</v>
      </c>
      <c r="T203" s="404">
        <v>7.3962838897741337E-3</v>
      </c>
      <c r="U203" s="404">
        <v>2.888147173201855E-3</v>
      </c>
      <c r="V203" s="404">
        <v>0.18663307140162047</v>
      </c>
      <c r="W203" s="404">
        <v>1.5091045697544703E-2</v>
      </c>
      <c r="X203" s="404">
        <v>4.7584748978110485E-2</v>
      </c>
      <c r="Y203" s="404">
        <v>0.17849693832983127</v>
      </c>
      <c r="Z203" s="404">
        <v>0.14301516107916171</v>
      </c>
      <c r="AA203" s="404">
        <v>0.21649619391392971</v>
      </c>
      <c r="AB203" s="404">
        <v>0.20239840953682567</v>
      </c>
    </row>
    <row r="204" spans="19:28" hidden="1">
      <c r="S204" s="401">
        <v>42675</v>
      </c>
      <c r="T204" s="404">
        <v>7.3962838897741337E-3</v>
      </c>
      <c r="U204" s="404">
        <v>2.888147173201855E-3</v>
      </c>
      <c r="V204" s="404">
        <v>0.18663307140162047</v>
      </c>
      <c r="W204" s="404">
        <v>1.5091045697544703E-2</v>
      </c>
      <c r="X204" s="404">
        <v>4.7584748978110485E-2</v>
      </c>
      <c r="Y204" s="404">
        <v>0.17849693832983127</v>
      </c>
      <c r="Z204" s="404">
        <v>0.14301516107916171</v>
      </c>
      <c r="AA204" s="404">
        <v>0.21649619391392971</v>
      </c>
      <c r="AB204" s="404">
        <v>0.20239840953682567</v>
      </c>
    </row>
    <row r="205" spans="19:28" hidden="1">
      <c r="S205" s="401">
        <v>42705</v>
      </c>
      <c r="T205" s="404">
        <v>7.3962838897741337E-3</v>
      </c>
      <c r="U205" s="404">
        <v>2.888147173201855E-3</v>
      </c>
      <c r="V205" s="404">
        <v>0.18663307140162047</v>
      </c>
      <c r="W205" s="404">
        <v>1.5091045697544703E-2</v>
      </c>
      <c r="X205" s="404">
        <v>4.7584748978110485E-2</v>
      </c>
      <c r="Y205" s="404">
        <v>0.17849693832983127</v>
      </c>
      <c r="Z205" s="404">
        <v>0.14301516107916171</v>
      </c>
      <c r="AA205" s="404">
        <v>0.21649619391392971</v>
      </c>
      <c r="AB205" s="404">
        <v>0.20239840953682567</v>
      </c>
    </row>
    <row r="206" spans="19:28" hidden="1">
      <c r="S206" s="401"/>
      <c r="T206" s="404"/>
      <c r="U206" s="404"/>
      <c r="V206" s="404"/>
      <c r="W206" s="404"/>
      <c r="X206" s="404"/>
      <c r="Y206" s="404"/>
      <c r="Z206" s="404"/>
      <c r="AA206" s="404"/>
      <c r="AB206" s="404"/>
    </row>
    <row r="207" spans="19:28" hidden="1"/>
    <row r="208" spans="19:28" ht="60" hidden="1">
      <c r="T208" s="400" t="s">
        <v>1</v>
      </c>
      <c r="U208" s="400" t="s">
        <v>2</v>
      </c>
      <c r="V208" s="400" t="s">
        <v>4</v>
      </c>
      <c r="W208" s="400" t="s">
        <v>5</v>
      </c>
      <c r="X208" s="400" t="s">
        <v>6</v>
      </c>
      <c r="Y208" s="400" t="s">
        <v>8</v>
      </c>
      <c r="Z208" s="400" t="s">
        <v>9</v>
      </c>
      <c r="AA208" s="400" t="s">
        <v>10</v>
      </c>
      <c r="AB208" s="400" t="s">
        <v>368</v>
      </c>
    </row>
    <row r="209" spans="18:28" hidden="1">
      <c r="R209" s="268">
        <f t="shared" ref="R209:R230" si="46">M39</f>
        <v>59789740177.95871</v>
      </c>
      <c r="S209" s="403" t="str">
        <f t="shared" ref="S209:S233" si="47">A39</f>
        <v>2010q1</v>
      </c>
      <c r="T209" s="402">
        <f>AVERAGE(T122:T124)</f>
        <v>7.3744231234836345E-3</v>
      </c>
      <c r="U209" s="402">
        <f t="shared" ref="U209:AB209" si="48">AVERAGE(U122:U124)</f>
        <v>3.052839794008777E-3</v>
      </c>
      <c r="V209" s="402">
        <f t="shared" si="48"/>
        <v>0.1923765761997045</v>
      </c>
      <c r="W209" s="402">
        <f t="shared" si="48"/>
        <v>1.6451867619816686E-2</v>
      </c>
      <c r="X209" s="402">
        <f t="shared" si="48"/>
        <v>4.7147231285344204E-2</v>
      </c>
      <c r="Y209" s="402">
        <f t="shared" si="48"/>
        <v>0.17278048694391188</v>
      </c>
      <c r="Z209" s="402">
        <f t="shared" si="48"/>
        <v>0.14373177158838743</v>
      </c>
      <c r="AA209" s="402">
        <f t="shared" si="48"/>
        <v>0.2168261555227009</v>
      </c>
      <c r="AB209" s="402">
        <f t="shared" si="48"/>
        <v>0.20025864792264192</v>
      </c>
    </row>
    <row r="210" spans="18:28" hidden="1">
      <c r="R210" s="268">
        <f t="shared" si="46"/>
        <v>62319081852.981216</v>
      </c>
      <c r="S210" s="403" t="str">
        <f t="shared" si="47"/>
        <v>2010q2</v>
      </c>
      <c r="T210" s="402">
        <f>AVERAGE(T125:T127)</f>
        <v>7.3744231234836345E-3</v>
      </c>
      <c r="U210" s="402">
        <f t="shared" ref="U210:AB210" si="49">AVERAGE(U125:U127)</f>
        <v>3.052839794008777E-3</v>
      </c>
      <c r="V210" s="402">
        <f t="shared" si="49"/>
        <v>0.1923765761997045</v>
      </c>
      <c r="W210" s="402">
        <f t="shared" si="49"/>
        <v>1.6451867619816686E-2</v>
      </c>
      <c r="X210" s="402">
        <f t="shared" si="49"/>
        <v>4.7147231285344204E-2</v>
      </c>
      <c r="Y210" s="402">
        <f t="shared" si="49"/>
        <v>0.17278048694391188</v>
      </c>
      <c r="Z210" s="402">
        <f t="shared" si="49"/>
        <v>0.14373177158838743</v>
      </c>
      <c r="AA210" s="402">
        <f t="shared" si="49"/>
        <v>0.2168261555227009</v>
      </c>
      <c r="AB210" s="402">
        <f t="shared" si="49"/>
        <v>0.20025864792264192</v>
      </c>
    </row>
    <row r="211" spans="18:28" hidden="1">
      <c r="R211" s="268">
        <f t="shared" si="46"/>
        <v>62891752412.335167</v>
      </c>
      <c r="S211" s="403" t="str">
        <f t="shared" si="47"/>
        <v>2010q3</v>
      </c>
      <c r="T211" s="402">
        <f>AVERAGE(T128:T130)</f>
        <v>7.3744231234836345E-3</v>
      </c>
      <c r="U211" s="402">
        <f t="shared" ref="U211:AB211" si="50">AVERAGE(U128:U130)</f>
        <v>3.052839794008777E-3</v>
      </c>
      <c r="V211" s="402">
        <f t="shared" si="50"/>
        <v>0.1923765761997045</v>
      </c>
      <c r="W211" s="402">
        <f t="shared" si="50"/>
        <v>1.6451867619816686E-2</v>
      </c>
      <c r="X211" s="402">
        <f t="shared" si="50"/>
        <v>4.7147231285344204E-2</v>
      </c>
      <c r="Y211" s="402">
        <f t="shared" si="50"/>
        <v>0.17278048694391188</v>
      </c>
      <c r="Z211" s="402">
        <f t="shared" si="50"/>
        <v>0.14373177158838743</v>
      </c>
      <c r="AA211" s="402">
        <f t="shared" si="50"/>
        <v>0.2168261555227009</v>
      </c>
      <c r="AB211" s="402">
        <f t="shared" si="50"/>
        <v>0.20025864792264192</v>
      </c>
    </row>
    <row r="212" spans="18:28" hidden="1">
      <c r="R212" s="268">
        <f t="shared" si="46"/>
        <v>62805303201.642548</v>
      </c>
      <c r="S212" s="403" t="str">
        <f t="shared" si="47"/>
        <v>2010q4</v>
      </c>
      <c r="T212" s="402">
        <f>AVERAGE(T131:T133)</f>
        <v>7.3744231234836345E-3</v>
      </c>
      <c r="U212" s="402">
        <f t="shared" ref="U212:AB212" si="51">AVERAGE(U131:U133)</f>
        <v>3.052839794008777E-3</v>
      </c>
      <c r="V212" s="402">
        <f t="shared" si="51"/>
        <v>0.1923765761997045</v>
      </c>
      <c r="W212" s="402">
        <f t="shared" si="51"/>
        <v>1.6451867619816686E-2</v>
      </c>
      <c r="X212" s="402">
        <f t="shared" si="51"/>
        <v>4.7147231285344204E-2</v>
      </c>
      <c r="Y212" s="402">
        <f t="shared" si="51"/>
        <v>0.17278048694391188</v>
      </c>
      <c r="Z212" s="402">
        <f t="shared" si="51"/>
        <v>0.14373177158838743</v>
      </c>
      <c r="AA212" s="402">
        <f t="shared" si="51"/>
        <v>0.2168261555227009</v>
      </c>
      <c r="AB212" s="402">
        <f t="shared" si="51"/>
        <v>0.20025864792264192</v>
      </c>
    </row>
    <row r="213" spans="18:28" hidden="1">
      <c r="R213" s="268">
        <f t="shared" si="46"/>
        <v>62165408392.751495</v>
      </c>
      <c r="S213" s="403" t="str">
        <f t="shared" si="47"/>
        <v>2011q1</v>
      </c>
      <c r="T213" s="402">
        <f>AVERAGE(T134:T136)</f>
        <v>7.5532799790609464E-3</v>
      </c>
      <c r="U213" s="402">
        <f t="shared" ref="U213:AB213" si="52">AVERAGE(U134:U136)</f>
        <v>2.8964467831027207E-3</v>
      </c>
      <c r="V213" s="402">
        <f t="shared" si="52"/>
        <v>0.18859068698773304</v>
      </c>
      <c r="W213" s="402">
        <f t="shared" si="52"/>
        <v>1.5675267219748587E-2</v>
      </c>
      <c r="X213" s="402">
        <f t="shared" si="52"/>
        <v>4.6745585596541704E-2</v>
      </c>
      <c r="Y213" s="402">
        <f t="shared" si="52"/>
        <v>0.1777409227099227</v>
      </c>
      <c r="Z213" s="402">
        <f t="shared" si="52"/>
        <v>0.14344923527751982</v>
      </c>
      <c r="AA213" s="402">
        <f t="shared" si="52"/>
        <v>0.21730653786485857</v>
      </c>
      <c r="AB213" s="402">
        <f t="shared" si="52"/>
        <v>0.20004203758151193</v>
      </c>
    </row>
    <row r="214" spans="18:28" hidden="1">
      <c r="R214" s="268">
        <f t="shared" si="46"/>
        <v>64472643675.418907</v>
      </c>
      <c r="S214" s="403" t="str">
        <f t="shared" si="47"/>
        <v>2011q2</v>
      </c>
      <c r="T214" s="402">
        <f>AVERAGE(T137:T139)</f>
        <v>7.5532799790609464E-3</v>
      </c>
      <c r="U214" s="402">
        <f t="shared" ref="U214:AB214" si="53">AVERAGE(U137:U139)</f>
        <v>2.8964467831027207E-3</v>
      </c>
      <c r="V214" s="402">
        <f t="shared" si="53"/>
        <v>0.18859068698773304</v>
      </c>
      <c r="W214" s="402">
        <f t="shared" si="53"/>
        <v>1.5675267219748587E-2</v>
      </c>
      <c r="X214" s="402">
        <f t="shared" si="53"/>
        <v>4.6745585596541704E-2</v>
      </c>
      <c r="Y214" s="402">
        <f t="shared" si="53"/>
        <v>0.1777409227099227</v>
      </c>
      <c r="Z214" s="402">
        <f t="shared" si="53"/>
        <v>0.14344923527751982</v>
      </c>
      <c r="AA214" s="402">
        <f t="shared" si="53"/>
        <v>0.21730653786485857</v>
      </c>
      <c r="AB214" s="402">
        <f t="shared" si="53"/>
        <v>0.20004203758151193</v>
      </c>
    </row>
    <row r="215" spans="18:28" hidden="1">
      <c r="R215" s="268">
        <f t="shared" si="46"/>
        <v>65197330860.963799</v>
      </c>
      <c r="S215" s="403" t="str">
        <f t="shared" si="47"/>
        <v>2011q3</v>
      </c>
      <c r="T215" s="402">
        <f>AVERAGE(T140:T142)</f>
        <v>7.5532799790609464E-3</v>
      </c>
      <c r="U215" s="402">
        <f t="shared" ref="U215:AB215" si="54">AVERAGE(U140:U142)</f>
        <v>2.8964467831027207E-3</v>
      </c>
      <c r="V215" s="402">
        <f t="shared" si="54"/>
        <v>0.18859068698773304</v>
      </c>
      <c r="W215" s="402">
        <f t="shared" si="54"/>
        <v>1.5675267219748587E-2</v>
      </c>
      <c r="X215" s="402">
        <f t="shared" si="54"/>
        <v>4.6745585596541704E-2</v>
      </c>
      <c r="Y215" s="402">
        <f t="shared" si="54"/>
        <v>0.1777409227099227</v>
      </c>
      <c r="Z215" s="402">
        <f t="shared" si="54"/>
        <v>0.14344923527751982</v>
      </c>
      <c r="AA215" s="402">
        <f t="shared" si="54"/>
        <v>0.21730653786485857</v>
      </c>
      <c r="AB215" s="402">
        <f t="shared" si="54"/>
        <v>0.20004203758151193</v>
      </c>
    </row>
    <row r="216" spans="18:28" hidden="1">
      <c r="R216" s="268">
        <f t="shared" si="46"/>
        <v>64922035257.024261</v>
      </c>
      <c r="S216" s="403" t="str">
        <f t="shared" si="47"/>
        <v>2011q4</v>
      </c>
      <c r="T216" s="402">
        <f>AVERAGE(T143:T145)</f>
        <v>7.5532799790609464E-3</v>
      </c>
      <c r="U216" s="402">
        <f t="shared" ref="U216:AB216" si="55">AVERAGE(U143:U145)</f>
        <v>2.8964467831027207E-3</v>
      </c>
      <c r="V216" s="402">
        <f t="shared" si="55"/>
        <v>0.18859068698773304</v>
      </c>
      <c r="W216" s="402">
        <f t="shared" si="55"/>
        <v>1.5675267219748587E-2</v>
      </c>
      <c r="X216" s="402">
        <f t="shared" si="55"/>
        <v>4.6745585596541704E-2</v>
      </c>
      <c r="Y216" s="402">
        <f t="shared" si="55"/>
        <v>0.1777409227099227</v>
      </c>
      <c r="Z216" s="402">
        <f t="shared" si="55"/>
        <v>0.14344923527751982</v>
      </c>
      <c r="AA216" s="402">
        <f t="shared" si="55"/>
        <v>0.21730653786485857</v>
      </c>
      <c r="AB216" s="402">
        <f t="shared" si="55"/>
        <v>0.20004203758151193</v>
      </c>
    </row>
    <row r="217" spans="18:28" hidden="1">
      <c r="R217" s="268">
        <f t="shared" si="46"/>
        <v>63622739098.247803</v>
      </c>
      <c r="S217" s="403" t="str">
        <f t="shared" si="47"/>
        <v>2012q1</v>
      </c>
      <c r="T217" s="402">
        <f>AVERAGE(T146:T148)</f>
        <v>7.3621382065365733E-3</v>
      </c>
      <c r="U217" s="402">
        <f t="shared" ref="U217:AB217" si="56">AVERAGE(U146:U148)</f>
        <v>2.8206976081142925E-3</v>
      </c>
      <c r="V217" s="402">
        <f t="shared" si="56"/>
        <v>0.18739297269515376</v>
      </c>
      <c r="W217" s="402">
        <f t="shared" si="56"/>
        <v>1.5074907508357084E-2</v>
      </c>
      <c r="X217" s="402">
        <f t="shared" si="56"/>
        <v>4.7424717460313189E-2</v>
      </c>
      <c r="Y217" s="402">
        <f t="shared" si="56"/>
        <v>0.17950476894572687</v>
      </c>
      <c r="Z217" s="402">
        <f t="shared" si="56"/>
        <v>0.14284282457682404</v>
      </c>
      <c r="AA217" s="402">
        <f t="shared" si="56"/>
        <v>0.21523910464230614</v>
      </c>
      <c r="AB217" s="402">
        <f t="shared" si="56"/>
        <v>0.20233786835666798</v>
      </c>
    </row>
    <row r="218" spans="18:28" hidden="1">
      <c r="R218" s="268">
        <f t="shared" si="46"/>
        <v>66043785862.2285</v>
      </c>
      <c r="S218" s="403" t="str">
        <f t="shared" si="47"/>
        <v>2012q2</v>
      </c>
      <c r="T218" s="402">
        <f>AVERAGE(T149:T151)</f>
        <v>7.3621382065365733E-3</v>
      </c>
      <c r="U218" s="402">
        <f t="shared" ref="U218:AB218" si="57">AVERAGE(U149:U151)</f>
        <v>2.8206976081142925E-3</v>
      </c>
      <c r="V218" s="402">
        <f t="shared" si="57"/>
        <v>0.18739297269515376</v>
      </c>
      <c r="W218" s="402">
        <f t="shared" si="57"/>
        <v>1.5074907508357084E-2</v>
      </c>
      <c r="X218" s="402">
        <f t="shared" si="57"/>
        <v>4.7424717460313189E-2</v>
      </c>
      <c r="Y218" s="402">
        <f t="shared" si="57"/>
        <v>0.17950476894572687</v>
      </c>
      <c r="Z218" s="402">
        <f t="shared" si="57"/>
        <v>0.14284282457682404</v>
      </c>
      <c r="AA218" s="402">
        <f t="shared" si="57"/>
        <v>0.21523910464230614</v>
      </c>
      <c r="AB218" s="402">
        <f t="shared" si="57"/>
        <v>0.20233786835666798</v>
      </c>
    </row>
    <row r="219" spans="18:28" hidden="1">
      <c r="R219" s="268">
        <f t="shared" si="46"/>
        <v>66312527780.968826</v>
      </c>
      <c r="S219" s="403" t="str">
        <f t="shared" si="47"/>
        <v>2012q3</v>
      </c>
      <c r="T219" s="402">
        <f>AVERAGE(T152:T154)</f>
        <v>7.3621382065365733E-3</v>
      </c>
      <c r="U219" s="402">
        <f t="shared" ref="U219:AB219" si="58">AVERAGE(U152:U154)</f>
        <v>2.8206976081142925E-3</v>
      </c>
      <c r="V219" s="402">
        <f t="shared" si="58"/>
        <v>0.18739297269515376</v>
      </c>
      <c r="W219" s="402">
        <f t="shared" si="58"/>
        <v>1.5074907508357084E-2</v>
      </c>
      <c r="X219" s="402">
        <f t="shared" si="58"/>
        <v>4.7424717460313189E-2</v>
      </c>
      <c r="Y219" s="402">
        <f t="shared" si="58"/>
        <v>0.17950476894572687</v>
      </c>
      <c r="Z219" s="402">
        <f t="shared" si="58"/>
        <v>0.14284282457682404</v>
      </c>
      <c r="AA219" s="402">
        <f t="shared" si="58"/>
        <v>0.21523910464230614</v>
      </c>
      <c r="AB219" s="402">
        <f t="shared" si="58"/>
        <v>0.20233786835666798</v>
      </c>
    </row>
    <row r="220" spans="18:28" hidden="1">
      <c r="R220" s="268">
        <f t="shared" si="46"/>
        <v>66350601379.780769</v>
      </c>
      <c r="S220" s="403" t="str">
        <f t="shared" si="47"/>
        <v>2012q4</v>
      </c>
      <c r="T220" s="402">
        <f>AVERAGE(T155:T157)</f>
        <v>7.3621382065365733E-3</v>
      </c>
      <c r="U220" s="402">
        <f t="shared" ref="U220:AB220" si="59">AVERAGE(U155:U157)</f>
        <v>2.8206976081142925E-3</v>
      </c>
      <c r="V220" s="402">
        <f t="shared" si="59"/>
        <v>0.18739297269515376</v>
      </c>
      <c r="W220" s="402">
        <f t="shared" si="59"/>
        <v>1.5074907508357084E-2</v>
      </c>
      <c r="X220" s="402">
        <f t="shared" si="59"/>
        <v>4.7424717460313189E-2</v>
      </c>
      <c r="Y220" s="402">
        <f t="shared" si="59"/>
        <v>0.17950476894572687</v>
      </c>
      <c r="Z220" s="402">
        <f t="shared" si="59"/>
        <v>0.14284282457682404</v>
      </c>
      <c r="AA220" s="402">
        <f t="shared" si="59"/>
        <v>0.21523910464230614</v>
      </c>
      <c r="AB220" s="402">
        <f t="shared" si="59"/>
        <v>0.20233786835666798</v>
      </c>
    </row>
    <row r="221" spans="18:28" hidden="1">
      <c r="R221" s="268">
        <f t="shared" si="46"/>
        <v>65276358939.897186</v>
      </c>
      <c r="S221" s="403" t="str">
        <f t="shared" si="47"/>
        <v>2013q1</v>
      </c>
      <c r="T221" s="402">
        <f>AVERAGE(T158:T160)</f>
        <v>7.2804770918512137E-3</v>
      </c>
      <c r="U221" s="402">
        <f t="shared" ref="U221:AB221" si="60">AVERAGE(U158:U160)</f>
        <v>2.9462157389413316E-3</v>
      </c>
      <c r="V221" s="402">
        <f t="shared" si="60"/>
        <v>0.18402964032875821</v>
      </c>
      <c r="W221" s="402">
        <f t="shared" si="60"/>
        <v>1.4551629939622272E-2</v>
      </c>
      <c r="X221" s="402">
        <f t="shared" si="60"/>
        <v>4.853870899986288E-2</v>
      </c>
      <c r="Y221" s="402">
        <f t="shared" si="60"/>
        <v>0.1782298826237336</v>
      </c>
      <c r="Z221" s="402">
        <f t="shared" si="60"/>
        <v>0.14277117228244085</v>
      </c>
      <c r="AA221" s="402">
        <f t="shared" si="60"/>
        <v>0.21695535901687657</v>
      </c>
      <c r="AB221" s="402">
        <f t="shared" si="60"/>
        <v>0.20469691397791312</v>
      </c>
    </row>
    <row r="222" spans="18:28" hidden="1">
      <c r="R222" s="268">
        <f t="shared" si="46"/>
        <v>68374393677.008568</v>
      </c>
      <c r="S222" s="403" t="str">
        <f t="shared" si="47"/>
        <v>2013q2</v>
      </c>
      <c r="T222" s="402">
        <f>AVERAGE(T161:T163)</f>
        <v>7.2804770918512137E-3</v>
      </c>
      <c r="U222" s="402">
        <f t="shared" ref="U222:AB222" si="61">AVERAGE(U161:U163)</f>
        <v>2.9462157389413316E-3</v>
      </c>
      <c r="V222" s="402">
        <f t="shared" si="61"/>
        <v>0.18402964032875821</v>
      </c>
      <c r="W222" s="402">
        <f t="shared" si="61"/>
        <v>1.4551629939622272E-2</v>
      </c>
      <c r="X222" s="402">
        <f t="shared" si="61"/>
        <v>4.853870899986288E-2</v>
      </c>
      <c r="Y222" s="402">
        <f t="shared" si="61"/>
        <v>0.1782298826237336</v>
      </c>
      <c r="Z222" s="402">
        <f t="shared" si="61"/>
        <v>0.14277117228244085</v>
      </c>
      <c r="AA222" s="402">
        <f t="shared" si="61"/>
        <v>0.21695535901687657</v>
      </c>
      <c r="AB222" s="402">
        <f t="shared" si="61"/>
        <v>0.20469691397791312</v>
      </c>
    </row>
    <row r="223" spans="18:28" hidden="1">
      <c r="R223" s="268">
        <f t="shared" si="46"/>
        <v>67898877207.77092</v>
      </c>
      <c r="S223" s="403" t="str">
        <f t="shared" si="47"/>
        <v>2013q3</v>
      </c>
      <c r="T223" s="402">
        <f>AVERAGE(T164:T166)</f>
        <v>7.2804770918512137E-3</v>
      </c>
      <c r="U223" s="402">
        <f t="shared" ref="U223:AB223" si="62">AVERAGE(U164:U166)</f>
        <v>2.9462157389413316E-3</v>
      </c>
      <c r="V223" s="402">
        <f t="shared" si="62"/>
        <v>0.18402964032875821</v>
      </c>
      <c r="W223" s="402">
        <f t="shared" si="62"/>
        <v>1.4551629939622272E-2</v>
      </c>
      <c r="X223" s="402">
        <f t="shared" si="62"/>
        <v>4.853870899986288E-2</v>
      </c>
      <c r="Y223" s="402">
        <f t="shared" si="62"/>
        <v>0.1782298826237336</v>
      </c>
      <c r="Z223" s="402">
        <f t="shared" si="62"/>
        <v>0.14277117228244085</v>
      </c>
      <c r="AA223" s="402">
        <f t="shared" si="62"/>
        <v>0.21695535901687657</v>
      </c>
      <c r="AB223" s="402">
        <f t="shared" si="62"/>
        <v>0.20469691397791312</v>
      </c>
    </row>
    <row r="224" spans="18:28" hidden="1">
      <c r="R224" s="268">
        <f t="shared" si="46"/>
        <v>68243530193.577766</v>
      </c>
      <c r="S224" s="403" t="str">
        <f t="shared" si="47"/>
        <v>2013q4</v>
      </c>
      <c r="T224" s="402">
        <f>AVERAGE(T167:T169)</f>
        <v>7.2804770918512137E-3</v>
      </c>
      <c r="U224" s="402">
        <f t="shared" ref="U224:AB224" si="63">AVERAGE(U167:U169)</f>
        <v>2.9462157389413316E-3</v>
      </c>
      <c r="V224" s="402">
        <f t="shared" si="63"/>
        <v>0.18402964032875821</v>
      </c>
      <c r="W224" s="402">
        <f t="shared" si="63"/>
        <v>1.4551629939622272E-2</v>
      </c>
      <c r="X224" s="402">
        <f t="shared" si="63"/>
        <v>4.853870899986288E-2</v>
      </c>
      <c r="Y224" s="402">
        <f t="shared" si="63"/>
        <v>0.1782298826237336</v>
      </c>
      <c r="Z224" s="402">
        <f t="shared" si="63"/>
        <v>0.14277117228244085</v>
      </c>
      <c r="AA224" s="402">
        <f t="shared" si="63"/>
        <v>0.21695535901687657</v>
      </c>
      <c r="AB224" s="402">
        <f t="shared" si="63"/>
        <v>0.20469691397791312</v>
      </c>
    </row>
    <row r="225" spans="18:28" hidden="1">
      <c r="R225" s="268">
        <f t="shared" si="46"/>
        <v>66794797914.886208</v>
      </c>
      <c r="S225" s="403" t="str">
        <f t="shared" si="47"/>
        <v>2014q1</v>
      </c>
      <c r="T225" s="402">
        <f>AVERAGE(T170:T172)</f>
        <v>7.531060301776399E-3</v>
      </c>
      <c r="U225" s="402">
        <f t="shared" ref="U225:AB225" si="64">AVERAGE(U170:U172)</f>
        <v>2.8755854519583748E-3</v>
      </c>
      <c r="V225" s="402">
        <f t="shared" si="64"/>
        <v>0.18157843759399891</v>
      </c>
      <c r="W225" s="402">
        <f t="shared" si="64"/>
        <v>1.4058492105827E-2</v>
      </c>
      <c r="X225" s="402">
        <f t="shared" si="64"/>
        <v>4.841845976607332E-2</v>
      </c>
      <c r="Y225" s="402">
        <f t="shared" si="64"/>
        <v>0.17673491086974091</v>
      </c>
      <c r="Z225" s="402">
        <f t="shared" si="64"/>
        <v>0.14380235056262619</v>
      </c>
      <c r="AA225" s="402">
        <f t="shared" si="64"/>
        <v>0.21833440935259049</v>
      </c>
      <c r="AB225" s="402">
        <f t="shared" si="64"/>
        <v>0.20666629399540834</v>
      </c>
    </row>
    <row r="226" spans="18:28" hidden="1">
      <c r="R226" s="268">
        <f t="shared" si="46"/>
        <v>69805084532.399368</v>
      </c>
      <c r="S226" s="403" t="str">
        <f t="shared" si="47"/>
        <v>2014q2</v>
      </c>
      <c r="T226" s="402">
        <f>AVERAGE(T173:T175)</f>
        <v>7.531060301776399E-3</v>
      </c>
      <c r="U226" s="402">
        <f t="shared" ref="U226:AB226" si="65">AVERAGE(U173:U175)</f>
        <v>2.8755854519583748E-3</v>
      </c>
      <c r="V226" s="402">
        <f t="shared" si="65"/>
        <v>0.18157843759399891</v>
      </c>
      <c r="W226" s="402">
        <f t="shared" si="65"/>
        <v>1.4058492105827E-2</v>
      </c>
      <c r="X226" s="402">
        <f t="shared" si="65"/>
        <v>4.841845976607332E-2</v>
      </c>
      <c r="Y226" s="402">
        <f t="shared" si="65"/>
        <v>0.17673491086974091</v>
      </c>
      <c r="Z226" s="402">
        <f t="shared" si="65"/>
        <v>0.14380235056262619</v>
      </c>
      <c r="AA226" s="402">
        <f t="shared" si="65"/>
        <v>0.21833440935259049</v>
      </c>
      <c r="AB226" s="402">
        <f t="shared" si="65"/>
        <v>0.20666629399540834</v>
      </c>
    </row>
    <row r="227" spans="18:28" hidden="1">
      <c r="R227" s="268">
        <f t="shared" si="46"/>
        <v>69565467377.522278</v>
      </c>
      <c r="S227" s="403" t="str">
        <f t="shared" si="47"/>
        <v>2014q3</v>
      </c>
      <c r="T227" s="402">
        <f>AVERAGE(T176:T178)</f>
        <v>7.531060301776399E-3</v>
      </c>
      <c r="U227" s="402">
        <f t="shared" ref="U227:AB227" si="66">AVERAGE(U176:U178)</f>
        <v>2.8755854519583748E-3</v>
      </c>
      <c r="V227" s="402">
        <f t="shared" si="66"/>
        <v>0.18157843759399891</v>
      </c>
      <c r="W227" s="402">
        <f t="shared" si="66"/>
        <v>1.4058492105827E-2</v>
      </c>
      <c r="X227" s="402">
        <f t="shared" si="66"/>
        <v>4.841845976607332E-2</v>
      </c>
      <c r="Y227" s="402">
        <f t="shared" si="66"/>
        <v>0.17673491086974091</v>
      </c>
      <c r="Z227" s="402">
        <f t="shared" si="66"/>
        <v>0.14380235056262619</v>
      </c>
      <c r="AA227" s="402">
        <f t="shared" si="66"/>
        <v>0.21833440935259049</v>
      </c>
      <c r="AB227" s="402">
        <f t="shared" si="66"/>
        <v>0.20666629399540834</v>
      </c>
    </row>
    <row r="228" spans="18:28" hidden="1">
      <c r="R228" s="268">
        <f t="shared" si="46"/>
        <v>69629900494.153778</v>
      </c>
      <c r="S228" s="403" t="str">
        <f t="shared" si="47"/>
        <v>2014q4</v>
      </c>
      <c r="T228" s="402">
        <f>AVERAGE(T179:T181)</f>
        <v>7.531060301776399E-3</v>
      </c>
      <c r="U228" s="402">
        <f t="shared" ref="U228:AB228" si="67">AVERAGE(U179:U181)</f>
        <v>2.8755854519583748E-3</v>
      </c>
      <c r="V228" s="402">
        <f t="shared" si="67"/>
        <v>0.18157843759399891</v>
      </c>
      <c r="W228" s="402">
        <f t="shared" si="67"/>
        <v>1.4058492105827E-2</v>
      </c>
      <c r="X228" s="402">
        <f t="shared" si="67"/>
        <v>4.841845976607332E-2</v>
      </c>
      <c r="Y228" s="402">
        <f t="shared" si="67"/>
        <v>0.17673491086974091</v>
      </c>
      <c r="Z228" s="402">
        <f t="shared" si="67"/>
        <v>0.14380235056262619</v>
      </c>
      <c r="AA228" s="402">
        <f t="shared" si="67"/>
        <v>0.21833440935259049</v>
      </c>
      <c r="AB228" s="402">
        <f t="shared" si="67"/>
        <v>0.20666629399540834</v>
      </c>
    </row>
    <row r="229" spans="18:28" hidden="1">
      <c r="R229" s="268">
        <f t="shared" si="46"/>
        <v>68213125390.366814</v>
      </c>
      <c r="S229" s="403" t="str">
        <f t="shared" si="47"/>
        <v>2015q1</v>
      </c>
      <c r="T229" s="402">
        <f>AVERAGE(T182:T184)</f>
        <v>7.4299384900291159E-3</v>
      </c>
      <c r="U229" s="402">
        <f t="shared" ref="U229:AB229" si="68">AVERAGE(U182:U184)</f>
        <v>2.9208242698617742E-3</v>
      </c>
      <c r="V229" s="402">
        <f t="shared" si="68"/>
        <v>0.18939937717322544</v>
      </c>
      <c r="W229" s="402">
        <f t="shared" si="68"/>
        <v>1.5719262779781303E-2</v>
      </c>
      <c r="X229" s="402">
        <f t="shared" si="68"/>
        <v>4.7108447974388214E-2</v>
      </c>
      <c r="Y229" s="402">
        <f t="shared" si="68"/>
        <v>0.1767482031411263</v>
      </c>
      <c r="Z229" s="402">
        <f t="shared" si="68"/>
        <v>0.14333189875145422</v>
      </c>
      <c r="AA229" s="402">
        <f t="shared" si="68"/>
        <v>0.21644117457717185</v>
      </c>
      <c r="AB229" s="402">
        <f t="shared" si="68"/>
        <v>0.20090087284296168</v>
      </c>
    </row>
    <row r="230" spans="18:28" hidden="1">
      <c r="R230" s="268">
        <f t="shared" si="46"/>
        <v>70038769636.111298</v>
      </c>
      <c r="S230" s="403" t="str">
        <f t="shared" si="47"/>
        <v>2015q2</v>
      </c>
      <c r="T230" s="402">
        <f>T229</f>
        <v>7.4299384900291159E-3</v>
      </c>
      <c r="U230" s="402">
        <f t="shared" ref="U230:AB232" si="69">U229</f>
        <v>2.9208242698617742E-3</v>
      </c>
      <c r="V230" s="402">
        <f t="shared" si="69"/>
        <v>0.18939937717322544</v>
      </c>
      <c r="W230" s="402">
        <f t="shared" si="69"/>
        <v>1.5719262779781303E-2</v>
      </c>
      <c r="X230" s="402">
        <f t="shared" si="69"/>
        <v>4.7108447974388214E-2</v>
      </c>
      <c r="Y230" s="402">
        <f t="shared" si="69"/>
        <v>0.1767482031411263</v>
      </c>
      <c r="Z230" s="402">
        <f t="shared" si="69"/>
        <v>0.14333189875145422</v>
      </c>
      <c r="AA230" s="402">
        <f t="shared" si="69"/>
        <v>0.21644117457717185</v>
      </c>
      <c r="AB230" s="402">
        <f t="shared" si="69"/>
        <v>0.20090087284296168</v>
      </c>
    </row>
    <row r="231" spans="18:28" hidden="1">
      <c r="R231" s="268">
        <f t="shared" ref="R231:R236" si="70">M61</f>
        <v>69660311186.008804</v>
      </c>
      <c r="S231" s="403" t="str">
        <f t="shared" si="47"/>
        <v>2015q3</v>
      </c>
      <c r="T231" s="402">
        <f t="shared" ref="T231:T232" si="71">T230</f>
        <v>7.4299384900291159E-3</v>
      </c>
      <c r="U231" s="402">
        <f t="shared" si="69"/>
        <v>2.9208242698617742E-3</v>
      </c>
      <c r="V231" s="402">
        <f t="shared" si="69"/>
        <v>0.18939937717322544</v>
      </c>
      <c r="W231" s="402">
        <f t="shared" si="69"/>
        <v>1.5719262779781303E-2</v>
      </c>
      <c r="X231" s="402">
        <f t="shared" si="69"/>
        <v>4.7108447974388214E-2</v>
      </c>
      <c r="Y231" s="402">
        <f t="shared" si="69"/>
        <v>0.1767482031411263</v>
      </c>
      <c r="Z231" s="402">
        <f t="shared" si="69"/>
        <v>0.14333189875145422</v>
      </c>
      <c r="AA231" s="402">
        <f t="shared" si="69"/>
        <v>0.21644117457717185</v>
      </c>
      <c r="AB231" s="402">
        <f t="shared" si="69"/>
        <v>0.20090087284296168</v>
      </c>
    </row>
    <row r="232" spans="18:28" hidden="1">
      <c r="R232" s="268">
        <f t="shared" si="70"/>
        <v>69873360621.809753</v>
      </c>
      <c r="S232" s="403" t="str">
        <f t="shared" si="47"/>
        <v>2015q4</v>
      </c>
      <c r="T232" s="402">
        <f t="shared" si="71"/>
        <v>7.4299384900291159E-3</v>
      </c>
      <c r="U232" s="402">
        <f t="shared" si="69"/>
        <v>2.9208242698617742E-3</v>
      </c>
      <c r="V232" s="402">
        <f t="shared" si="69"/>
        <v>0.18939937717322544</v>
      </c>
      <c r="W232" s="402">
        <f t="shared" si="69"/>
        <v>1.5719262779781303E-2</v>
      </c>
      <c r="X232" s="402">
        <f t="shared" si="69"/>
        <v>4.7108447974388214E-2</v>
      </c>
      <c r="Y232" s="402">
        <f t="shared" si="69"/>
        <v>0.1767482031411263</v>
      </c>
      <c r="Z232" s="402">
        <f t="shared" si="69"/>
        <v>0.14333189875145422</v>
      </c>
      <c r="AA232" s="402">
        <f t="shared" si="69"/>
        <v>0.21644117457717185</v>
      </c>
      <c r="AB232" s="402">
        <f t="shared" si="69"/>
        <v>0.20090087284296168</v>
      </c>
    </row>
    <row r="233" spans="18:28" hidden="1">
      <c r="R233" s="268">
        <f t="shared" si="70"/>
        <v>68108324972.77317</v>
      </c>
      <c r="S233" s="403" t="str">
        <f t="shared" si="47"/>
        <v>2016q1</v>
      </c>
      <c r="T233" s="410">
        <f>AVERAGE(T194:T196)</f>
        <v>7.3962838897741337E-3</v>
      </c>
      <c r="U233" s="410">
        <f t="shared" ref="U233:AB233" si="72">AVERAGE(U194:U196)</f>
        <v>2.888147173201855E-3</v>
      </c>
      <c r="V233" s="410">
        <f t="shared" si="72"/>
        <v>0.18663307140162047</v>
      </c>
      <c r="W233" s="410">
        <f t="shared" si="72"/>
        <v>1.5091045697544705E-2</v>
      </c>
      <c r="X233" s="410">
        <f t="shared" si="72"/>
        <v>4.7584748978110485E-2</v>
      </c>
      <c r="Y233" s="410">
        <f t="shared" si="72"/>
        <v>0.17849693832983127</v>
      </c>
      <c r="Z233" s="410">
        <f t="shared" si="72"/>
        <v>0.14301516107916171</v>
      </c>
      <c r="AA233" s="410">
        <f t="shared" si="72"/>
        <v>0.21649619391392971</v>
      </c>
      <c r="AB233" s="410">
        <f t="shared" si="72"/>
        <v>0.20239840953682567</v>
      </c>
    </row>
    <row r="234" spans="18:28" hidden="1">
      <c r="R234" s="268">
        <f t="shared" si="70"/>
        <v>70189162880.248108</v>
      </c>
      <c r="S234" s="403" t="str">
        <f t="shared" ref="S234:S236" si="73">A64</f>
        <v>2016q2</v>
      </c>
      <c r="T234" s="410">
        <f t="shared" ref="T234:AB234" si="74">AVERAGE(T195:T197)</f>
        <v>7.3962838897741337E-3</v>
      </c>
      <c r="U234" s="410">
        <f t="shared" si="74"/>
        <v>2.888147173201855E-3</v>
      </c>
      <c r="V234" s="410">
        <f t="shared" si="74"/>
        <v>0.18663307140162047</v>
      </c>
      <c r="W234" s="410">
        <f t="shared" si="74"/>
        <v>1.5091045697544705E-2</v>
      </c>
      <c r="X234" s="410">
        <f t="shared" si="74"/>
        <v>4.7584748978110485E-2</v>
      </c>
      <c r="Y234" s="410">
        <f t="shared" si="74"/>
        <v>0.17849693832983127</v>
      </c>
      <c r="Z234" s="410">
        <f t="shared" si="74"/>
        <v>0.14301516107916171</v>
      </c>
      <c r="AA234" s="410">
        <f t="shared" si="74"/>
        <v>0.21649619391392971</v>
      </c>
      <c r="AB234" s="410">
        <f t="shared" si="74"/>
        <v>0.20239840953682567</v>
      </c>
    </row>
    <row r="235" spans="18:28" hidden="1">
      <c r="R235" s="268">
        <f t="shared" si="70"/>
        <v>70033751767.799484</v>
      </c>
      <c r="S235" s="403" t="str">
        <f t="shared" si="73"/>
        <v>2016q3</v>
      </c>
      <c r="T235" s="410">
        <f t="shared" ref="T235:AB235" si="75">AVERAGE(T196:T198)</f>
        <v>7.3962838897741337E-3</v>
      </c>
      <c r="U235" s="410">
        <f t="shared" si="75"/>
        <v>2.888147173201855E-3</v>
      </c>
      <c r="V235" s="410">
        <f t="shared" si="75"/>
        <v>0.18663307140162047</v>
      </c>
      <c r="W235" s="410">
        <f t="shared" si="75"/>
        <v>1.5091045697544705E-2</v>
      </c>
      <c r="X235" s="410">
        <f t="shared" si="75"/>
        <v>4.7584748978110485E-2</v>
      </c>
      <c r="Y235" s="410">
        <f t="shared" si="75"/>
        <v>0.17849693832983127</v>
      </c>
      <c r="Z235" s="410">
        <f t="shared" si="75"/>
        <v>0.14301516107916171</v>
      </c>
      <c r="AA235" s="410">
        <f t="shared" si="75"/>
        <v>0.21649619391392971</v>
      </c>
      <c r="AB235" s="410">
        <f t="shared" si="75"/>
        <v>0.20239840953682567</v>
      </c>
    </row>
    <row r="236" spans="18:28" hidden="1">
      <c r="R236" s="268">
        <f t="shared" si="70"/>
        <v>70443489415.730637</v>
      </c>
      <c r="S236" s="403" t="str">
        <f t="shared" si="73"/>
        <v>2016q4</v>
      </c>
      <c r="T236" s="410">
        <f t="shared" ref="T236:AB236" si="76">AVERAGE(T197:T199)</f>
        <v>7.3962838897741337E-3</v>
      </c>
      <c r="U236" s="410">
        <f t="shared" si="76"/>
        <v>2.888147173201855E-3</v>
      </c>
      <c r="V236" s="410">
        <f t="shared" si="76"/>
        <v>0.18663307140162047</v>
      </c>
      <c r="W236" s="410">
        <f t="shared" si="76"/>
        <v>1.5091045697544705E-2</v>
      </c>
      <c r="X236" s="410">
        <f t="shared" si="76"/>
        <v>4.7584748978110485E-2</v>
      </c>
      <c r="Y236" s="410">
        <f t="shared" si="76"/>
        <v>0.17849693832983127</v>
      </c>
      <c r="Z236" s="410">
        <f t="shared" si="76"/>
        <v>0.14301516107916171</v>
      </c>
      <c r="AA236" s="410">
        <f t="shared" si="76"/>
        <v>0.21649619391392971</v>
      </c>
      <c r="AB236" s="410">
        <f t="shared" si="76"/>
        <v>0.20239840953682567</v>
      </c>
    </row>
    <row r="237" spans="18:28" hidden="1">
      <c r="R237" s="268"/>
      <c r="S237" s="401"/>
      <c r="T237" s="256"/>
      <c r="U237" s="256"/>
      <c r="V237" s="256"/>
      <c r="W237" s="256"/>
      <c r="X237" s="256"/>
      <c r="Y237" s="256"/>
      <c r="Z237" s="256"/>
      <c r="AA237" s="256"/>
      <c r="AB237" s="256"/>
    </row>
    <row r="238" spans="18:28">
      <c r="S238" s="401"/>
      <c r="T238" s="256"/>
      <c r="U238" s="256"/>
      <c r="V238" s="256"/>
      <c r="W238" s="256"/>
      <c r="X238" s="256"/>
      <c r="Y238" s="256"/>
      <c r="Z238" s="256"/>
      <c r="AA238" s="256"/>
      <c r="AB238" s="256"/>
    </row>
    <row r="239" spans="18:28" ht="60">
      <c r="T239" s="400" t="s">
        <v>1</v>
      </c>
      <c r="U239" s="400" t="s">
        <v>2</v>
      </c>
      <c r="V239" s="400" t="s">
        <v>4</v>
      </c>
      <c r="W239" s="400" t="s">
        <v>5</v>
      </c>
      <c r="X239" s="400" t="s">
        <v>6</v>
      </c>
      <c r="Y239" s="400" t="s">
        <v>8</v>
      </c>
      <c r="Z239" s="400" t="s">
        <v>9</v>
      </c>
      <c r="AA239" s="400" t="s">
        <v>10</v>
      </c>
      <c r="AB239" s="400" t="s">
        <v>368</v>
      </c>
    </row>
    <row r="240" spans="18:28">
      <c r="R240" s="411">
        <f>R209</f>
        <v>59789740177.95871</v>
      </c>
      <c r="S240" s="412" t="str">
        <f>S209</f>
        <v>2010q1</v>
      </c>
      <c r="T240" s="413">
        <f t="shared" ref="T240:T264" si="77">$R240*T209</f>
        <v>440914842.51541722</v>
      </c>
      <c r="U240" s="413">
        <f t="shared" ref="U240:AB240" si="78">$R240*U209</f>
        <v>182528498.08871776</v>
      </c>
      <c r="V240" s="413">
        <f t="shared" si="78"/>
        <v>11502145507.305607</v>
      </c>
      <c r="W240" s="413">
        <f t="shared" si="78"/>
        <v>983652890.43101168</v>
      </c>
      <c r="X240" s="413">
        <f t="shared" si="78"/>
        <v>2818920708.6608562</v>
      </c>
      <c r="Y240" s="413">
        <f t="shared" si="78"/>
        <v>10330500422.197678</v>
      </c>
      <c r="Z240" s="413">
        <f t="shared" si="78"/>
        <v>8593685278.5873928</v>
      </c>
      <c r="AA240" s="413">
        <f t="shared" si="78"/>
        <v>12963979502.487953</v>
      </c>
      <c r="AB240" s="413">
        <f t="shared" si="78"/>
        <v>11973412527.684071</v>
      </c>
    </row>
    <row r="241" spans="18:28">
      <c r="R241" s="411">
        <f t="shared" ref="R241:R255" si="79">R210</f>
        <v>62319081852.981216</v>
      </c>
      <c r="S241" s="412" t="str">
        <f t="shared" ref="S241" si="80">S210</f>
        <v>2010q2</v>
      </c>
      <c r="T241" s="413">
        <f t="shared" si="77"/>
        <v>459567278.25089401</v>
      </c>
      <c r="U241" s="413">
        <f t="shared" ref="U241:AB250" si="81">$R241*U210</f>
        <v>190250173.00687128</v>
      </c>
      <c r="V241" s="413">
        <f t="shared" si="81"/>
        <v>11988731598.785664</v>
      </c>
      <c r="W241" s="413">
        <f t="shared" si="81"/>
        <v>1025265284.8337673</v>
      </c>
      <c r="X241" s="413">
        <f t="shared" si="81"/>
        <v>2938172165.6128025</v>
      </c>
      <c r="Y241" s="413">
        <f t="shared" si="81"/>
        <v>10767521308.455597</v>
      </c>
      <c r="Z241" s="413">
        <f t="shared" si="81"/>
        <v>8957232038.4907169</v>
      </c>
      <c r="AA241" s="413">
        <f t="shared" si="81"/>
        <v>13512406933.886433</v>
      </c>
      <c r="AB241" s="413">
        <f t="shared" si="81"/>
        <v>12479935071.658468</v>
      </c>
    </row>
    <row r="242" spans="18:28">
      <c r="R242" s="411">
        <f t="shared" si="79"/>
        <v>62891752412.335167</v>
      </c>
      <c r="S242" s="412" t="str">
        <f t="shared" ref="S242" si="82">S211</f>
        <v>2010q3</v>
      </c>
      <c r="T242" s="413">
        <f t="shared" si="77"/>
        <v>463790393.26593208</v>
      </c>
      <c r="U242" s="413">
        <f t="shared" si="81"/>
        <v>191998444.47932431</v>
      </c>
      <c r="V242" s="413">
        <f t="shared" si="81"/>
        <v>12098900000.284546</v>
      </c>
      <c r="W242" s="413">
        <f t="shared" si="81"/>
        <v>1034686785.0660249</v>
      </c>
      <c r="X242" s="413">
        <f t="shared" si="81"/>
        <v>2965171996.9249706</v>
      </c>
      <c r="Y242" s="413">
        <f t="shared" si="81"/>
        <v>10866467606.559214</v>
      </c>
      <c r="Z242" s="413">
        <f t="shared" si="81"/>
        <v>9039542992.5231724</v>
      </c>
      <c r="AA242" s="413">
        <f t="shared" si="81"/>
        <v>13636576889.652185</v>
      </c>
      <c r="AB242" s="413">
        <f t="shared" si="81"/>
        <v>12594617303.579794</v>
      </c>
    </row>
    <row r="243" spans="18:28">
      <c r="R243" s="411">
        <f t="shared" si="79"/>
        <v>62805303201.642548</v>
      </c>
      <c r="S243" s="412" t="str">
        <f t="shared" ref="S243" si="83">S212</f>
        <v>2010q4</v>
      </c>
      <c r="T243" s="413">
        <f t="shared" si="77"/>
        <v>463152880.20759356</v>
      </c>
      <c r="U243" s="413">
        <f t="shared" si="81"/>
        <v>191734528.88876122</v>
      </c>
      <c r="V243" s="413">
        <f t="shared" si="81"/>
        <v>12082269197.116333</v>
      </c>
      <c r="W243" s="413">
        <f t="shared" si="81"/>
        <v>1033264534.0958723</v>
      </c>
      <c r="X243" s="413">
        <f t="shared" si="81"/>
        <v>2961096155.99401</v>
      </c>
      <c r="Y243" s="413">
        <f t="shared" si="81"/>
        <v>10851530869.839827</v>
      </c>
      <c r="Z243" s="413">
        <f t="shared" si="81"/>
        <v>9027117494.3179035</v>
      </c>
      <c r="AA243" s="413">
        <f t="shared" si="81"/>
        <v>13617832439.649733</v>
      </c>
      <c r="AB243" s="413">
        <f t="shared" si="81"/>
        <v>12577305101.532511</v>
      </c>
    </row>
    <row r="244" spans="18:28">
      <c r="R244" s="411">
        <f t="shared" si="79"/>
        <v>62165408392.751495</v>
      </c>
      <c r="S244" s="412" t="str">
        <f t="shared" ref="S244" si="84">S213</f>
        <v>2011q1</v>
      </c>
      <c r="T244" s="413">
        <f t="shared" si="77"/>
        <v>469552734.60311723</v>
      </c>
      <c r="U244" s="413">
        <f t="shared" si="81"/>
        <v>180058797.15945193</v>
      </c>
      <c r="V244" s="413">
        <f t="shared" si="81"/>
        <v>11723817075.661989</v>
      </c>
      <c r="W244" s="413">
        <f t="shared" si="81"/>
        <v>974459388.38118124</v>
      </c>
      <c r="X244" s="413">
        <f t="shared" si="81"/>
        <v>2905958419.1673369</v>
      </c>
      <c r="Y244" s="413">
        <f t="shared" si="81"/>
        <v>11049337048.366823</v>
      </c>
      <c r="Z244" s="413">
        <f t="shared" si="81"/>
        <v>8917580294.6549149</v>
      </c>
      <c r="AA244" s="413">
        <f t="shared" si="81"/>
        <v>13508949672.78385</v>
      </c>
      <c r="AB244" s="413">
        <f t="shared" si="81"/>
        <v>12435694961.972832</v>
      </c>
    </row>
    <row r="245" spans="18:28">
      <c r="R245" s="411">
        <f t="shared" si="79"/>
        <v>64472643675.418907</v>
      </c>
      <c r="S245" s="412" t="str">
        <f t="shared" ref="S245" si="85">S214</f>
        <v>2011q2</v>
      </c>
      <c r="T245" s="413">
        <f t="shared" si="77"/>
        <v>486979928.670672</v>
      </c>
      <c r="U245" s="413">
        <f t="shared" si="81"/>
        <v>186741581.37179506</v>
      </c>
      <c r="V245" s="413">
        <f t="shared" si="81"/>
        <v>12158940162.662573</v>
      </c>
      <c r="W245" s="413">
        <f t="shared" si="81"/>
        <v>1010625917.9758251</v>
      </c>
      <c r="X245" s="413">
        <f t="shared" si="81"/>
        <v>3013811483.5646276</v>
      </c>
      <c r="Y245" s="413">
        <f t="shared" si="81"/>
        <v>11459427176.417019</v>
      </c>
      <c r="Z245" s="413">
        <f t="shared" si="81"/>
        <v>9248551431.5588665</v>
      </c>
      <c r="AA245" s="413">
        <f t="shared" si="81"/>
        <v>14010326984.099953</v>
      </c>
      <c r="AB245" s="413">
        <f t="shared" si="81"/>
        <v>12897239009.097576</v>
      </c>
    </row>
    <row r="246" spans="18:28">
      <c r="R246" s="411">
        <f t="shared" si="79"/>
        <v>65197330860.963799</v>
      </c>
      <c r="S246" s="412" t="str">
        <f t="shared" ref="S246" si="86">S215</f>
        <v>2011q3</v>
      </c>
      <c r="T246" s="413">
        <f t="shared" si="77"/>
        <v>492453693.88033026</v>
      </c>
      <c r="U246" s="413">
        <f t="shared" si="81"/>
        <v>188840599.23912233</v>
      </c>
      <c r="V246" s="413">
        <f t="shared" si="81"/>
        <v>12295609416.835691</v>
      </c>
      <c r="W246" s="413">
        <f t="shared" si="81"/>
        <v>1021985583.2599688</v>
      </c>
      <c r="X246" s="413">
        <f t="shared" si="81"/>
        <v>3047687410.4272332</v>
      </c>
      <c r="Y246" s="413">
        <f t="shared" si="81"/>
        <v>11588233745.451824</v>
      </c>
      <c r="Z246" s="413">
        <f t="shared" si="81"/>
        <v>9352507254.1406994</v>
      </c>
      <c r="AA246" s="413">
        <f t="shared" si="81"/>
        <v>14167806247.425741</v>
      </c>
      <c r="AB246" s="413">
        <f t="shared" si="81"/>
        <v>13042206910.303188</v>
      </c>
    </row>
    <row r="247" spans="18:28">
      <c r="R247" s="411">
        <f t="shared" si="79"/>
        <v>64922035257.024261</v>
      </c>
      <c r="S247" s="412" t="str">
        <f t="shared" ref="S247" si="87">S216</f>
        <v>2011q4</v>
      </c>
      <c r="T247" s="413">
        <f t="shared" si="77"/>
        <v>490374309.10677022</v>
      </c>
      <c r="U247" s="413">
        <f t="shared" si="81"/>
        <v>188043220.17268935</v>
      </c>
      <c r="V247" s="413">
        <f t="shared" si="81"/>
        <v>12243691229.76403</v>
      </c>
      <c r="W247" s="413">
        <f t="shared" si="81"/>
        <v>1017670251.1037945</v>
      </c>
      <c r="X247" s="413">
        <f t="shared" si="81"/>
        <v>3034818556.2089262</v>
      </c>
      <c r="Y247" s="413">
        <f t="shared" si="81"/>
        <v>11539302450.789625</v>
      </c>
      <c r="Z247" s="413">
        <f t="shared" si="81"/>
        <v>9313016310.2803097</v>
      </c>
      <c r="AA247" s="413">
        <f t="shared" si="81"/>
        <v>14107982712.844225</v>
      </c>
      <c r="AB247" s="413">
        <f t="shared" si="81"/>
        <v>12987136216.753889</v>
      </c>
    </row>
    <row r="248" spans="18:28">
      <c r="R248" s="411">
        <f t="shared" si="79"/>
        <v>63622739098.247803</v>
      </c>
      <c r="S248" s="412" t="str">
        <f t="shared" ref="S248" si="88">S217</f>
        <v>2012q1</v>
      </c>
      <c r="T248" s="413">
        <f t="shared" si="77"/>
        <v>468399398.31971842</v>
      </c>
      <c r="U248" s="413">
        <f t="shared" si="81"/>
        <v>179460507.99610725</v>
      </c>
      <c r="V248" s="413">
        <f t="shared" si="81"/>
        <v>11922454210.628841</v>
      </c>
      <c r="W248" s="413">
        <f t="shared" si="81"/>
        <v>959106907.33441961</v>
      </c>
      <c r="X248" s="413">
        <f t="shared" si="81"/>
        <v>3017290425.7856231</v>
      </c>
      <c r="Y248" s="413">
        <f t="shared" si="81"/>
        <v>11420585081.525234</v>
      </c>
      <c r="Z248" s="413">
        <f t="shared" si="81"/>
        <v>9088051760.1080551</v>
      </c>
      <c r="AA248" s="413">
        <f t="shared" si="81"/>
        <v>13694101398.397902</v>
      </c>
      <c r="AB248" s="413">
        <f t="shared" si="81"/>
        <v>12873289408.151897</v>
      </c>
    </row>
    <row r="249" spans="18:28">
      <c r="R249" s="411">
        <f t="shared" si="79"/>
        <v>66043785862.2285</v>
      </c>
      <c r="S249" s="412" t="str">
        <f t="shared" ref="S249" si="89">S218</f>
        <v>2012q2</v>
      </c>
      <c r="T249" s="413">
        <f t="shared" si="77"/>
        <v>486223479.20063245</v>
      </c>
      <c r="U249" s="413">
        <f t="shared" si="81"/>
        <v>186289548.81240046</v>
      </c>
      <c r="V249" s="413">
        <f t="shared" si="81"/>
        <v>12376141360.765167</v>
      </c>
      <c r="W249" s="413">
        <f t="shared" si="81"/>
        <v>995603963.37483585</v>
      </c>
      <c r="X249" s="413">
        <f t="shared" si="81"/>
        <v>3132107884.5256133</v>
      </c>
      <c r="Y249" s="413">
        <f t="shared" si="81"/>
        <v>11855174521.500389</v>
      </c>
      <c r="Z249" s="413">
        <f t="shared" si="81"/>
        <v>9433880918.3076382</v>
      </c>
      <c r="AA249" s="413">
        <f t="shared" si="81"/>
        <v>14215205336.174259</v>
      </c>
      <c r="AB249" s="413">
        <f t="shared" si="81"/>
        <v>13363158849.56756</v>
      </c>
    </row>
    <row r="250" spans="18:28">
      <c r="R250" s="411">
        <f t="shared" si="79"/>
        <v>66312527780.968826</v>
      </c>
      <c r="S250" s="412" t="str">
        <f t="shared" ref="S250" si="90">S219</f>
        <v>2012q3</v>
      </c>
      <c r="T250" s="413">
        <f t="shared" si="77"/>
        <v>488201994.34828854</v>
      </c>
      <c r="U250" s="413">
        <f t="shared" si="81"/>
        <v>187047588.49979135</v>
      </c>
      <c r="V250" s="413">
        <f t="shared" si="81"/>
        <v>12426501707.805716</v>
      </c>
      <c r="W250" s="413">
        <f t="shared" si="81"/>
        <v>999655222.94346464</v>
      </c>
      <c r="X250" s="413">
        <f t="shared" si="81"/>
        <v>3144852894.0916157</v>
      </c>
      <c r="Y250" s="413">
        <f t="shared" si="81"/>
        <v>11903414977.529903</v>
      </c>
      <c r="Z250" s="413">
        <f t="shared" si="81"/>
        <v>9472268773.0627003</v>
      </c>
      <c r="AA250" s="413">
        <f t="shared" si="81"/>
        <v>14273049106.143782</v>
      </c>
      <c r="AB250" s="413">
        <f t="shared" si="81"/>
        <v>13417535516.543558</v>
      </c>
    </row>
    <row r="251" spans="18:28">
      <c r="R251" s="411">
        <f t="shared" si="79"/>
        <v>66350601379.780769</v>
      </c>
      <c r="S251" s="412" t="str">
        <f t="shared" ref="S251" si="91">S220</f>
        <v>2012q4</v>
      </c>
      <c r="T251" s="413">
        <f t="shared" si="77"/>
        <v>488482297.44476229</v>
      </c>
      <c r="U251" s="413">
        <f t="shared" ref="U251:AB260" si="92">$R251*U220</f>
        <v>187154982.6088925</v>
      </c>
      <c r="V251" s="413">
        <f t="shared" si="92"/>
        <v>12433636432.668289</v>
      </c>
      <c r="W251" s="413">
        <f t="shared" si="92"/>
        <v>1000229178.924065</v>
      </c>
      <c r="X251" s="413">
        <f t="shared" si="92"/>
        <v>3146658523.7579694</v>
      </c>
      <c r="Y251" s="413">
        <f t="shared" si="92"/>
        <v>11910249370.087574</v>
      </c>
      <c r="Z251" s="413">
        <f t="shared" si="92"/>
        <v>9477707313.4588032</v>
      </c>
      <c r="AA251" s="413">
        <f t="shared" si="92"/>
        <v>14281244033.462576</v>
      </c>
      <c r="AB251" s="413">
        <f t="shared" si="92"/>
        <v>13425239247.367834</v>
      </c>
    </row>
    <row r="252" spans="18:28">
      <c r="R252" s="411">
        <f t="shared" si="79"/>
        <v>65276358939.897186</v>
      </c>
      <c r="S252" s="412" t="str">
        <f t="shared" ref="S252" si="93">S221</f>
        <v>2013q1</v>
      </c>
      <c r="T252" s="413">
        <f t="shared" si="77"/>
        <v>475243035.90137863</v>
      </c>
      <c r="U252" s="413">
        <f t="shared" si="92"/>
        <v>192318236.08950877</v>
      </c>
      <c r="V252" s="413">
        <f t="shared" si="92"/>
        <v>12012784857.680201</v>
      </c>
      <c r="W252" s="413">
        <f t="shared" si="92"/>
        <v>949877419.09933782</v>
      </c>
      <c r="X252" s="413">
        <f t="shared" si="92"/>
        <v>3168430191.1542673</v>
      </c>
      <c r="Y252" s="413">
        <f t="shared" si="92"/>
        <v>11634197791.96258</v>
      </c>
      <c r="Z252" s="413">
        <f t="shared" si="92"/>
        <v>9319582288.1785088</v>
      </c>
      <c r="AA252" s="413">
        <f t="shared" si="92"/>
        <v>14162055889.119894</v>
      </c>
      <c r="AB252" s="413">
        <f t="shared" si="92"/>
        <v>13361869230.711514</v>
      </c>
    </row>
    <row r="253" spans="18:28">
      <c r="R253" s="411">
        <f t="shared" si="79"/>
        <v>68374393677.008568</v>
      </c>
      <c r="S253" s="412" t="str">
        <f t="shared" ref="S253" si="94">S222</f>
        <v>2013q2</v>
      </c>
      <c r="T253" s="413">
        <f t="shared" si="77"/>
        <v>497798206.83467734</v>
      </c>
      <c r="U253" s="413">
        <f t="shared" si="92"/>
        <v>201445714.79177332</v>
      </c>
      <c r="V253" s="413">
        <f t="shared" si="92"/>
        <v>12582915076.076807</v>
      </c>
      <c r="W253" s="413">
        <f t="shared" si="92"/>
        <v>994958874.13387764</v>
      </c>
      <c r="X253" s="413">
        <f t="shared" si="92"/>
        <v>3318804797.7303834</v>
      </c>
      <c r="Y253" s="413">
        <f t="shared" si="92"/>
        <v>12186360159.52219</v>
      </c>
      <c r="Z253" s="413">
        <f t="shared" si="92"/>
        <v>9761892339.3676243</v>
      </c>
      <c r="AA253" s="413">
        <f t="shared" si="92"/>
        <v>14834191127.756649</v>
      </c>
      <c r="AB253" s="413">
        <f t="shared" si="92"/>
        <v>13996027380.79459</v>
      </c>
    </row>
    <row r="254" spans="18:28">
      <c r="R254" s="411">
        <f t="shared" si="79"/>
        <v>67898877207.77092</v>
      </c>
      <c r="S254" s="412" t="str">
        <f t="shared" ref="S254" si="95">S223</f>
        <v>2013q3</v>
      </c>
      <c r="T254" s="413">
        <f t="shared" si="77"/>
        <v>494336220.07359469</v>
      </c>
      <c r="U254" s="413">
        <f t="shared" si="92"/>
        <v>200044740.68597955</v>
      </c>
      <c r="V254" s="413">
        <f t="shared" si="92"/>
        <v>12495405951.2726</v>
      </c>
      <c r="W254" s="413">
        <f t="shared" si="92"/>
        <v>988039334.44333565</v>
      </c>
      <c r="X254" s="413">
        <f t="shared" si="92"/>
        <v>3295723842.2054148</v>
      </c>
      <c r="Y254" s="413">
        <f t="shared" si="92"/>
        <v>12101608915.024311</v>
      </c>
      <c r="Z254" s="413">
        <f t="shared" si="92"/>
        <v>9694002295.6149578</v>
      </c>
      <c r="AA254" s="413">
        <f t="shared" si="92"/>
        <v>14731025281.454758</v>
      </c>
      <c r="AB254" s="413">
        <f t="shared" si="92"/>
        <v>13898690626.99597</v>
      </c>
    </row>
    <row r="255" spans="18:28">
      <c r="R255" s="411">
        <f t="shared" si="79"/>
        <v>68243530193.577766</v>
      </c>
      <c r="S255" s="412" t="str">
        <f t="shared" ref="S255" si="96">S224</f>
        <v>2013q4</v>
      </c>
      <c r="T255" s="413">
        <f t="shared" si="77"/>
        <v>496845458.24139953</v>
      </c>
      <c r="U255" s="413">
        <f t="shared" si="92"/>
        <v>201060162.7372368</v>
      </c>
      <c r="V255" s="413">
        <f t="shared" si="92"/>
        <v>12558832316.288868</v>
      </c>
      <c r="W255" s="413">
        <f t="shared" si="92"/>
        <v>993054597.15038276</v>
      </c>
      <c r="X255" s="413">
        <f t="shared" si="92"/>
        <v>3312452853.1894274</v>
      </c>
      <c r="Y255" s="413">
        <f t="shared" si="92"/>
        <v>12163036376.230585</v>
      </c>
      <c r="Z255" s="413">
        <f t="shared" si="92"/>
        <v>9743208806.429245</v>
      </c>
      <c r="AA255" s="413">
        <f t="shared" si="92"/>
        <v>14805799593.726721</v>
      </c>
      <c r="AB255" s="413">
        <f t="shared" si="92"/>
        <v>13969240029.583904</v>
      </c>
    </row>
    <row r="256" spans="18:28">
      <c r="R256" s="411">
        <f t="shared" ref="R256" si="97">R225</f>
        <v>66794797914.886208</v>
      </c>
      <c r="S256" s="412" t="str">
        <f t="shared" ref="S256" si="98">S225</f>
        <v>2014q1</v>
      </c>
      <c r="T256" s="413">
        <f t="shared" si="77"/>
        <v>503035650.94197649</v>
      </c>
      <c r="U256" s="413">
        <f t="shared" si="92"/>
        <v>192074149.15054637</v>
      </c>
      <c r="V256" s="413">
        <f t="shared" si="92"/>
        <v>12128495044.791935</v>
      </c>
      <c r="W256" s="413">
        <f t="shared" si="92"/>
        <v>939034139.19673753</v>
      </c>
      <c r="X256" s="413">
        <f t="shared" si="92"/>
        <v>3234101235.4249158</v>
      </c>
      <c r="Y256" s="413">
        <f t="shared" si="92"/>
        <v>11804972656.04977</v>
      </c>
      <c r="Z256" s="413">
        <f t="shared" si="92"/>
        <v>9605248945.5162392</v>
      </c>
      <c r="AA256" s="413">
        <f t="shared" si="92"/>
        <v>14583602750.572323</v>
      </c>
      <c r="AB256" s="413">
        <f t="shared" si="92"/>
        <v>13804233343.24176</v>
      </c>
    </row>
    <row r="257" spans="18:28">
      <c r="R257" s="411">
        <f t="shared" ref="R257" si="99">R226</f>
        <v>69805084532.399368</v>
      </c>
      <c r="S257" s="412" t="str">
        <f t="shared" ref="S257" si="100">S226</f>
        <v>2014q2</v>
      </c>
      <c r="T257" s="413">
        <f t="shared" si="77"/>
        <v>525706300.98409861</v>
      </c>
      <c r="U257" s="413">
        <f t="shared" si="92"/>
        <v>200730485.5540922</v>
      </c>
      <c r="V257" s="413">
        <f t="shared" si="92"/>
        <v>12675098185.510098</v>
      </c>
      <c r="W257" s="413">
        <f t="shared" si="92"/>
        <v>981354229.84532297</v>
      </c>
      <c r="X257" s="413">
        <f t="shared" si="92"/>
        <v>3379854676.8993258</v>
      </c>
      <c r="Y257" s="413">
        <f t="shared" si="92"/>
        <v>12336995393.088333</v>
      </c>
      <c r="Z257" s="413">
        <f t="shared" si="92"/>
        <v>10038135236.98185</v>
      </c>
      <c r="AA257" s="413">
        <f t="shared" si="92"/>
        <v>15240851901.189066</v>
      </c>
      <c r="AB257" s="413">
        <f t="shared" si="92"/>
        <v>14426358122.347179</v>
      </c>
    </row>
    <row r="258" spans="18:28">
      <c r="R258" s="411">
        <f t="shared" ref="R258" si="101">R227</f>
        <v>69565467377.522278</v>
      </c>
      <c r="S258" s="412" t="str">
        <f t="shared" ref="S258" si="102">S227</f>
        <v>2014q3</v>
      </c>
      <c r="T258" s="413">
        <f t="shared" si="77"/>
        <v>523901729.74137914</v>
      </c>
      <c r="U258" s="413">
        <f t="shared" si="92"/>
        <v>200041445.94948798</v>
      </c>
      <c r="V258" s="413">
        <f t="shared" si="92"/>
        <v>12631588876.906796</v>
      </c>
      <c r="W258" s="413">
        <f t="shared" si="92"/>
        <v>977985573.96506262</v>
      </c>
      <c r="X258" s="413">
        <f t="shared" si="92"/>
        <v>3368252783.3266482</v>
      </c>
      <c r="Y258" s="413">
        <f t="shared" si="92"/>
        <v>12294646676.578268</v>
      </c>
      <c r="Z258" s="413">
        <f t="shared" si="92"/>
        <v>10003677726.875395</v>
      </c>
      <c r="AA258" s="413">
        <f t="shared" si="92"/>
        <v>15188535231.208229</v>
      </c>
      <c r="AB258" s="413">
        <f t="shared" si="92"/>
        <v>14376837332.971006</v>
      </c>
    </row>
    <row r="259" spans="18:28">
      <c r="R259" s="411">
        <f t="shared" ref="R259" si="103">R228</f>
        <v>69629900494.153778</v>
      </c>
      <c r="S259" s="412" t="str">
        <f t="shared" ref="S259" si="104">S228</f>
        <v>2014q4</v>
      </c>
      <c r="T259" s="413">
        <f t="shared" si="77"/>
        <v>524386979.4281624</v>
      </c>
      <c r="U259" s="413">
        <f t="shared" si="92"/>
        <v>200226728.88229784</v>
      </c>
      <c r="V259" s="413">
        <f t="shared" si="92"/>
        <v>12643288541.554056</v>
      </c>
      <c r="W259" s="413">
        <f t="shared" si="92"/>
        <v>978891406.42658043</v>
      </c>
      <c r="X259" s="413">
        <f t="shared" si="92"/>
        <v>3371372535.5918736</v>
      </c>
      <c r="Y259" s="413">
        <f t="shared" si="92"/>
        <v>12306034257.703197</v>
      </c>
      <c r="Z259" s="413">
        <f t="shared" si="92"/>
        <v>10012943360.50108</v>
      </c>
      <c r="AA259" s="413">
        <f t="shared" si="92"/>
        <v>15202603197.670713</v>
      </c>
      <c r="AB259" s="413">
        <f t="shared" si="92"/>
        <v>14390153486.395813</v>
      </c>
    </row>
    <row r="260" spans="18:28">
      <c r="R260" s="411">
        <f t="shared" ref="R260:S264" si="105">R229</f>
        <v>68213125390.366814</v>
      </c>
      <c r="S260" s="412" t="str">
        <f t="shared" si="105"/>
        <v>2015q1</v>
      </c>
      <c r="T260" s="413">
        <f t="shared" si="77"/>
        <v>506819325.86306876</v>
      </c>
      <c r="U260" s="413">
        <f t="shared" si="92"/>
        <v>199238552.16330782</v>
      </c>
      <c r="V260" s="413">
        <f t="shared" si="92"/>
        <v>12919523463.974606</v>
      </c>
      <c r="W260" s="413">
        <f t="shared" si="92"/>
        <v>1072260043.041348</v>
      </c>
      <c r="X260" s="413">
        <f t="shared" si="92"/>
        <v>3213414468.6225147</v>
      </c>
      <c r="Y260" s="413">
        <f t="shared" si="92"/>
        <v>12056547343.387674</v>
      </c>
      <c r="Z260" s="413">
        <f t="shared" si="92"/>
        <v>9777116781.9723072</v>
      </c>
      <c r="AA260" s="413">
        <f t="shared" si="92"/>
        <v>14764128981.070898</v>
      </c>
      <c r="AB260" s="413">
        <f t="shared" si="92"/>
        <v>13704076430.271084</v>
      </c>
    </row>
    <row r="261" spans="18:28">
      <c r="R261" s="411">
        <f t="shared" si="105"/>
        <v>70038769636.111298</v>
      </c>
      <c r="S261" s="412" t="str">
        <f t="shared" si="105"/>
        <v>2015q2</v>
      </c>
      <c r="T261" s="413">
        <f t="shared" si="77"/>
        <v>520383750.31362587</v>
      </c>
      <c r="U261" s="413">
        <f t="shared" ref="U261:AB264" si="106">$R261*U230</f>
        <v>204570938.18441179</v>
      </c>
      <c r="V261" s="413">
        <f t="shared" si="106"/>
        <v>13265299347.058493</v>
      </c>
      <c r="W261" s="413">
        <f t="shared" si="106"/>
        <v>1100957824.6826012</v>
      </c>
      <c r="X261" s="413">
        <f t="shared" si="106"/>
        <v>3299417735.5929098</v>
      </c>
      <c r="Y261" s="413">
        <f t="shared" si="106"/>
        <v>12379226683.397947</v>
      </c>
      <c r="Z261" s="413">
        <f t="shared" si="106"/>
        <v>10038789838.159531</v>
      </c>
      <c r="AA261" s="413">
        <f t="shared" si="106"/>
        <v>15159273565.979889</v>
      </c>
      <c r="AB261" s="413">
        <f t="shared" si="106"/>
        <v>14070849952.74188</v>
      </c>
    </row>
    <row r="262" spans="18:28">
      <c r="R262" s="411">
        <f t="shared" si="105"/>
        <v>69660311186.008804</v>
      </c>
      <c r="S262" s="412" t="str">
        <f t="shared" si="105"/>
        <v>2015q3</v>
      </c>
      <c r="T262" s="413">
        <f t="shared" si="77"/>
        <v>517571827.30833256</v>
      </c>
      <c r="U262" s="413">
        <f t="shared" si="106"/>
        <v>203465527.55821815</v>
      </c>
      <c r="V262" s="413">
        <f t="shared" si="106"/>
        <v>13193619552.323137</v>
      </c>
      <c r="W262" s="413">
        <f t="shared" si="106"/>
        <v>1095008736.8542113</v>
      </c>
      <c r="X262" s="413">
        <f t="shared" si="106"/>
        <v>3281589145.3857889</v>
      </c>
      <c r="Y262" s="413">
        <f t="shared" si="106"/>
        <v>12312334832.378757</v>
      </c>
      <c r="Z262" s="413">
        <f t="shared" si="106"/>
        <v>9984544669.9078083</v>
      </c>
      <c r="AA262" s="413">
        <f t="shared" si="106"/>
        <v>15077359574.511049</v>
      </c>
      <c r="AB262" s="413">
        <f t="shared" si="106"/>
        <v>13994817319.781496</v>
      </c>
    </row>
    <row r="263" spans="18:28">
      <c r="R263" s="411">
        <f t="shared" si="105"/>
        <v>69873360621.809753</v>
      </c>
      <c r="S263" s="412" t="str">
        <f t="shared" si="105"/>
        <v>2015q4</v>
      </c>
      <c r="T263" s="413">
        <f t="shared" si="77"/>
        <v>519154771.51166904</v>
      </c>
      <c r="U263" s="413">
        <f t="shared" si="106"/>
        <v>204087807.52098593</v>
      </c>
      <c r="V263" s="413">
        <f t="shared" si="106"/>
        <v>13233970982.770945</v>
      </c>
      <c r="W263" s="413">
        <f t="shared" si="106"/>
        <v>1098357716.9206507</v>
      </c>
      <c r="X263" s="413">
        <f t="shared" si="106"/>
        <v>3291625573.648191</v>
      </c>
      <c r="Y263" s="413">
        <f t="shared" si="106"/>
        <v>12349990937.336805</v>
      </c>
      <c r="Z263" s="413">
        <f t="shared" si="106"/>
        <v>10015081450.069084</v>
      </c>
      <c r="AA263" s="413">
        <f t="shared" si="106"/>
        <v>15123472244.638809</v>
      </c>
      <c r="AB263" s="413">
        <f t="shared" si="106"/>
        <v>14037619137.392607</v>
      </c>
    </row>
    <row r="264" spans="18:28">
      <c r="R264" s="411">
        <f t="shared" si="105"/>
        <v>68108324972.77317</v>
      </c>
      <c r="S264" s="412" t="str">
        <f t="shared" si="105"/>
        <v>2016q1</v>
      </c>
      <c r="T264" s="413">
        <f t="shared" si="77"/>
        <v>503748506.75562352</v>
      </c>
      <c r="U264" s="413">
        <f t="shared" si="106"/>
        <v>196706866.24162814</v>
      </c>
      <c r="V264" s="413">
        <f t="shared" si="106"/>
        <v>12711265877.688345</v>
      </c>
      <c r="W264" s="413">
        <f t="shared" si="106"/>
        <v>1027825844.5473452</v>
      </c>
      <c r="X264" s="413">
        <f t="shared" si="106"/>
        <v>3240917547.1489849</v>
      </c>
      <c r="Y264" s="413">
        <f t="shared" si="106"/>
        <v>12157127482.4132</v>
      </c>
      <c r="Z264" s="413">
        <f t="shared" si="106"/>
        <v>9740523066.8130474</v>
      </c>
      <c r="AA264" s="413">
        <f t="shared" si="106"/>
        <v>14745193130.458443</v>
      </c>
      <c r="AB264" s="413">
        <f t="shared" si="106"/>
        <v>13785016650.706554</v>
      </c>
    </row>
    <row r="265" spans="18:28">
      <c r="R265" s="411">
        <f t="shared" ref="R265:S267" si="107">R234</f>
        <v>70189162880.248108</v>
      </c>
      <c r="S265" s="412" t="str">
        <f t="shared" si="107"/>
        <v>2016q2</v>
      </c>
      <c r="T265" s="413">
        <f t="shared" ref="T265:AB265" si="108">$R265*T234</f>
        <v>519138974.64791173</v>
      </c>
      <c r="U265" s="413">
        <f t="shared" si="108"/>
        <v>202716632.36199313</v>
      </c>
      <c r="V265" s="413">
        <f t="shared" si="108"/>
        <v>13099619047.449314</v>
      </c>
      <c r="W265" s="413">
        <f t="shared" si="108"/>
        <v>1059227864.4982327</v>
      </c>
      <c r="X265" s="413">
        <f t="shared" si="108"/>
        <v>3339933696.6403165</v>
      </c>
      <c r="Y265" s="413">
        <f t="shared" si="108"/>
        <v>12528550678.058128</v>
      </c>
      <c r="Z265" s="413">
        <f t="shared" si="108"/>
        <v>10038114435.3302</v>
      </c>
      <c r="AA265" s="413">
        <f t="shared" si="108"/>
        <v>15195686617.578592</v>
      </c>
      <c r="AB265" s="413">
        <f t="shared" si="108"/>
        <v>14206174933.683418</v>
      </c>
    </row>
    <row r="266" spans="18:28">
      <c r="R266" s="411">
        <f t="shared" si="107"/>
        <v>70033751767.799484</v>
      </c>
      <c r="S266" s="412" t="str">
        <f t="shared" si="107"/>
        <v>2016q3</v>
      </c>
      <c r="T266" s="413">
        <f t="shared" ref="T266:AB266" si="109">$R266*T235</f>
        <v>517989509.94061607</v>
      </c>
      <c r="U266" s="413">
        <f t="shared" si="109"/>
        <v>202267782.1968905</v>
      </c>
      <c r="V266" s="413">
        <f t="shared" si="109"/>
        <v>13070614194.203085</v>
      </c>
      <c r="W266" s="413">
        <f t="shared" si="109"/>
        <v>1056882548.2983643</v>
      </c>
      <c r="X266" s="413">
        <f t="shared" si="109"/>
        <v>3332538497.8660398</v>
      </c>
      <c r="Y266" s="413">
        <f t="shared" si="109"/>
        <v>12500810270.303616</v>
      </c>
      <c r="Z266" s="413">
        <f t="shared" si="109"/>
        <v>10015888290.04987</v>
      </c>
      <c r="AA266" s="413">
        <f t="shared" si="109"/>
        <v>15162040703.241535</v>
      </c>
      <c r="AB266" s="413">
        <f t="shared" si="109"/>
        <v>14174719971.699469</v>
      </c>
    </row>
    <row r="267" spans="18:28">
      <c r="R267" s="411">
        <f t="shared" si="107"/>
        <v>70443489415.730637</v>
      </c>
      <c r="S267" s="412" t="str">
        <f t="shared" si="107"/>
        <v>2016q4</v>
      </c>
      <c r="T267" s="413">
        <f t="shared" ref="T267:AB267" si="110">$R267*T236</f>
        <v>521020045.90504318</v>
      </c>
      <c r="U267" s="413">
        <f t="shared" si="110"/>
        <v>203451164.82651722</v>
      </c>
      <c r="V267" s="413">
        <f t="shared" si="110"/>
        <v>13147084789.905352</v>
      </c>
      <c r="W267" s="413">
        <f t="shared" si="110"/>
        <v>1063065917.8672978</v>
      </c>
      <c r="X267" s="413">
        <f t="shared" si="110"/>
        <v>3352035760.9897251</v>
      </c>
      <c r="Y267" s="413">
        <f t="shared" si="110"/>
        <v>12573947185.977793</v>
      </c>
      <c r="Z267" s="413">
        <f t="shared" si="110"/>
        <v>10074486985.76894</v>
      </c>
      <c r="AA267" s="413">
        <f t="shared" si="110"/>
        <v>15250747344.521875</v>
      </c>
      <c r="AB267" s="413">
        <f t="shared" si="110"/>
        <v>14257650219.968094</v>
      </c>
    </row>
  </sheetData>
  <mergeCells count="2">
    <mergeCell ref="D1:O1"/>
    <mergeCell ref="R11:T11"/>
  </mergeCells>
  <phoneticPr fontId="1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B269"/>
  <sheetViews>
    <sheetView zoomScale="80" zoomScaleNormal="80"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19" style="7" customWidth="1"/>
    <col min="5" max="5" width="18.87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16.625" style="7" customWidth="1"/>
    <col min="19" max="19" width="16.5" bestFit="1" customWidth="1"/>
    <col min="20" max="20" width="16.875" customWidth="1"/>
    <col min="21" max="21" width="18.125" customWidth="1"/>
    <col min="22" max="22" width="16.875" customWidth="1"/>
    <col min="23" max="23" width="16.125" customWidth="1"/>
    <col min="24" max="24" width="17" customWidth="1"/>
    <col min="25" max="25" width="16" customWidth="1"/>
    <col min="26" max="28" width="16.375" customWidth="1"/>
  </cols>
  <sheetData>
    <row r="1" spans="1:20" ht="28.5" customHeight="1" thickBot="1">
      <c r="D1" s="457" t="s">
        <v>233</v>
      </c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9"/>
    </row>
    <row r="2" spans="1:20" ht="39" thickBot="1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237</v>
      </c>
      <c r="M2" s="224" t="s">
        <v>234</v>
      </c>
      <c r="N2" s="224" t="s">
        <v>235</v>
      </c>
      <c r="O2" s="225" t="s">
        <v>236</v>
      </c>
    </row>
    <row r="3" spans="1:20" hidden="1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E7*$L$23</f>
        <v>6142623037.6313324</v>
      </c>
    </row>
    <row r="8" spans="1:20" hidden="1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9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E8*$L$23</f>
        <v>6501600277.8498287</v>
      </c>
      <c r="N8" s="83">
        <f>(M8-M7)/M7*100</f>
        <v>5.8440382556329249</v>
      </c>
    </row>
    <row r="9" spans="1:20" hidden="1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6513908656.5237093</v>
      </c>
      <c r="N9" s="83">
        <f t="shared" ref="N9:N36" si="4">(M9-M8)/M8*100</f>
        <v>0.18931306367470399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6576118722.7571564</v>
      </c>
      <c r="N10" s="83">
        <f t="shared" si="4"/>
        <v>0.95503436590476909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79250273878.230499</v>
      </c>
      <c r="F11" s="220">
        <v>4324510166.1150007</v>
      </c>
      <c r="G11" s="220">
        <v>733454143.19999993</v>
      </c>
      <c r="H11" s="83">
        <f t="shared" si="0"/>
        <v>15.262628106337816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108.05075492854685</v>
      </c>
      <c r="M11" s="219">
        <f t="shared" si="3"/>
        <v>6364817315.6808949</v>
      </c>
      <c r="N11" s="83">
        <f t="shared" si="4"/>
        <v>-3.2131629002535647</v>
      </c>
      <c r="O11" s="83">
        <f>(M11-M7)/M7*100</f>
        <v>3.6172540083990437</v>
      </c>
      <c r="R11" s="460" t="s">
        <v>344</v>
      </c>
      <c r="S11" s="461"/>
      <c r="T11" s="462"/>
    </row>
    <row r="12" spans="1:20">
      <c r="A12" t="str">
        <f>'GDP Durban'!A12</f>
        <v>2003q2</v>
      </c>
      <c r="B12" s="7">
        <v>42428.908098434826</v>
      </c>
      <c r="C12" s="7">
        <v>254647.49008620001</v>
      </c>
      <c r="D12" s="219">
        <f>'GDP Durban'!D12</f>
        <v>541864615571.62134</v>
      </c>
      <c r="E12" s="219">
        <f>'GDP Durban'!E12</f>
        <v>84383799865.926941</v>
      </c>
      <c r="F12" s="220">
        <v>4344832650.1500006</v>
      </c>
      <c r="G12" s="220">
        <v>733104993.00000012</v>
      </c>
      <c r="H12" s="83">
        <f t="shared" si="0"/>
        <v>15.57285665846794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115.10465850275136</v>
      </c>
      <c r="M12" s="219">
        <f t="shared" si="3"/>
        <v>6777105545.0842695</v>
      </c>
      <c r="N12" s="83">
        <f t="shared" si="4"/>
        <v>6.4776129298735245</v>
      </c>
      <c r="O12" s="83">
        <f t="shared" ref="O12:O36" si="5">(M12-M8)/M8*100</f>
        <v>4.2374993149464162</v>
      </c>
      <c r="R12" s="7">
        <v>2001</v>
      </c>
    </row>
    <row r="13" spans="1:20">
      <c r="A13" t="str">
        <f>'GDP Durban'!A13</f>
        <v>2003q3</v>
      </c>
      <c r="B13" s="7">
        <v>42149.48137805095</v>
      </c>
      <c r="C13" s="7">
        <v>256275.03476719998</v>
      </c>
      <c r="D13" s="219">
        <f>'GDP Durban'!D13</f>
        <v>545530101006.18854</v>
      </c>
      <c r="E13" s="219">
        <f>'GDP Durban'!E13</f>
        <v>83987341478.700272</v>
      </c>
      <c r="F13" s="220">
        <v>4469507962.3999996</v>
      </c>
      <c r="G13" s="220">
        <v>755965791.00000012</v>
      </c>
      <c r="H13" s="83">
        <f t="shared" si="0"/>
        <v>15.395546702884413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111.0993942829091</v>
      </c>
      <c r="M13" s="219">
        <f t="shared" si="3"/>
        <v>6745264832.3083811</v>
      </c>
      <c r="N13" s="83">
        <f t="shared" si="4"/>
        <v>-0.46982760655076267</v>
      </c>
      <c r="O13" s="83">
        <f t="shared" si="5"/>
        <v>3.5517258221447046</v>
      </c>
      <c r="R13" s="7">
        <f>R12+1</f>
        <v>2002</v>
      </c>
      <c r="S13" s="268">
        <f>SUM(M7:M10)</f>
        <v>25734250694.762028</v>
      </c>
    </row>
    <row r="14" spans="1:20">
      <c r="A14" t="str">
        <f>'GDP Durban'!A14</f>
        <v>2003q4</v>
      </c>
      <c r="B14" s="7">
        <v>42100.346979449736</v>
      </c>
      <c r="C14" s="7">
        <v>258872.64112069999</v>
      </c>
      <c r="D14" s="219">
        <f>'GDP Durban'!D14</f>
        <v>550406982952.82971</v>
      </c>
      <c r="E14" s="219">
        <f>'GDP Durban'!E14</f>
        <v>83882760417.735657</v>
      </c>
      <c r="F14" s="220">
        <v>4792454884.6540003</v>
      </c>
      <c r="G14" s="220">
        <v>792421454</v>
      </c>
      <c r="H14" s="83">
        <f t="shared" si="0"/>
        <v>15.24013375842735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105.85624605985953</v>
      </c>
      <c r="L14">
        <f>L31/G31</f>
        <v>8.1954277173082804E-2</v>
      </c>
      <c r="M14" s="219">
        <f t="shared" si="3"/>
        <v>6736865626.6634569</v>
      </c>
      <c r="N14" s="83">
        <f t="shared" si="4"/>
        <v>-0.12452002780815601</v>
      </c>
      <c r="O14" s="83">
        <f t="shared" si="5"/>
        <v>2.4444039209636488</v>
      </c>
      <c r="R14" s="7">
        <f t="shared" ref="R14:R27" si="6">R13+1</f>
        <v>2003</v>
      </c>
      <c r="S14" s="268">
        <f>SUM(M11:M14)</f>
        <v>26624053319.737</v>
      </c>
      <c r="T14" s="83">
        <f>(S14-S13)/S13*100</f>
        <v>3.4576589601502681</v>
      </c>
    </row>
    <row r="15" spans="1:20">
      <c r="A15" t="str">
        <f>'GDP Durban'!A15</f>
        <v>2004q1</v>
      </c>
      <c r="B15" s="7">
        <v>40825.253019522192</v>
      </c>
      <c r="C15" s="7">
        <v>251444.37829999998</v>
      </c>
      <c r="D15" s="219">
        <f>'GDP Durban'!D15</f>
        <v>539074956734.3255</v>
      </c>
      <c r="E15" s="219">
        <f>'GDP Durban'!E15</f>
        <v>81950886348.798767</v>
      </c>
      <c r="F15" s="220">
        <v>4499340550.9499998</v>
      </c>
      <c r="G15" s="220">
        <v>735941631.61000013</v>
      </c>
      <c r="H15" s="83">
        <f t="shared" si="0"/>
        <v>15.202131971637286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111.35514397998789</v>
      </c>
      <c r="L15">
        <f t="shared" ref="L15:L20" si="7">L32/G32</f>
        <v>7.573159189140187E-2</v>
      </c>
      <c r="M15" s="219">
        <f t="shared" si="3"/>
        <v>6581711266.6346512</v>
      </c>
      <c r="N15" s="83">
        <f t="shared" si="4"/>
        <v>-2.3030644906249744</v>
      </c>
      <c r="O15" s="83">
        <f t="shared" si="5"/>
        <v>3.4077011200211249</v>
      </c>
      <c r="R15" s="7">
        <f t="shared" si="6"/>
        <v>2004</v>
      </c>
      <c r="S15" s="268">
        <f>SUM(M15:M18)</f>
        <v>27802645302.354237</v>
      </c>
      <c r="T15" s="83">
        <f t="shared" ref="T15:T21" si="8">(S15-S14)/S14*100</f>
        <v>4.4267939538098835</v>
      </c>
    </row>
    <row r="16" spans="1:20">
      <c r="A16" t="str">
        <f>'GDP Durban'!A16</f>
        <v>2004q2</v>
      </c>
      <c r="B16" s="7">
        <v>43839.245304415505</v>
      </c>
      <c r="C16" s="7">
        <v>264778.94630000001</v>
      </c>
      <c r="D16" s="219">
        <f>'GDP Durban'!D16</f>
        <v>561191437349.4408</v>
      </c>
      <c r="E16" s="219">
        <f>'GDP Durban'!E16</f>
        <v>87054091753.421341</v>
      </c>
      <c r="F16" s="220">
        <v>4543677182.2600002</v>
      </c>
      <c r="G16" s="220">
        <v>765181765.9000001</v>
      </c>
      <c r="H16" s="83">
        <f t="shared" si="0"/>
        <v>15.512369925775399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113.76916653395298</v>
      </c>
      <c r="L16">
        <f t="shared" si="7"/>
        <v>7.7303872407602364E-2</v>
      </c>
      <c r="M16" s="219">
        <f t="shared" si="3"/>
        <v>6991564362.848876</v>
      </c>
      <c r="N16" s="83">
        <f t="shared" si="4"/>
        <v>6.2271509583219711</v>
      </c>
      <c r="O16" s="83">
        <f t="shared" si="5"/>
        <v>3.1644603487127747</v>
      </c>
      <c r="R16" s="7">
        <f t="shared" si="6"/>
        <v>2005</v>
      </c>
      <c r="S16" s="268">
        <f>SUM(M19:M22)</f>
        <v>29376436906.74128</v>
      </c>
      <c r="T16" s="83">
        <f t="shared" si="8"/>
        <v>5.6605822477394963</v>
      </c>
    </row>
    <row r="17" spans="1:20">
      <c r="A17" t="str">
        <f>'GDP Durban'!A17</f>
        <v>2004q3</v>
      </c>
      <c r="B17" s="7">
        <v>44543.65678666599</v>
      </c>
      <c r="C17" s="7">
        <v>270547.82851100003</v>
      </c>
      <c r="D17" s="219">
        <f>'GDP Durban'!D17</f>
        <v>571887280776.71997</v>
      </c>
      <c r="E17" s="219">
        <f>'GDP Durban'!E17</f>
        <v>88256260221.359222</v>
      </c>
      <c r="F17" s="220">
        <v>4775490888.2999992</v>
      </c>
      <c r="G17" s="220">
        <v>793665970.39999986</v>
      </c>
      <c r="H17" s="83">
        <f t="shared" si="0"/>
        <v>15.432457267014618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111.20076141966744</v>
      </c>
      <c r="L17">
        <f t="shared" si="7"/>
        <v>8.1540819678682028E-2</v>
      </c>
      <c r="M17" s="219">
        <f t="shared" si="3"/>
        <v>7088113968.3789892</v>
      </c>
      <c r="N17" s="83">
        <f t="shared" si="4"/>
        <v>1.3809442425095808</v>
      </c>
      <c r="O17" s="83">
        <f t="shared" si="5"/>
        <v>5.0828120851302057</v>
      </c>
      <c r="R17" s="7">
        <f t="shared" si="6"/>
        <v>2006</v>
      </c>
      <c r="S17" s="268">
        <f>SUM(M23:M26)</f>
        <v>30952413080.839081</v>
      </c>
      <c r="T17" s="83">
        <f t="shared" si="8"/>
        <v>5.3647628509233787</v>
      </c>
    </row>
    <row r="18" spans="1:20">
      <c r="A18" t="str">
        <f>'GDP Durban'!A18</f>
        <v>2004q4</v>
      </c>
      <c r="B18" s="7">
        <v>44924.845565797143</v>
      </c>
      <c r="C18" s="7">
        <v>275256.89010000002</v>
      </c>
      <c r="D18" s="219">
        <f>'GDP Durban'!D18</f>
        <v>579586135917.66064</v>
      </c>
      <c r="E18" s="219">
        <f>'GDP Durban'!E18</f>
        <v>88917944120.899078</v>
      </c>
      <c r="F18" s="220">
        <v>4830257034.4000006</v>
      </c>
      <c r="G18" s="220">
        <v>826240651</v>
      </c>
      <c r="H18" s="83">
        <f t="shared" si="0"/>
        <v>15.341627173347582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107.61748894015514</v>
      </c>
      <c r="L18">
        <f t="shared" si="7"/>
        <v>8.0220365454144252E-2</v>
      </c>
      <c r="M18" s="219">
        <f t="shared" si="3"/>
        <v>7141255704.4917192</v>
      </c>
      <c r="N18" s="83">
        <f t="shared" si="4"/>
        <v>0.74973027168866524</v>
      </c>
      <c r="O18" s="83">
        <f t="shared" si="5"/>
        <v>6.0026442597838061</v>
      </c>
      <c r="R18" s="7">
        <f t="shared" si="6"/>
        <v>2007</v>
      </c>
      <c r="S18" s="268">
        <f>SUM(M27:M30)</f>
        <v>32840712136.001991</v>
      </c>
      <c r="T18" s="83">
        <f t="shared" si="8"/>
        <v>6.1006521534563376</v>
      </c>
    </row>
    <row r="19" spans="1:20">
      <c r="A19" t="str">
        <f>'GDP Durban'!A19</f>
        <v>2005q1</v>
      </c>
      <c r="B19" s="7">
        <v>43267.60531097796</v>
      </c>
      <c r="C19" s="7">
        <v>265766.29472999997</v>
      </c>
      <c r="D19" s="219">
        <f>'GDP Durban'!D19</f>
        <v>568481371268.61169</v>
      </c>
      <c r="E19" s="219">
        <f>'GDP Durban'!E19</f>
        <v>86810104521.550095</v>
      </c>
      <c r="F19" s="220">
        <v>4690209425</v>
      </c>
      <c r="G19" s="220">
        <v>774740717</v>
      </c>
      <c r="H19" s="83">
        <f t="shared" si="0"/>
        <v>15.270527568533407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112.0505255715766</v>
      </c>
      <c r="L19">
        <f t="shared" si="7"/>
        <v>8.3003445408079787E-2</v>
      </c>
      <c r="M19" s="219">
        <f t="shared" si="3"/>
        <v>6971969046.8679457</v>
      </c>
      <c r="N19" s="83">
        <f t="shared" si="4"/>
        <v>-2.3705446861018484</v>
      </c>
      <c r="O19" s="83">
        <f t="shared" si="5"/>
        <v>5.9294272328789104</v>
      </c>
      <c r="R19" s="7">
        <f t="shared" si="6"/>
        <v>2008</v>
      </c>
      <c r="S19" s="268">
        <f>SUM(M31:M34)</f>
        <v>33588796137.937332</v>
      </c>
      <c r="T19" s="83">
        <f t="shared" si="8"/>
        <v>2.277916504481782</v>
      </c>
    </row>
    <row r="20" spans="1:20">
      <c r="A20" t="str">
        <f>'GDP Durban'!A20</f>
        <v>2005q2</v>
      </c>
      <c r="B20" s="7">
        <v>45920.174696248054</v>
      </c>
      <c r="C20" s="7">
        <v>277268.90181000001</v>
      </c>
      <c r="D20" s="219">
        <f>'GDP Durban'!D20</f>
        <v>589441268077.47681</v>
      </c>
      <c r="E20" s="219">
        <f>'GDP Durban'!E20</f>
        <v>91432892635.954056</v>
      </c>
      <c r="F20" s="220">
        <v>4760343407</v>
      </c>
      <c r="G20" s="220">
        <v>805551748</v>
      </c>
      <c r="H20" s="83">
        <f t="shared" si="0"/>
        <v>15.51179016260124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113.50343769095025</v>
      </c>
      <c r="L20">
        <f t="shared" si="7"/>
        <v>8.2435750865621479E-2</v>
      </c>
      <c r="M20" s="219">
        <f t="shared" si="3"/>
        <v>7343238449.4505978</v>
      </c>
      <c r="N20" s="83">
        <f t="shared" si="4"/>
        <v>5.3251728469655122</v>
      </c>
      <c r="O20" s="83">
        <f t="shared" si="5"/>
        <v>5.0299771031275178</v>
      </c>
      <c r="R20" s="7">
        <f t="shared" si="6"/>
        <v>2009</v>
      </c>
      <c r="S20" s="268">
        <f>SUM(M35:M38)</f>
        <v>35344183702.80304</v>
      </c>
      <c r="T20" s="83">
        <f t="shared" si="8"/>
        <v>5.2261103900745658</v>
      </c>
    </row>
    <row r="21" spans="1:20">
      <c r="A21" t="str">
        <f>'GDP Durban'!A21</f>
        <v>2005q3</v>
      </c>
      <c r="B21" s="7">
        <v>47037.654231843975</v>
      </c>
      <c r="C21" s="7">
        <v>283831.22172999999</v>
      </c>
      <c r="D21" s="219">
        <f>'GDP Durban'!D21</f>
        <v>601321424061.81104</v>
      </c>
      <c r="E21" s="219">
        <f>'GDP Durban'!E21</f>
        <v>93565519185.953247</v>
      </c>
      <c r="F21" s="220">
        <v>4824982237</v>
      </c>
      <c r="G21" s="220">
        <v>802738840</v>
      </c>
      <c r="H21" s="83">
        <f t="shared" si="0"/>
        <v>15.559984301563063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116.55785732997951</v>
      </c>
      <c r="M21" s="219">
        <f t="shared" si="3"/>
        <v>7514515818.3360605</v>
      </c>
      <c r="N21" s="83">
        <f t="shared" si="4"/>
        <v>2.3324500499950029</v>
      </c>
      <c r="O21" s="83">
        <f t="shared" si="5"/>
        <v>6.0157307269508662</v>
      </c>
      <c r="R21" s="7">
        <f t="shared" si="6"/>
        <v>2010</v>
      </c>
      <c r="S21" s="268">
        <f>SUM(M39:M42)</f>
        <v>35259390555.238083</v>
      </c>
      <c r="T21" s="83">
        <f t="shared" si="8"/>
        <v>-0.23990693427227738</v>
      </c>
    </row>
    <row r="22" spans="1:20">
      <c r="A22" t="str">
        <f>'GDP Durban'!A22</f>
        <v>2005q4</v>
      </c>
      <c r="B22" s="7">
        <v>47137.581046113184</v>
      </c>
      <c r="C22" s="7">
        <v>287892.13373</v>
      </c>
      <c r="D22" s="219">
        <f>'GDP Durban'!D22</f>
        <v>607539915673.75232</v>
      </c>
      <c r="E22" s="219">
        <f>'GDP Durban'!E22</f>
        <v>93966423447.842941</v>
      </c>
      <c r="F22" s="220">
        <v>5011501336</v>
      </c>
      <c r="G22" s="220">
        <v>832010091</v>
      </c>
      <c r="H22" s="83">
        <f t="shared" si="0"/>
        <v>15.466707787197098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112.9390430047596</v>
      </c>
      <c r="M22" s="219">
        <f t="shared" si="3"/>
        <v>7546713592.0866785</v>
      </c>
      <c r="N22" s="83">
        <f t="shared" si="4"/>
        <v>0.42847436254046689</v>
      </c>
      <c r="O22" s="83">
        <f t="shared" si="5"/>
        <v>5.6776833707261547</v>
      </c>
      <c r="R22" s="7">
        <f t="shared" si="6"/>
        <v>2011</v>
      </c>
      <c r="S22" s="268">
        <f>SUM(M43:M46)</f>
        <v>36702982060.017593</v>
      </c>
      <c r="T22" s="83">
        <f t="shared" ref="T22:T27" si="9">(S22-S21)/S21*100</f>
        <v>4.0942043581778602</v>
      </c>
    </row>
    <row r="23" spans="1:20">
      <c r="A23" t="str">
        <f>'GDP Durban'!A23</f>
        <v>2006q1</v>
      </c>
      <c r="B23" s="7">
        <v>45515.077116805645</v>
      </c>
      <c r="C23" s="7">
        <v>278720.45539999998</v>
      </c>
      <c r="D23" s="219">
        <f>'GDP Durban'!D23</f>
        <v>593899296789.41797</v>
      </c>
      <c r="E23" s="219">
        <f>'GDP Durban'!E23</f>
        <v>91323205295.680679</v>
      </c>
      <c r="F23" s="220">
        <v>4675546289</v>
      </c>
      <c r="G23" s="220">
        <v>750919883</v>
      </c>
      <c r="H23" s="83">
        <f t="shared" si="0"/>
        <v>15.37688389081586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121.61511149609642</v>
      </c>
      <c r="L23">
        <f>AVERAGE(L14:L20)</f>
        <v>8.0312874696944939E-2</v>
      </c>
      <c r="M23" s="219">
        <f t="shared" si="3"/>
        <v>7334429143.8353806</v>
      </c>
      <c r="N23" s="83">
        <f t="shared" si="4"/>
        <v>-2.8129389788144983</v>
      </c>
      <c r="O23" s="83">
        <f t="shared" si="5"/>
        <v>5.1988196523945369</v>
      </c>
      <c r="R23" s="7">
        <f t="shared" si="6"/>
        <v>2012</v>
      </c>
      <c r="S23" s="268">
        <f>SUM(M47:M50)</f>
        <v>38042197464.212357</v>
      </c>
      <c r="T23" s="83">
        <f t="shared" si="9"/>
        <v>3.6487918120790463</v>
      </c>
    </row>
    <row r="24" spans="1:20">
      <c r="A24" t="str">
        <f>'GDP Durban'!A24</f>
        <v>2006q2</v>
      </c>
      <c r="B24" s="7">
        <v>48049.392570885168</v>
      </c>
      <c r="C24" s="7">
        <v>290944.85600000003</v>
      </c>
      <c r="D24" s="219">
        <f>'GDP Durban'!D24</f>
        <v>615465002802.78625</v>
      </c>
      <c r="E24" s="219">
        <f>'GDP Durban'!E24</f>
        <v>95591084909.751129</v>
      </c>
      <c r="F24" s="220">
        <v>4859349229</v>
      </c>
      <c r="G24" s="220">
        <v>811777848</v>
      </c>
      <c r="H24" s="83">
        <f t="shared" si="0"/>
        <v>15.531522421979439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117.75522717854594</v>
      </c>
      <c r="M24" s="219">
        <f t="shared" si="3"/>
        <v>7677194824.5018663</v>
      </c>
      <c r="N24" s="83">
        <f t="shared" si="4"/>
        <v>4.6733791266438489</v>
      </c>
      <c r="O24" s="83">
        <f t="shared" si="5"/>
        <v>4.5478078554871706</v>
      </c>
      <c r="R24" s="7">
        <f t="shared" si="6"/>
        <v>2013</v>
      </c>
      <c r="S24" s="268">
        <f>SUM(M51:M54)</f>
        <v>38691432173.256241</v>
      </c>
      <c r="T24" s="83">
        <f t="shared" si="9"/>
        <v>1.7066172627242218</v>
      </c>
    </row>
    <row r="25" spans="1:20">
      <c r="A25" t="str">
        <f>'GDP Durban'!A25</f>
        <v>2006q3</v>
      </c>
      <c r="B25" s="7">
        <v>49171.989963167063</v>
      </c>
      <c r="C25" s="7">
        <v>297456.96679999999</v>
      </c>
      <c r="D25" s="219">
        <f>'GDP Durban'!D25</f>
        <v>632122746871.95532</v>
      </c>
      <c r="E25" s="219">
        <f>'GDP Durban'!E25</f>
        <v>98261270745.766708</v>
      </c>
      <c r="F25" s="220">
        <v>4906222423</v>
      </c>
      <c r="G25" s="220">
        <v>827883368</v>
      </c>
      <c r="H25" s="83">
        <f t="shared" si="0"/>
        <v>15.544650343941951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118.6897509284988</v>
      </c>
      <c r="M25" s="219">
        <f t="shared" si="3"/>
        <v>7891645124.9673433</v>
      </c>
      <c r="N25" s="83">
        <f t="shared" si="4"/>
        <v>2.793341908962061</v>
      </c>
      <c r="O25" s="83">
        <f t="shared" si="5"/>
        <v>5.018677393838936</v>
      </c>
      <c r="R25" s="7">
        <f t="shared" si="6"/>
        <v>2014</v>
      </c>
      <c r="S25" s="268">
        <f>SUM(M55:M58)</f>
        <v>39654965584.832802</v>
      </c>
      <c r="T25" s="83">
        <f t="shared" si="9"/>
        <v>2.4903017475857649</v>
      </c>
    </row>
    <row r="26" spans="1:20">
      <c r="A26" t="str">
        <f>'GDP Durban'!A26</f>
        <v>2006q4</v>
      </c>
      <c r="B26" s="7">
        <v>50201.911274013575</v>
      </c>
      <c r="C26" s="7">
        <v>306956.06460000004</v>
      </c>
      <c r="D26" s="219">
        <f>'GDP Durban'!D26</f>
        <v>649809301263.41711</v>
      </c>
      <c r="E26" s="219">
        <f>'GDP Durban'!E26</f>
        <v>100222336928.01282</v>
      </c>
      <c r="F26" s="220">
        <v>5280826192</v>
      </c>
      <c r="G26" s="220">
        <v>873224453</v>
      </c>
      <c r="H26" s="83">
        <f t="shared" si="0"/>
        <v>15.423346008306071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114.77271002168422</v>
      </c>
      <c r="M26" s="219">
        <f t="shared" si="3"/>
        <v>8049143987.5344906</v>
      </c>
      <c r="N26" s="83">
        <f t="shared" si="4"/>
        <v>1.9957671698751025</v>
      </c>
      <c r="O26" s="83">
        <f t="shared" si="5"/>
        <v>6.6576051855823675</v>
      </c>
      <c r="Q26" s="273">
        <f>M26/E26</f>
        <v>8.0312874696944939E-2</v>
      </c>
      <c r="R26" s="7">
        <v>2015</v>
      </c>
      <c r="S26" s="268">
        <f>SUM(M59:M62)</f>
        <v>40016474730.528366</v>
      </c>
      <c r="T26" s="83">
        <f t="shared" si="9"/>
        <v>0.91163651352110608</v>
      </c>
    </row>
    <row r="27" spans="1:20">
      <c r="A27" t="str">
        <f>'GDP Durban'!A27</f>
        <v>2007q1</v>
      </c>
      <c r="B27" s="7">
        <v>48194.136510043994</v>
      </c>
      <c r="C27" s="7">
        <v>294828.76199999999</v>
      </c>
      <c r="D27" s="219">
        <f>'GDP Durban'!D27</f>
        <v>632100684489.97131</v>
      </c>
      <c r="E27" s="219">
        <f>'GDP Durban'!E27</f>
        <v>97757353530.725494</v>
      </c>
      <c r="F27" s="220">
        <v>5154329343</v>
      </c>
      <c r="G27" s="220">
        <v>833477953</v>
      </c>
      <c r="H27" s="83">
        <f t="shared" si="0"/>
        <v>15.465471866970661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117.28846957362229</v>
      </c>
      <c r="M27" s="219">
        <f t="shared" si="3"/>
        <v>7851174084.8181047</v>
      </c>
      <c r="N27" s="83">
        <f t="shared" si="4"/>
        <v>-2.4595149872207145</v>
      </c>
      <c r="O27" s="83">
        <f t="shared" si="5"/>
        <v>7.0454691271651395</v>
      </c>
      <c r="Q27" s="273">
        <f t="shared" ref="Q27:Q38" si="10">M27/E27</f>
        <v>8.0312874696944939E-2</v>
      </c>
      <c r="R27" s="7">
        <f t="shared" si="6"/>
        <v>2016</v>
      </c>
      <c r="S27" s="268">
        <f>SUM(M63:M66)</f>
        <v>40075718442.014694</v>
      </c>
      <c r="T27" s="83">
        <f t="shared" si="9"/>
        <v>0.14804830231867325</v>
      </c>
    </row>
    <row r="28" spans="1:20">
      <c r="A28" t="str">
        <f>'GDP Durban'!A28</f>
        <v>2007q2</v>
      </c>
      <c r="B28" s="7">
        <v>50488.786354107127</v>
      </c>
      <c r="C28" s="7">
        <v>305341.24400000001</v>
      </c>
      <c r="D28" s="219">
        <f>'GDP Durban'!D28</f>
        <v>649120437382.96094</v>
      </c>
      <c r="E28" s="219">
        <f>'GDP Durban'!E28</f>
        <v>101532179370.20851</v>
      </c>
      <c r="F28" s="220">
        <v>5056692012</v>
      </c>
      <c r="G28" s="220">
        <v>821281896</v>
      </c>
      <c r="H28" s="83">
        <f t="shared" si="0"/>
        <v>15.641500948506984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123.6264671907592</v>
      </c>
      <c r="M28" s="219">
        <f t="shared" si="3"/>
        <v>8154341199.4672937</v>
      </c>
      <c r="N28" s="83">
        <f t="shared" si="4"/>
        <v>3.8614239268420545</v>
      </c>
      <c r="O28" s="83">
        <f t="shared" si="5"/>
        <v>6.2151135391615782</v>
      </c>
      <c r="Q28" s="273">
        <f>M28/E28</f>
        <v>8.0312874696944939E-2</v>
      </c>
    </row>
    <row r="29" spans="1:20">
      <c r="A29" t="str">
        <f>'GDP Durban'!A29</f>
        <v>2007q3</v>
      </c>
      <c r="B29" s="7">
        <v>51623.876873712463</v>
      </c>
      <c r="C29" s="7">
        <v>312536.95279999997</v>
      </c>
      <c r="D29" s="219">
        <f>'GDP Durban'!D29</f>
        <v>663508583117.78174</v>
      </c>
      <c r="E29" s="219">
        <f>'GDP Durban'!E29</f>
        <v>103747280756.37419</v>
      </c>
      <c r="F29" s="220">
        <v>5400223668</v>
      </c>
      <c r="G29" s="220">
        <v>898105429</v>
      </c>
      <c r="H29" s="83">
        <f t="shared" si="0"/>
        <v>15.636162575150539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115.5179307532882</v>
      </c>
      <c r="M29" s="219">
        <f t="shared" si="3"/>
        <v>8332242359.5354471</v>
      </c>
      <c r="N29" s="83">
        <f t="shared" si="4"/>
        <v>2.1816742237837103</v>
      </c>
      <c r="O29" s="83">
        <f t="shared" si="5"/>
        <v>5.5830847382398865</v>
      </c>
      <c r="Q29" s="273">
        <f t="shared" si="10"/>
        <v>8.0312874696944939E-2</v>
      </c>
    </row>
    <row r="30" spans="1:20">
      <c r="A30" t="str">
        <f>'GDP Durban'!A30</f>
        <v>2007q4</v>
      </c>
      <c r="B30" s="7">
        <v>52621.553323250911</v>
      </c>
      <c r="C30" s="7">
        <v>321222.86990000005</v>
      </c>
      <c r="D30" s="219">
        <f>'GDP Durban'!D30</f>
        <v>680111925608.3844</v>
      </c>
      <c r="E30" s="219">
        <f>'GDP Durban'!E30</f>
        <v>105872869378.2467</v>
      </c>
      <c r="F30" s="220">
        <v>5579296845</v>
      </c>
      <c r="G30" s="220">
        <v>902642355</v>
      </c>
      <c r="H30" s="83">
        <f t="shared" si="0"/>
        <v>15.566977344727434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117.29215762121721</v>
      </c>
      <c r="M30" s="219">
        <f t="shared" si="3"/>
        <v>8502954492.1811466</v>
      </c>
      <c r="N30" s="83">
        <f t="shared" si="4"/>
        <v>2.0488138160111959</v>
      </c>
      <c r="O30" s="83">
        <f t="shared" si="5"/>
        <v>5.6379971006787937</v>
      </c>
      <c r="Q30" s="273">
        <f t="shared" si="10"/>
        <v>8.0312874696944939E-2</v>
      </c>
    </row>
    <row r="31" spans="1:20">
      <c r="A31" t="str">
        <f>'GDP Durban'!A31</f>
        <v>2008q1</v>
      </c>
      <c r="B31" s="7">
        <v>50304.132188642834</v>
      </c>
      <c r="C31" s="7">
        <v>306287.391</v>
      </c>
      <c r="D31" s="219">
        <f>'GDP Durban'!D31</f>
        <v>656295967158.49463</v>
      </c>
      <c r="E31" s="219">
        <f>'GDP Durban'!E31</f>
        <v>102482271962.72815</v>
      </c>
      <c r="F31" s="220">
        <v>5543646776</v>
      </c>
      <c r="G31" s="220">
        <v>903654581</v>
      </c>
      <c r="H31" s="83">
        <f t="shared" si="0"/>
        <v>15.615252430460053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113.4086786228865</v>
      </c>
      <c r="L31" s="220">
        <v>74058358</v>
      </c>
      <c r="M31" s="219">
        <f t="shared" ref="M31:M38" si="11">L31*K31</f>
        <v>8398860521.7606754</v>
      </c>
      <c r="N31" s="83">
        <f t="shared" si="4"/>
        <v>-1.2242094264551262</v>
      </c>
      <c r="O31" s="83">
        <f t="shared" si="5"/>
        <v>6.9758539426814838</v>
      </c>
      <c r="Q31" s="273">
        <f t="shared" si="10"/>
        <v>8.1954277173082804E-2</v>
      </c>
    </row>
    <row r="32" spans="1:20">
      <c r="A32" t="str">
        <f>'GDP Durban'!A32</f>
        <v>2008q2</v>
      </c>
      <c r="B32" s="7">
        <v>52106.987321482666</v>
      </c>
      <c r="C32" s="7">
        <v>319011.06899999996</v>
      </c>
      <c r="D32" s="219">
        <f>'GDP Durban'!D32</f>
        <v>679423124396.89709</v>
      </c>
      <c r="E32" s="219">
        <f>'GDP Durban'!E32</f>
        <v>107051708874.65326</v>
      </c>
      <c r="F32" s="220">
        <v>5265926862</v>
      </c>
      <c r="G32" s="220">
        <v>890416751</v>
      </c>
      <c r="H32" s="83">
        <f t="shared" si="0"/>
        <v>15.756265135909194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120.22652174324746</v>
      </c>
      <c r="L32" s="220">
        <v>67432678</v>
      </c>
      <c r="M32" s="219">
        <f t="shared" si="11"/>
        <v>8107196327.7724047</v>
      </c>
      <c r="N32" s="83">
        <f t="shared" si="4"/>
        <v>-3.4726638599676187</v>
      </c>
      <c r="O32" s="83">
        <f t="shared" si="5"/>
        <v>-0.57815672096194537</v>
      </c>
      <c r="Q32" s="273">
        <f t="shared" si="10"/>
        <v>7.573159189140187E-2</v>
      </c>
    </row>
    <row r="33" spans="1:17">
      <c r="A33" t="str">
        <f>'GDP Durban'!A33</f>
        <v>2008q3</v>
      </c>
      <c r="B33" s="7">
        <v>53105.277179895078</v>
      </c>
      <c r="C33" s="7">
        <v>322043.50599999999</v>
      </c>
      <c r="D33" s="219">
        <f>'GDP Durban'!D33</f>
        <v>685028520643.96106</v>
      </c>
      <c r="E33" s="219">
        <f>'GDP Durban'!E33</f>
        <v>107903356298.08574</v>
      </c>
      <c r="F33" s="220">
        <v>5202135900</v>
      </c>
      <c r="G33" s="220">
        <v>869415812</v>
      </c>
      <c r="H33" s="83">
        <f t="shared" si="0"/>
        <v>15.75165895233839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124.11018388297467</v>
      </c>
      <c r="L33" s="220">
        <v>67209209</v>
      </c>
      <c r="M33" s="219">
        <f t="shared" si="11"/>
        <v>8341347287.619276</v>
      </c>
      <c r="N33" s="83">
        <f t="shared" si="4"/>
        <v>2.8881866230962299</v>
      </c>
      <c r="O33" s="83">
        <f t="shared" si="5"/>
        <v>0.1092734427414874</v>
      </c>
      <c r="Q33" s="273">
        <f t="shared" si="10"/>
        <v>7.730387240760235E-2</v>
      </c>
    </row>
    <row r="34" spans="1:17">
      <c r="A34" t="str">
        <f>'GDP Durban'!A34</f>
        <v>2008q4</v>
      </c>
      <c r="B34" s="7">
        <v>54606.740576335782</v>
      </c>
      <c r="C34" s="7">
        <v>324375.42606250005</v>
      </c>
      <c r="D34" s="219">
        <f>'GDP Durban'!D34</f>
        <v>687853854512.04041</v>
      </c>
      <c r="E34" s="219">
        <f>'GDP Durban'!E34</f>
        <v>107202650589.37492</v>
      </c>
      <c r="F34" s="220">
        <v>5460259824</v>
      </c>
      <c r="G34" s="220">
        <v>899391940</v>
      </c>
      <c r="H34" s="83">
        <f t="shared" si="0"/>
        <v>15.585091205954479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119.19458672197455</v>
      </c>
      <c r="L34" s="220">
        <v>73337156</v>
      </c>
      <c r="M34" s="219">
        <f t="shared" si="11"/>
        <v>8741392000.7849751</v>
      </c>
      <c r="N34" s="83">
        <f t="shared" si="4"/>
        <v>4.7959244396821736</v>
      </c>
      <c r="O34" s="83">
        <f t="shared" si="5"/>
        <v>2.8041724652658386</v>
      </c>
      <c r="Q34" s="273">
        <f t="shared" si="10"/>
        <v>8.1540819678682014E-2</v>
      </c>
    </row>
    <row r="35" spans="1:17">
      <c r="A35" t="str">
        <f>'GDP Durban'!A35</f>
        <v>2009q1</v>
      </c>
      <c r="B35" s="7">
        <v>49513.612728056825</v>
      </c>
      <c r="C35" s="7">
        <v>302489.23233921739</v>
      </c>
      <c r="D35" s="219">
        <f>'GDP Durban'!D35</f>
        <v>649054201928.77539</v>
      </c>
      <c r="E35" s="219">
        <f>'GDP Durban'!E35</f>
        <v>101618240879.32494</v>
      </c>
      <c r="F35" s="220">
        <v>5206564996</v>
      </c>
      <c r="G35" s="220">
        <v>842784368</v>
      </c>
      <c r="H35" s="83">
        <f t="shared" si="0"/>
        <v>15.656356676738087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120.57442536632921</v>
      </c>
      <c r="L35" s="220">
        <v>67608470</v>
      </c>
      <c r="M35" s="219">
        <f t="shared" si="11"/>
        <v>8151852420.1467075</v>
      </c>
      <c r="N35" s="83">
        <f t="shared" si="4"/>
        <v>-6.7442299874588274</v>
      </c>
      <c r="O35" s="83">
        <f t="shared" si="5"/>
        <v>-2.9409715874432325</v>
      </c>
      <c r="Q35" s="273">
        <f t="shared" si="10"/>
        <v>8.0220365454144252E-2</v>
      </c>
    </row>
    <row r="36" spans="1:17">
      <c r="A36" t="str">
        <f>'GDP Durban'!A36</f>
        <v>2009q2</v>
      </c>
      <c r="B36" s="7">
        <v>51361.105636596607</v>
      </c>
      <c r="C36" s="7">
        <v>310058.42735320871</v>
      </c>
      <c r="D36" s="219">
        <f>'GDP Durban'!D36</f>
        <v>661876895839.83875</v>
      </c>
      <c r="E36" s="219">
        <f>'GDP Durban'!E36</f>
        <v>104251992885.20393</v>
      </c>
      <c r="F36" s="220">
        <v>4994646966</v>
      </c>
      <c r="G36" s="220">
        <v>831381344</v>
      </c>
      <c r="H36" s="83">
        <f t="shared" si="0"/>
        <v>15.750964195981071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125.39611772332954</v>
      </c>
      <c r="L36" s="220">
        <v>69007516</v>
      </c>
      <c r="M36" s="219">
        <f t="shared" si="11"/>
        <v>8653274600.1305466</v>
      </c>
      <c r="N36" s="83">
        <f t="shared" si="4"/>
        <v>6.1510213156534919</v>
      </c>
      <c r="O36" s="83">
        <f t="shared" si="5"/>
        <v>6.7357228107017679</v>
      </c>
      <c r="Q36" s="273">
        <f t="shared" si="10"/>
        <v>8.3003445408079787E-2</v>
      </c>
    </row>
    <row r="37" spans="1:17">
      <c r="A37" t="str">
        <f>'GDP Durban'!A37</f>
        <v>2009q3</v>
      </c>
      <c r="D37" s="219">
        <f>'GDP Durban'!D37</f>
        <v>671863730899.37903</v>
      </c>
      <c r="E37" s="219">
        <f>'GDP Durban'!E37</f>
        <v>105876755374.51248</v>
      </c>
      <c r="F37" s="220">
        <v>5002707417</v>
      </c>
      <c r="G37" s="220">
        <v>835393434</v>
      </c>
      <c r="H37" s="83">
        <f t="shared" si="0"/>
        <v>15.758665113948384</v>
      </c>
      <c r="I37" s="83">
        <f t="shared" si="1"/>
        <v>16.698826542627685</v>
      </c>
      <c r="J37" s="83">
        <f>D37/F37</f>
        <v>134.30002494574811</v>
      </c>
      <c r="K37" s="83">
        <f>E37/G37</f>
        <v>126.73879284345978</v>
      </c>
      <c r="L37" s="220">
        <v>68866285</v>
      </c>
      <c r="M37" s="219">
        <f t="shared" si="11"/>
        <v>8728029828.5136604</v>
      </c>
      <c r="N37" s="83">
        <f t="shared" ref="N37:N42" si="12">(M37-M36)/M36*100</f>
        <v>0.86389525165405101</v>
      </c>
      <c r="O37" s="83">
        <f t="shared" ref="O37:O42" si="13">(M37-M33)/M33*100</f>
        <v>4.6357324250043108</v>
      </c>
      <c r="Q37" s="273">
        <f t="shared" si="10"/>
        <v>8.2435750865621479E-2</v>
      </c>
    </row>
    <row r="38" spans="1:17">
      <c r="A38" t="str">
        <f>'GDP Durban'!A38</f>
        <v>2009q4</v>
      </c>
      <c r="D38" s="219">
        <f>'GDP Durban'!D38</f>
        <v>684145928296.06738</v>
      </c>
      <c r="E38" s="219">
        <f>'GDP Durban'!E38</f>
        <v>107132239317.58234</v>
      </c>
      <c r="F38" s="220">
        <v>5074816265</v>
      </c>
      <c r="G38" s="220">
        <v>901763015</v>
      </c>
      <c r="H38" s="83">
        <f t="shared" si="0"/>
        <v>15.659267253757644</v>
      </c>
      <c r="I38" s="83">
        <f>G38/F38*100</f>
        <v>17.769372680924043</v>
      </c>
      <c r="J38" s="83">
        <f>D38/F38</f>
        <v>134.81196019144298</v>
      </c>
      <c r="K38" s="83">
        <f>E38/G38</f>
        <v>118.80309741643411</v>
      </c>
      <c r="L38" s="220">
        <v>82582248</v>
      </c>
      <c r="M38" s="219">
        <f t="shared" si="11"/>
        <v>9811026854.0121212</v>
      </c>
      <c r="N38" s="83">
        <f t="shared" si="12"/>
        <v>12.408264485536133</v>
      </c>
      <c r="O38" s="83">
        <f t="shared" si="13"/>
        <v>12.236436177797462</v>
      </c>
      <c r="Q38" s="273">
        <f t="shared" si="10"/>
        <v>9.1578659388686506E-2</v>
      </c>
    </row>
    <row r="39" spans="1:17">
      <c r="A39" t="str">
        <f>'GDP Durban'!A39</f>
        <v>2010q1</v>
      </c>
      <c r="D39" s="219">
        <f>'GDP Durban'!D39</f>
        <v>664088208000</v>
      </c>
      <c r="E39" s="219">
        <f>'GDP Durban'!E39</f>
        <v>104179712581.32416</v>
      </c>
      <c r="F39" s="220"/>
      <c r="G39" s="220"/>
      <c r="H39" s="83">
        <f t="shared" si="0"/>
        <v>15.687631752275319</v>
      </c>
      <c r="I39" s="83"/>
      <c r="J39" s="83"/>
      <c r="K39" s="83"/>
      <c r="L39" s="220"/>
      <c r="M39" s="272">
        <f>E39*Q39</f>
        <v>8420759953.1303673</v>
      </c>
      <c r="N39" s="83">
        <f t="shared" si="12"/>
        <v>-14.170452507865864</v>
      </c>
      <c r="O39" s="83">
        <f t="shared" si="13"/>
        <v>3.2987291614734642</v>
      </c>
      <c r="Q39" s="273">
        <f>(Q27+Q31+Q35)/3</f>
        <v>8.0829172441390665E-2</v>
      </c>
    </row>
    <row r="40" spans="1:17">
      <c r="A40" t="str">
        <f>'GDP Durban'!A40</f>
        <v>2010q2</v>
      </c>
      <c r="D40" s="219">
        <f>'GDP Durban'!D40</f>
        <v>682169269000</v>
      </c>
      <c r="E40" s="219">
        <f>'GDP Durban'!E40</f>
        <v>108592799555.66273</v>
      </c>
      <c r="F40" s="220"/>
      <c r="G40" s="220"/>
      <c r="H40" s="83">
        <f>E40/D40*100</f>
        <v>15.918746928434668</v>
      </c>
      <c r="I40" s="83"/>
      <c r="J40" s="83"/>
      <c r="K40" s="83"/>
      <c r="L40" s="220"/>
      <c r="M40" s="272">
        <f>E40*Q40</f>
        <v>8652960663.8758869</v>
      </c>
      <c r="N40" s="83">
        <f t="shared" si="12"/>
        <v>2.7574792778554436</v>
      </c>
      <c r="O40" s="83">
        <f t="shared" si="13"/>
        <v>-3.6279474437910077E-3</v>
      </c>
      <c r="Q40" s="273">
        <f t="shared" ref="Q40:Q66" si="14">(Q28+Q32+Q36)/3</f>
        <v>7.9682637332142203E-2</v>
      </c>
    </row>
    <row r="41" spans="1:17">
      <c r="A41" t="str">
        <f>'GDP Durban'!A41</f>
        <v>2010q3</v>
      </c>
      <c r="D41" s="219">
        <f>'GDP Durban'!D41</f>
        <v>694275156000</v>
      </c>
      <c r="E41" s="219">
        <f>'GDP Durban'!E41</f>
        <v>109894778451.03519</v>
      </c>
      <c r="F41" s="220"/>
      <c r="G41" s="220"/>
      <c r="H41" s="83"/>
      <c r="I41" s="83"/>
      <c r="J41" s="83"/>
      <c r="K41" s="83"/>
      <c r="L41" s="220"/>
      <c r="M41" s="272">
        <f>E41*Q41</f>
        <v>8793505360.3497562</v>
      </c>
      <c r="N41" s="83">
        <f t="shared" si="12"/>
        <v>1.6242382455361317</v>
      </c>
      <c r="O41" s="83">
        <f t="shared" si="13"/>
        <v>0.75017539035205105</v>
      </c>
      <c r="Q41" s="273">
        <f t="shared" si="14"/>
        <v>8.0017499323389585E-2</v>
      </c>
    </row>
    <row r="42" spans="1:17">
      <c r="A42" t="str">
        <f>'GDP Durban'!A42</f>
        <v>2010q4</v>
      </c>
      <c r="D42" s="219">
        <f>'GDP Durban'!D42</f>
        <v>707476005000</v>
      </c>
      <c r="E42" s="219">
        <f>'GDP Durban'!E42</f>
        <v>111179544817.90334</v>
      </c>
      <c r="F42" s="220"/>
      <c r="G42" s="220"/>
      <c r="H42" s="83"/>
      <c r="I42" s="83"/>
      <c r="J42" s="83"/>
      <c r="K42" s="83"/>
      <c r="L42" s="220"/>
      <c r="M42" s="272">
        <f>E42*Q42</f>
        <v>9392164577.8820763</v>
      </c>
      <c r="N42" s="83">
        <f t="shared" si="12"/>
        <v>6.8079701211270853</v>
      </c>
      <c r="O42" s="83">
        <f t="shared" si="13"/>
        <v>-4.2693010870595609</v>
      </c>
      <c r="Q42" s="273">
        <f t="shared" si="14"/>
        <v>8.4477451254771171E-2</v>
      </c>
    </row>
    <row r="43" spans="1:17">
      <c r="A43" t="str">
        <f>'GDP Durban'!A43</f>
        <v>2011q1</v>
      </c>
      <c r="D43" s="219">
        <f>'GDP Durban'!D43</f>
        <v>687268794772.72717</v>
      </c>
      <c r="E43" s="219">
        <f>'GDP Durban'!E43</f>
        <v>108220192690.38571</v>
      </c>
      <c r="F43" s="220"/>
      <c r="G43" s="220"/>
      <c r="H43" s="83"/>
      <c r="I43" s="83"/>
      <c r="J43" s="83"/>
      <c r="K43" s="83"/>
      <c r="L43" s="220"/>
      <c r="M43" s="272">
        <f>E43*Q43</f>
        <v>8765973230.4082222</v>
      </c>
      <c r="N43" s="83">
        <f t="shared" ref="N43:N55" si="15">(M43-M42)/M42*100</f>
        <v>-6.6671675339728731</v>
      </c>
      <c r="O43" s="83">
        <f t="shared" ref="O43:O55" si="16">(M43-M39)/M39*100</f>
        <v>4.0995501498593834</v>
      </c>
      <c r="Q43" s="273">
        <f t="shared" si="14"/>
        <v>8.1001271689539245E-2</v>
      </c>
    </row>
    <row r="44" spans="1:17">
      <c r="A44" t="str">
        <f>'GDP Durban'!A44</f>
        <v>2011q2</v>
      </c>
      <c r="D44" s="219">
        <f>'GDP Durban'!D44</f>
        <v>705429624439.39392</v>
      </c>
      <c r="E44" s="219">
        <f>'GDP Durban'!E44</f>
        <v>112244814900.52547</v>
      </c>
      <c r="F44" s="220"/>
      <c r="G44" s="220"/>
      <c r="H44" s="83"/>
      <c r="I44" s="83"/>
      <c r="J44" s="83"/>
      <c r="K44" s="83"/>
      <c r="L44" s="220"/>
      <c r="M44" s="272">
        <f t="shared" ref="M44:M51" si="17">E44*Q44</f>
        <v>8920382586.013443</v>
      </c>
      <c r="N44" s="83">
        <f t="shared" si="15"/>
        <v>1.7614627782525194</v>
      </c>
      <c r="O44" s="83">
        <f t="shared" si="16"/>
        <v>3.0905251107170848</v>
      </c>
      <c r="Q44" s="273">
        <f t="shared" si="14"/>
        <v>7.9472558210541291E-2</v>
      </c>
    </row>
    <row r="45" spans="1:17">
      <c r="A45" t="str">
        <f>'GDP Durban'!A45</f>
        <v>2011q3</v>
      </c>
      <c r="D45" s="219">
        <f>'GDP Durban'!D45</f>
        <v>715412669439.39392</v>
      </c>
      <c r="E45" s="219">
        <f>'GDP Durban'!E45</f>
        <v>113926415191.85445</v>
      </c>
      <c r="F45" s="220"/>
      <c r="G45" s="220"/>
      <c r="H45" s="83"/>
      <c r="I45" s="83"/>
      <c r="J45" s="83"/>
      <c r="K45" s="83"/>
      <c r="L45" s="220"/>
      <c r="M45" s="272">
        <f t="shared" si="17"/>
        <v>9104889831.3820419</v>
      </c>
      <c r="N45" s="83">
        <f t="shared" si="15"/>
        <v>2.0683781619175599</v>
      </c>
      <c r="O45" s="83">
        <f t="shared" si="16"/>
        <v>3.5410733066284337</v>
      </c>
      <c r="Q45" s="273">
        <f t="shared" si="14"/>
        <v>7.9919040865537805E-2</v>
      </c>
    </row>
    <row r="46" spans="1:17">
      <c r="A46" t="str">
        <f>'GDP Durban'!A46</f>
        <v>2011q4</v>
      </c>
      <c r="D46" s="219">
        <f>'GDP Durban'!D46</f>
        <v>730143712439.3938</v>
      </c>
      <c r="E46" s="219">
        <f>'GDP Durban'!E46</f>
        <v>115433088427.94081</v>
      </c>
      <c r="F46" s="220"/>
      <c r="G46" s="220"/>
      <c r="H46" s="83"/>
      <c r="I46" s="83"/>
      <c r="J46" s="83"/>
      <c r="K46" s="83"/>
      <c r="L46" s="220"/>
      <c r="M46" s="272">
        <f t="shared" si="17"/>
        <v>9911736412.2138863</v>
      </c>
      <c r="N46" s="83">
        <f t="shared" si="15"/>
        <v>8.8616841694324169</v>
      </c>
      <c r="O46" s="83">
        <f t="shared" si="16"/>
        <v>5.5319711449197468</v>
      </c>
      <c r="Q46" s="273">
        <f t="shared" si="14"/>
        <v>8.5865643440713235E-2</v>
      </c>
    </row>
    <row r="47" spans="1:17">
      <c r="A47" t="str">
        <f>'GDP Durban'!A47</f>
        <v>2012q1</v>
      </c>
      <c r="D47" s="219">
        <f>'GDP Durban'!D47</f>
        <v>702157840348.43701</v>
      </c>
      <c r="E47" s="219">
        <f>'GDP Durban'!E47</f>
        <v>111402001641.34192</v>
      </c>
      <c r="F47" s="220"/>
      <c r="G47" s="220"/>
      <c r="H47" s="83"/>
      <c r="I47" s="83"/>
      <c r="J47" s="83"/>
      <c r="K47" s="83"/>
      <c r="L47" s="220"/>
      <c r="M47" s="272">
        <f t="shared" si="17"/>
        <v>8988314895.5615253</v>
      </c>
      <c r="N47" s="83">
        <f t="shared" si="15"/>
        <v>-9.3164454566655017</v>
      </c>
      <c r="O47" s="83">
        <f t="shared" si="16"/>
        <v>2.5364173413400777</v>
      </c>
      <c r="Q47" s="273">
        <f t="shared" si="14"/>
        <v>8.0683603195024725E-2</v>
      </c>
    </row>
    <row r="48" spans="1:17">
      <c r="A48" t="str">
        <f>'GDP Durban'!A48</f>
        <v>2012q2</v>
      </c>
      <c r="D48" s="219">
        <f>'GDP Durban'!D48</f>
        <v>724791600348.43701</v>
      </c>
      <c r="E48" s="219">
        <f>'GDP Durban'!E48</f>
        <v>115721623768.86458</v>
      </c>
      <c r="F48" s="220"/>
      <c r="G48" s="220"/>
      <c r="H48" s="83"/>
      <c r="I48" s="83"/>
      <c r="J48" s="83"/>
      <c r="K48" s="83"/>
      <c r="L48" s="220"/>
      <c r="M48" s="272">
        <f t="shared" si="17"/>
        <v>9340997046.8279305</v>
      </c>
      <c r="N48" s="83">
        <f t="shared" si="15"/>
        <v>3.9237849960125595</v>
      </c>
      <c r="O48" s="83">
        <f t="shared" si="16"/>
        <v>4.7152065145051347</v>
      </c>
      <c r="Q48" s="273">
        <f t="shared" si="14"/>
        <v>8.0719546983587756E-2</v>
      </c>
    </row>
    <row r="49" spans="1:17">
      <c r="A49" t="str">
        <f>'GDP Durban'!A49</f>
        <v>2012q3</v>
      </c>
      <c r="D49" s="219">
        <f>'GDP Durban'!D49</f>
        <v>730225429348.43689</v>
      </c>
      <c r="E49" s="219">
        <f>'GDP Durban'!E49</f>
        <v>116458149125.85229</v>
      </c>
      <c r="F49" s="220"/>
      <c r="G49" s="220"/>
      <c r="H49" s="83"/>
      <c r="I49" s="83"/>
      <c r="J49" s="83"/>
      <c r="K49" s="83"/>
      <c r="L49" s="220"/>
      <c r="M49" s="272">
        <f t="shared" si="17"/>
        <v>9408742805.2017097</v>
      </c>
      <c r="N49" s="83">
        <f t="shared" si="15"/>
        <v>0.72525189799503031</v>
      </c>
      <c r="O49" s="83">
        <f t="shared" si="16"/>
        <v>3.3372504165000492</v>
      </c>
      <c r="Q49" s="273">
        <f t="shared" si="14"/>
        <v>8.0790763684849623E-2</v>
      </c>
    </row>
    <row r="50" spans="1:17">
      <c r="A50" t="str">
        <f>'GDP Durban'!A50</f>
        <v>2012q4</v>
      </c>
      <c r="D50" s="219">
        <f>'GDP Durban'!D50</f>
        <v>743903399348.43689</v>
      </c>
      <c r="E50" s="219">
        <f>'GDP Durban'!E50</f>
        <v>118021613966.16782</v>
      </c>
      <c r="F50" s="220"/>
      <c r="G50" s="220"/>
      <c r="H50" s="83"/>
      <c r="I50" s="83"/>
      <c r="J50" s="83"/>
      <c r="K50" s="83"/>
      <c r="L50" s="220"/>
      <c r="M50" s="272">
        <f t="shared" si="17"/>
        <v>10304142716.621185</v>
      </c>
      <c r="N50" s="83">
        <f t="shared" si="15"/>
        <v>9.5166796452810409</v>
      </c>
      <c r="O50" s="83">
        <f t="shared" si="16"/>
        <v>3.9590066572366722</v>
      </c>
      <c r="Q50" s="273">
        <f t="shared" si="14"/>
        <v>8.7307251361390295E-2</v>
      </c>
    </row>
    <row r="51" spans="1:17">
      <c r="A51" t="str">
        <f>'GDP Durban'!A51</f>
        <v>2013q1</v>
      </c>
      <c r="D51" s="219">
        <f>'GDP Durban'!D51</f>
        <v>717513025000</v>
      </c>
      <c r="E51" s="219">
        <f>'GDP Durban'!E51</f>
        <v>113890296334.35884</v>
      </c>
      <c r="F51" s="220"/>
      <c r="G51" s="220"/>
      <c r="H51" s="83"/>
      <c r="I51" s="83"/>
      <c r="J51" s="83"/>
      <c r="K51" s="83"/>
      <c r="L51" s="220"/>
      <c r="M51" s="272">
        <f t="shared" si="17"/>
        <v>9206665571.7325649</v>
      </c>
      <c r="N51" s="83">
        <f t="shared" si="15"/>
        <v>-10.650834087520211</v>
      </c>
      <c r="O51" s="83">
        <f t="shared" si="16"/>
        <v>2.4292726579802211</v>
      </c>
      <c r="Q51" s="273">
        <f t="shared" si="14"/>
        <v>8.0838015775318198E-2</v>
      </c>
    </row>
    <row r="52" spans="1:17">
      <c r="A52" t="str">
        <f>'GDP Durban'!A52</f>
        <v>2013q2</v>
      </c>
      <c r="D52" s="219">
        <f>'GDP Durban'!D52</f>
        <v>743215490999.99988</v>
      </c>
      <c r="E52" s="219">
        <f>'GDP Durban'!E52</f>
        <v>119328134578.95</v>
      </c>
      <c r="F52" s="220"/>
      <c r="G52" s="220"/>
      <c r="H52" s="83"/>
      <c r="I52" s="83"/>
      <c r="J52" s="83"/>
      <c r="K52" s="83"/>
      <c r="L52" s="220"/>
      <c r="M52" s="272">
        <f>E52*Q52</f>
        <v>9541268519.421957</v>
      </c>
      <c r="N52" s="83">
        <f t="shared" si="15"/>
        <v>3.6343554035103782</v>
      </c>
      <c r="O52" s="83">
        <f t="shared" si="16"/>
        <v>2.1440053089625577</v>
      </c>
      <c r="Q52" s="273">
        <f t="shared" si="14"/>
        <v>7.9958247508757074E-2</v>
      </c>
    </row>
    <row r="53" spans="1:17">
      <c r="A53" t="str">
        <f>'GDP Durban'!A53</f>
        <v>2013q3</v>
      </c>
      <c r="D53" s="219">
        <f>'GDP Durban'!D53</f>
        <v>745680265000</v>
      </c>
      <c r="E53" s="219">
        <f>'GDP Durban'!E53</f>
        <v>118844420567.48857</v>
      </c>
      <c r="F53" s="220"/>
      <c r="G53" s="220"/>
      <c r="H53" s="83"/>
      <c r="I53" s="83"/>
      <c r="J53" s="83"/>
      <c r="K53" s="83"/>
      <c r="L53" s="220"/>
      <c r="M53" s="272">
        <f>E53*Q53</f>
        <v>9536365647.8842583</v>
      </c>
      <c r="N53" s="83">
        <f t="shared" si="15"/>
        <v>-5.1385950701613607E-2</v>
      </c>
      <c r="O53" s="83">
        <f t="shared" si="16"/>
        <v>1.3564282213346406</v>
      </c>
      <c r="Q53" s="273">
        <f t="shared" si="14"/>
        <v>8.0242434624592338E-2</v>
      </c>
    </row>
    <row r="54" spans="1:17">
      <c r="A54" t="str">
        <f>'GDP Durban'!A54</f>
        <v>2013q4</v>
      </c>
      <c r="D54" s="219">
        <f>'GDP Durban'!D54</f>
        <v>766884661000</v>
      </c>
      <c r="E54" s="219">
        <f>'GDP Durban'!E54</f>
        <v>121177393240.37407</v>
      </c>
      <c r="F54" s="220"/>
      <c r="G54" s="220"/>
      <c r="H54" s="83"/>
      <c r="I54" s="83"/>
      <c r="J54" s="83"/>
      <c r="K54" s="83"/>
      <c r="L54" s="220"/>
      <c r="M54" s="272">
        <f>E54*Q54</f>
        <v>10407132434.217457</v>
      </c>
      <c r="N54" s="83">
        <f t="shared" si="15"/>
        <v>9.1310129926319181</v>
      </c>
      <c r="O54" s="83">
        <f t="shared" si="16"/>
        <v>0.99949816718030382</v>
      </c>
      <c r="Q54" s="273">
        <f t="shared" si="14"/>
        <v>8.5883448685624905E-2</v>
      </c>
    </row>
    <row r="55" spans="1:17">
      <c r="A55" t="str">
        <f>'GDP Durban'!A55</f>
        <v>2014q1</v>
      </c>
      <c r="D55" s="219">
        <f>'GDP Durban'!D55</f>
        <v>731158224000</v>
      </c>
      <c r="E55" s="219">
        <f>'GDP Durban'!E55</f>
        <v>116591005488.54901</v>
      </c>
      <c r="F55" s="220"/>
      <c r="G55" s="220"/>
      <c r="H55" s="83"/>
      <c r="I55" s="83"/>
      <c r="J55" s="83"/>
      <c r="K55" s="83"/>
      <c r="L55" s="220"/>
      <c r="M55" s="272">
        <f>E55*Q55</f>
        <v>9425329225.3416977</v>
      </c>
      <c r="N55" s="83">
        <f t="shared" si="15"/>
        <v>-9.4339455664819152</v>
      </c>
      <c r="O55" s="83">
        <f t="shared" si="16"/>
        <v>2.3750580696718337</v>
      </c>
      <c r="Q55" s="273">
        <f t="shared" si="14"/>
        <v>8.0840963553294051E-2</v>
      </c>
    </row>
    <row r="56" spans="1:17">
      <c r="A56" t="str">
        <f>'GDP Durban'!A56</f>
        <v>2014q2</v>
      </c>
      <c r="D56" s="219">
        <f>'GDP Durban'!D56</f>
        <v>754776745000</v>
      </c>
      <c r="E56" s="219">
        <f>'GDP Durban'!E56</f>
        <v>121887670460.98657</v>
      </c>
      <c r="F56" s="220"/>
      <c r="G56" s="220"/>
      <c r="H56" s="83"/>
      <c r="I56" s="83"/>
      <c r="J56" s="83"/>
      <c r="K56" s="83"/>
      <c r="L56" s="220"/>
      <c r="M56" s="272">
        <f t="shared" ref="M56:M57" si="18">E56*Q56</f>
        <v>9757122350.4463596</v>
      </c>
      <c r="N56" s="83">
        <f t="shared" ref="N56:N57" si="19">(M56-M55)/M55*100</f>
        <v>3.5202284946458557</v>
      </c>
      <c r="O56" s="83">
        <f t="shared" ref="O56:O57" si="20">(M56-M52)/M52*100</f>
        <v>2.2623179568315912</v>
      </c>
      <c r="Q56" s="273">
        <f t="shared" si="14"/>
        <v>8.0050117567628712E-2</v>
      </c>
    </row>
    <row r="57" spans="1:17">
      <c r="A57" t="str">
        <f>'GDP Durban'!A57</f>
        <v>2014q3</v>
      </c>
      <c r="D57" s="219">
        <f>'GDP Durban'!D57</f>
        <v>758733040500</v>
      </c>
      <c r="E57" s="219">
        <f>'GDP Durban'!E57</f>
        <v>121830062834.20807</v>
      </c>
      <c r="F57" s="220"/>
      <c r="G57" s="220"/>
      <c r="H57" s="83"/>
      <c r="I57" s="83"/>
      <c r="J57" s="83"/>
      <c r="K57" s="83"/>
      <c r="L57" s="220"/>
      <c r="M57" s="272">
        <f t="shared" si="18"/>
        <v>9785075479.5769711</v>
      </c>
      <c r="N57" s="83">
        <f t="shared" si="19"/>
        <v>0.28648948046995276</v>
      </c>
      <c r="O57" s="83">
        <f t="shared" si="20"/>
        <v>2.6080148441863873</v>
      </c>
      <c r="Q57" s="273">
        <f t="shared" si="14"/>
        <v>8.0317413058326584E-2</v>
      </c>
    </row>
    <row r="58" spans="1:17">
      <c r="A58" t="str">
        <f>'GDP Durban'!A58</f>
        <v>2014q4</v>
      </c>
      <c r="D58" s="219">
        <f>'GDP Durban'!D58</f>
        <v>779160490500</v>
      </c>
      <c r="E58" s="219">
        <f>'GDP Durban'!E58</f>
        <v>123765799967.45815</v>
      </c>
      <c r="F58" s="220"/>
      <c r="G58" s="220"/>
      <c r="H58" s="83"/>
      <c r="I58" s="83"/>
      <c r="J58" s="83"/>
      <c r="K58" s="83"/>
      <c r="L58" s="220"/>
      <c r="M58" s="272">
        <f t="shared" ref="M58:M66" si="21">E58*Q58</f>
        <v>10687438529.467775</v>
      </c>
      <c r="N58" s="83">
        <f t="shared" ref="N58:N66" si="22">(M58-M57)/M57*100</f>
        <v>9.2218302431512278</v>
      </c>
      <c r="O58" s="83">
        <f t="shared" ref="O58:O66" si="23">(M58-M54)/M54*100</f>
        <v>2.6934037499965338</v>
      </c>
      <c r="Q58" s="273">
        <f t="shared" si="14"/>
        <v>8.6352114495909474E-2</v>
      </c>
    </row>
    <row r="59" spans="1:17">
      <c r="A59" t="str">
        <f>'GDP Durban'!A59</f>
        <v>2015q1</v>
      </c>
      <c r="D59" s="219">
        <f>'GDP Durban'!D59</f>
        <v>749825233000</v>
      </c>
      <c r="E59" s="219">
        <f>'GDP Durban'!E59</f>
        <v>119173221897.20537</v>
      </c>
      <c r="F59" s="220"/>
      <c r="G59" s="220"/>
      <c r="H59" s="83"/>
      <c r="I59" s="83"/>
      <c r="J59" s="83"/>
      <c r="K59" s="83"/>
      <c r="L59" s="220"/>
      <c r="M59" s="272">
        <f t="shared" si="21"/>
        <v>9627709942.2230453</v>
      </c>
      <c r="N59" s="83">
        <f t="shared" si="22"/>
        <v>-9.9156461515339682</v>
      </c>
      <c r="O59" s="83">
        <f t="shared" si="23"/>
        <v>2.1472005066646438</v>
      </c>
      <c r="Q59" s="273">
        <f t="shared" si="14"/>
        <v>8.0787527507878987E-2</v>
      </c>
    </row>
    <row r="60" spans="1:17">
      <c r="A60" t="str">
        <f>'GDP Durban'!A60</f>
        <v>2015q2</v>
      </c>
      <c r="D60" s="219">
        <f>'GDP Durban'!D60</f>
        <v>764287902000</v>
      </c>
      <c r="E60" s="219">
        <f>'GDP Durban'!E60</f>
        <v>122416335058.08585</v>
      </c>
      <c r="F60" s="220"/>
      <c r="G60" s="220"/>
      <c r="H60" s="83"/>
      <c r="I60" s="83"/>
      <c r="J60" s="83"/>
      <c r="K60" s="83"/>
      <c r="L60" s="220"/>
      <c r="M60" s="272">
        <f t="shared" si="21"/>
        <v>9823009580.1890469</v>
      </c>
      <c r="N60" s="83">
        <f t="shared" si="22"/>
        <v>2.0285160140678964</v>
      </c>
      <c r="O60" s="83">
        <f t="shared" si="23"/>
        <v>0.67527317354663563</v>
      </c>
      <c r="Q60" s="273">
        <f t="shared" si="14"/>
        <v>8.02426373533245E-2</v>
      </c>
    </row>
    <row r="61" spans="1:17">
      <c r="A61" t="str">
        <f>'GDP Durban'!A61</f>
        <v>2015q3</v>
      </c>
      <c r="D61" s="219">
        <f>'GDP Durban'!D61</f>
        <v>765443377000</v>
      </c>
      <c r="E61" s="219">
        <f>'GDP Durban'!E61</f>
        <v>122086796361.99588</v>
      </c>
      <c r="F61" s="220"/>
      <c r="G61" s="220"/>
      <c r="H61" s="83"/>
      <c r="I61" s="83"/>
      <c r="J61" s="83"/>
      <c r="K61" s="83"/>
      <c r="L61" s="220"/>
      <c r="M61" s="272">
        <f t="shared" si="21"/>
        <v>9821907647.2999878</v>
      </c>
      <c r="N61" s="83">
        <f t="shared" si="22"/>
        <v>-1.1217874522706714E-2</v>
      </c>
      <c r="O61" s="83">
        <f t="shared" si="23"/>
        <v>0.37641168736911029</v>
      </c>
      <c r="Q61" s="273">
        <f t="shared" si="14"/>
        <v>8.0450203789256172E-2</v>
      </c>
    </row>
    <row r="62" spans="1:17">
      <c r="A62" t="str">
        <f>'GDP Durban'!A62</f>
        <v>2015q4</v>
      </c>
      <c r="D62" s="219">
        <f>'GDP Durban'!D62</f>
        <v>783545967000</v>
      </c>
      <c r="E62" s="219">
        <f>'GDP Durban'!E62</f>
        <v>124185840934.22562</v>
      </c>
      <c r="F62" s="220"/>
      <c r="G62" s="220"/>
      <c r="H62" s="83"/>
      <c r="I62" s="83"/>
      <c r="J62" s="83"/>
      <c r="K62" s="83"/>
      <c r="L62" s="220"/>
      <c r="M62" s="272">
        <f t="shared" si="21"/>
        <v>10743847560.816288</v>
      </c>
      <c r="N62" s="83">
        <f t="shared" si="22"/>
        <v>9.3865667100803858</v>
      </c>
      <c r="O62" s="83">
        <f t="shared" si="23"/>
        <v>0.52780683784032734</v>
      </c>
      <c r="Q62" s="273">
        <f t="shared" si="14"/>
        <v>8.6514271514308225E-2</v>
      </c>
    </row>
    <row r="63" spans="1:17">
      <c r="A63" t="str">
        <f>'GDP Durban'!A63</f>
        <v>2016q1</v>
      </c>
      <c r="D63" s="219">
        <f>'GDP Durban'!D63</f>
        <v>745284922000</v>
      </c>
      <c r="E63" s="219">
        <f>'GDP Durban'!E63</f>
        <v>118901713376.03746</v>
      </c>
      <c r="F63" s="220"/>
      <c r="G63" s="220"/>
      <c r="H63" s="83"/>
      <c r="I63" s="83"/>
      <c r="J63" s="83"/>
      <c r="K63" s="83"/>
      <c r="L63" s="220"/>
      <c r="M63" s="272">
        <f t="shared" si="21"/>
        <v>9609894366.3871708</v>
      </c>
      <c r="N63" s="83">
        <f t="shared" si="22"/>
        <v>-10.554442326273685</v>
      </c>
      <c r="O63" s="83">
        <f t="shared" si="23"/>
        <v>-0.1850447919888302</v>
      </c>
      <c r="Q63" s="273">
        <f t="shared" si="14"/>
        <v>8.0822168945497083E-2</v>
      </c>
    </row>
    <row r="64" spans="1:17">
      <c r="A64" t="str">
        <f>'GDP Durban'!A64</f>
        <v>2016q2</v>
      </c>
      <c r="D64" s="219">
        <f>'GDP Durban'!D64</f>
        <v>766874472000.00012</v>
      </c>
      <c r="E64" s="219">
        <f>'GDP Durban'!E64</f>
        <v>122577556928.40567</v>
      </c>
      <c r="F64" s="220"/>
      <c r="G64" s="220"/>
      <c r="H64" s="83"/>
      <c r="I64" s="83"/>
      <c r="J64" s="83"/>
      <c r="K64" s="83"/>
      <c r="L64" s="220"/>
      <c r="M64" s="272">
        <f t="shared" si="21"/>
        <v>9816460309.1447792</v>
      </c>
      <c r="N64" s="83">
        <f t="shared" si="22"/>
        <v>2.149513146368399</v>
      </c>
      <c r="O64" s="83">
        <f t="shared" si="23"/>
        <v>-6.6672754320388355E-2</v>
      </c>
      <c r="Q64" s="273">
        <f t="shared" si="14"/>
        <v>8.0083667476570086E-2</v>
      </c>
    </row>
    <row r="65" spans="1:17">
      <c r="A65" t="str">
        <f>'GDP Durban'!A65</f>
        <v>2016q3</v>
      </c>
      <c r="D65" s="219">
        <f>'GDP Durban'!D65</f>
        <v>770582145000</v>
      </c>
      <c r="E65" s="219">
        <f>'GDP Durban'!E65</f>
        <v>122657492320.92422</v>
      </c>
      <c r="F65" s="220"/>
      <c r="G65" s="220"/>
      <c r="H65" s="83"/>
      <c r="I65" s="83"/>
      <c r="J65" s="83"/>
      <c r="K65" s="83"/>
      <c r="L65" s="220"/>
      <c r="M65" s="272">
        <f t="shared" si="21"/>
        <v>9853896179.2379551</v>
      </c>
      <c r="N65" s="83">
        <f t="shared" si="22"/>
        <v>0.38135813637734089</v>
      </c>
      <c r="O65" s="83">
        <f t="shared" si="23"/>
        <v>0.32568552960036079</v>
      </c>
      <c r="Q65" s="273">
        <f t="shared" si="14"/>
        <v>8.0336683824058355E-2</v>
      </c>
    </row>
    <row r="66" spans="1:17">
      <c r="A66" t="str">
        <f>'GDP Durban'!A66</f>
        <v>2016q4</v>
      </c>
      <c r="D66" s="219">
        <f>'GDP Durban'!D66</f>
        <v>788917000059.66199</v>
      </c>
      <c r="E66" s="219">
        <f>'GDP Durban'!E66</f>
        <v>125164921553.686</v>
      </c>
      <c r="F66" s="220"/>
      <c r="G66" s="220"/>
      <c r="H66" s="83"/>
      <c r="I66" s="83"/>
      <c r="J66" s="83"/>
      <c r="K66" s="83"/>
      <c r="L66" s="220"/>
      <c r="M66" s="272">
        <f t="shared" si="21"/>
        <v>10795467587.244787</v>
      </c>
      <c r="N66" s="83">
        <f t="shared" si="22"/>
        <v>9.5553209703052513</v>
      </c>
      <c r="O66" s="83">
        <f t="shared" si="23"/>
        <v>0.48046126991564719</v>
      </c>
      <c r="Q66" s="273">
        <f t="shared" si="14"/>
        <v>8.6249944898614206E-2</v>
      </c>
    </row>
    <row r="67" spans="1:17">
      <c r="M67" s="83"/>
    </row>
    <row r="68" spans="1:17">
      <c r="K68" s="222"/>
      <c r="L68" s="222"/>
      <c r="M68" s="83"/>
    </row>
    <row r="69" spans="1:17">
      <c r="M69" s="83"/>
    </row>
    <row r="70" spans="1:17">
      <c r="M70" s="83"/>
    </row>
    <row r="71" spans="1:17">
      <c r="M71" s="83"/>
    </row>
    <row r="72" spans="1:17">
      <c r="M72" s="83"/>
    </row>
    <row r="121" spans="18:28" ht="60" hidden="1">
      <c r="R121"/>
      <c r="T121" s="400" t="s">
        <v>1</v>
      </c>
      <c r="U121" s="400" t="s">
        <v>2</v>
      </c>
      <c r="V121" s="400" t="s">
        <v>4</v>
      </c>
      <c r="W121" s="400" t="s">
        <v>5</v>
      </c>
      <c r="X121" s="400" t="s">
        <v>6</v>
      </c>
      <c r="Y121" s="400" t="s">
        <v>8</v>
      </c>
      <c r="Z121" s="400" t="s">
        <v>9</v>
      </c>
      <c r="AA121" s="400" t="s">
        <v>10</v>
      </c>
      <c r="AB121" s="400" t="s">
        <v>368</v>
      </c>
    </row>
    <row r="122" spans="18:28" hidden="1">
      <c r="R122"/>
      <c r="S122" s="401">
        <v>40179</v>
      </c>
      <c r="T122" s="402">
        <v>3.5653567334702478E-2</v>
      </c>
      <c r="U122" s="402">
        <v>5.891655925498839E-3</v>
      </c>
      <c r="V122" s="402">
        <v>0.15710930946550247</v>
      </c>
      <c r="W122" s="402">
        <v>4.6215356324106359E-2</v>
      </c>
      <c r="X122" s="402">
        <v>4.7699086351592375E-2</v>
      </c>
      <c r="Y122" s="402">
        <v>0.14375233735374332</v>
      </c>
      <c r="Z122" s="402">
        <v>0.11128286161957539</v>
      </c>
      <c r="AA122" s="402">
        <v>0.17646175734349628</v>
      </c>
      <c r="AB122" s="402">
        <v>0.27593406828178252</v>
      </c>
    </row>
    <row r="123" spans="18:28" hidden="1">
      <c r="R123"/>
      <c r="S123" s="401">
        <v>40210</v>
      </c>
      <c r="T123" s="402">
        <v>3.5653567334702478E-2</v>
      </c>
      <c r="U123" s="402">
        <v>5.891655925498839E-3</v>
      </c>
      <c r="V123" s="402">
        <v>0.15710930946550247</v>
      </c>
      <c r="W123" s="402">
        <v>4.6215356324106359E-2</v>
      </c>
      <c r="X123" s="402">
        <v>4.7699086351592375E-2</v>
      </c>
      <c r="Y123" s="402">
        <v>0.14375233735374332</v>
      </c>
      <c r="Z123" s="402">
        <v>0.11128286161957539</v>
      </c>
      <c r="AA123" s="402">
        <v>0.17646175734349628</v>
      </c>
      <c r="AB123" s="402">
        <v>0.27593406828178252</v>
      </c>
    </row>
    <row r="124" spans="18:28" hidden="1">
      <c r="R124"/>
      <c r="S124" s="401">
        <v>40238</v>
      </c>
      <c r="T124" s="402">
        <v>3.5653567334702478E-2</v>
      </c>
      <c r="U124" s="402">
        <v>5.891655925498839E-3</v>
      </c>
      <c r="V124" s="402">
        <v>0.15710930946550247</v>
      </c>
      <c r="W124" s="402">
        <v>4.6215356324106359E-2</v>
      </c>
      <c r="X124" s="402">
        <v>4.7699086351592375E-2</v>
      </c>
      <c r="Y124" s="402">
        <v>0.14375233735374332</v>
      </c>
      <c r="Z124" s="402">
        <v>0.11128286161957539</v>
      </c>
      <c r="AA124" s="402">
        <v>0.17646175734349628</v>
      </c>
      <c r="AB124" s="402">
        <v>0.27593406828178252</v>
      </c>
    </row>
    <row r="125" spans="18:28" hidden="1">
      <c r="R125"/>
      <c r="S125" s="401">
        <v>40269</v>
      </c>
      <c r="T125" s="402">
        <v>3.5653567334702478E-2</v>
      </c>
      <c r="U125" s="402">
        <v>5.891655925498839E-3</v>
      </c>
      <c r="V125" s="402">
        <v>0.15710930946550247</v>
      </c>
      <c r="W125" s="402">
        <v>4.6215356324106359E-2</v>
      </c>
      <c r="X125" s="402">
        <v>4.7699086351592375E-2</v>
      </c>
      <c r="Y125" s="402">
        <v>0.14375233735374332</v>
      </c>
      <c r="Z125" s="402">
        <v>0.11128286161957539</v>
      </c>
      <c r="AA125" s="402">
        <v>0.17646175734349628</v>
      </c>
      <c r="AB125" s="402">
        <v>0.27593406828178252</v>
      </c>
    </row>
    <row r="126" spans="18:28" hidden="1">
      <c r="R126"/>
      <c r="S126" s="401">
        <v>40299</v>
      </c>
      <c r="T126" s="402">
        <v>3.5653567334702478E-2</v>
      </c>
      <c r="U126" s="402">
        <v>5.891655925498839E-3</v>
      </c>
      <c r="V126" s="402">
        <v>0.15710930946550247</v>
      </c>
      <c r="W126" s="402">
        <v>4.6215356324106359E-2</v>
      </c>
      <c r="X126" s="402">
        <v>4.7699086351592375E-2</v>
      </c>
      <c r="Y126" s="402">
        <v>0.14375233735374332</v>
      </c>
      <c r="Z126" s="402">
        <v>0.11128286161957539</v>
      </c>
      <c r="AA126" s="402">
        <v>0.17646175734349628</v>
      </c>
      <c r="AB126" s="402">
        <v>0.27593406828178252</v>
      </c>
    </row>
    <row r="127" spans="18:28" hidden="1">
      <c r="R127"/>
      <c r="S127" s="401">
        <v>40330</v>
      </c>
      <c r="T127" s="402">
        <v>3.5653567334702478E-2</v>
      </c>
      <c r="U127" s="402">
        <v>5.891655925498839E-3</v>
      </c>
      <c r="V127" s="402">
        <v>0.15710930946550247</v>
      </c>
      <c r="W127" s="402">
        <v>4.6215356324106359E-2</v>
      </c>
      <c r="X127" s="402">
        <v>4.7699086351592375E-2</v>
      </c>
      <c r="Y127" s="402">
        <v>0.14375233735374332</v>
      </c>
      <c r="Z127" s="402">
        <v>0.11128286161957539</v>
      </c>
      <c r="AA127" s="402">
        <v>0.17646175734349628</v>
      </c>
      <c r="AB127" s="402">
        <v>0.27593406828178252</v>
      </c>
    </row>
    <row r="128" spans="18:28" hidden="1">
      <c r="R128"/>
      <c r="S128" s="401">
        <v>40360</v>
      </c>
      <c r="T128" s="402">
        <v>3.5653567334702478E-2</v>
      </c>
      <c r="U128" s="402">
        <v>5.891655925498839E-3</v>
      </c>
      <c r="V128" s="402">
        <v>0.15710930946550247</v>
      </c>
      <c r="W128" s="402">
        <v>4.6215356324106359E-2</v>
      </c>
      <c r="X128" s="402">
        <v>4.7699086351592375E-2</v>
      </c>
      <c r="Y128" s="402">
        <v>0.14375233735374332</v>
      </c>
      <c r="Z128" s="402">
        <v>0.11128286161957539</v>
      </c>
      <c r="AA128" s="402">
        <v>0.17646175734349628</v>
      </c>
      <c r="AB128" s="402">
        <v>0.27593406828178252</v>
      </c>
    </row>
    <row r="129" spans="18:28" hidden="1">
      <c r="R129"/>
      <c r="S129" s="401">
        <v>40391</v>
      </c>
      <c r="T129" s="402">
        <v>3.5653567334702478E-2</v>
      </c>
      <c r="U129" s="402">
        <v>5.891655925498839E-3</v>
      </c>
      <c r="V129" s="402">
        <v>0.15710930946550247</v>
      </c>
      <c r="W129" s="402">
        <v>4.6215356324106359E-2</v>
      </c>
      <c r="X129" s="402">
        <v>4.7699086351592375E-2</v>
      </c>
      <c r="Y129" s="402">
        <v>0.14375233735374332</v>
      </c>
      <c r="Z129" s="402">
        <v>0.11128286161957539</v>
      </c>
      <c r="AA129" s="402">
        <v>0.17646175734349628</v>
      </c>
      <c r="AB129" s="402">
        <v>0.27593406828178252</v>
      </c>
    </row>
    <row r="130" spans="18:28" hidden="1">
      <c r="R130"/>
      <c r="S130" s="401">
        <v>40422</v>
      </c>
      <c r="T130" s="402">
        <v>3.5653567334702478E-2</v>
      </c>
      <c r="U130" s="402">
        <v>5.891655925498839E-3</v>
      </c>
      <c r="V130" s="402">
        <v>0.15710930946550247</v>
      </c>
      <c r="W130" s="402">
        <v>4.6215356324106359E-2</v>
      </c>
      <c r="X130" s="402">
        <v>4.7699086351592375E-2</v>
      </c>
      <c r="Y130" s="402">
        <v>0.14375233735374332</v>
      </c>
      <c r="Z130" s="402">
        <v>0.11128286161957539</v>
      </c>
      <c r="AA130" s="402">
        <v>0.17646175734349628</v>
      </c>
      <c r="AB130" s="402">
        <v>0.27593406828178252</v>
      </c>
    </row>
    <row r="131" spans="18:28" hidden="1">
      <c r="R131"/>
      <c r="S131" s="401">
        <v>40452</v>
      </c>
      <c r="T131" s="402">
        <v>3.5653567334702478E-2</v>
      </c>
      <c r="U131" s="402">
        <v>5.891655925498839E-3</v>
      </c>
      <c r="V131" s="402">
        <v>0.15710930946550247</v>
      </c>
      <c r="W131" s="402">
        <v>4.6215356324106359E-2</v>
      </c>
      <c r="X131" s="402">
        <v>4.7699086351592375E-2</v>
      </c>
      <c r="Y131" s="402">
        <v>0.14375233735374332</v>
      </c>
      <c r="Z131" s="402">
        <v>0.11128286161957539</v>
      </c>
      <c r="AA131" s="402">
        <v>0.17646175734349628</v>
      </c>
      <c r="AB131" s="402">
        <v>0.27593406828178252</v>
      </c>
    </row>
    <row r="132" spans="18:28" hidden="1">
      <c r="R132"/>
      <c r="S132" s="401">
        <v>40483</v>
      </c>
      <c r="T132" s="402">
        <v>3.5653567334702478E-2</v>
      </c>
      <c r="U132" s="402">
        <v>5.891655925498839E-3</v>
      </c>
      <c r="V132" s="402">
        <v>0.15710930946550247</v>
      </c>
      <c r="W132" s="402">
        <v>4.6215356324106359E-2</v>
      </c>
      <c r="X132" s="402">
        <v>4.7699086351592375E-2</v>
      </c>
      <c r="Y132" s="402">
        <v>0.14375233735374332</v>
      </c>
      <c r="Z132" s="402">
        <v>0.11128286161957539</v>
      </c>
      <c r="AA132" s="402">
        <v>0.17646175734349628</v>
      </c>
      <c r="AB132" s="402">
        <v>0.27593406828178252</v>
      </c>
    </row>
    <row r="133" spans="18:28" hidden="1">
      <c r="R133"/>
      <c r="S133" s="401">
        <v>40513</v>
      </c>
      <c r="T133" s="402">
        <v>3.5653567334702478E-2</v>
      </c>
      <c r="U133" s="402">
        <v>5.891655925498839E-3</v>
      </c>
      <c r="V133" s="402">
        <v>0.15710930946550247</v>
      </c>
      <c r="W133" s="402">
        <v>4.6215356324106359E-2</v>
      </c>
      <c r="X133" s="402">
        <v>4.7699086351592375E-2</v>
      </c>
      <c r="Y133" s="402">
        <v>0.14375233735374332</v>
      </c>
      <c r="Z133" s="402">
        <v>0.11128286161957539</v>
      </c>
      <c r="AA133" s="402">
        <v>0.17646175734349628</v>
      </c>
      <c r="AB133" s="402">
        <v>0.27593406828178252</v>
      </c>
    </row>
    <row r="134" spans="18:28" hidden="1">
      <c r="R134"/>
      <c r="S134" s="401">
        <v>40544</v>
      </c>
      <c r="T134" s="402">
        <v>3.7897268078877583E-2</v>
      </c>
      <c r="U134" s="402">
        <v>5.9371384307610438E-3</v>
      </c>
      <c r="V134" s="402">
        <v>0.15888632850814849</v>
      </c>
      <c r="W134" s="402">
        <v>4.5994246554829997E-2</v>
      </c>
      <c r="X134" s="402">
        <v>4.4902952771008087E-2</v>
      </c>
      <c r="Y134" s="402">
        <v>0.14239509381154145</v>
      </c>
      <c r="Z134" s="402">
        <v>0.11022561077911872</v>
      </c>
      <c r="AA134" s="402">
        <v>0.17875212200069884</v>
      </c>
      <c r="AB134" s="402">
        <v>0.27500923906501568</v>
      </c>
    </row>
    <row r="135" spans="18:28" hidden="1">
      <c r="R135"/>
      <c r="S135" s="401">
        <v>40575</v>
      </c>
      <c r="T135" s="402">
        <v>3.7897268078877583E-2</v>
      </c>
      <c r="U135" s="402">
        <v>5.9371384307610438E-3</v>
      </c>
      <c r="V135" s="402">
        <v>0.15888632850814849</v>
      </c>
      <c r="W135" s="402">
        <v>4.5994246554829997E-2</v>
      </c>
      <c r="X135" s="402">
        <v>4.4902952771008087E-2</v>
      </c>
      <c r="Y135" s="402">
        <v>0.14239509381154145</v>
      </c>
      <c r="Z135" s="402">
        <v>0.11022561077911872</v>
      </c>
      <c r="AA135" s="402">
        <v>0.17875212200069884</v>
      </c>
      <c r="AB135" s="402">
        <v>0.27500923906501568</v>
      </c>
    </row>
    <row r="136" spans="18:28" hidden="1">
      <c r="R136"/>
      <c r="S136" s="401">
        <v>40603</v>
      </c>
      <c r="T136" s="402">
        <v>3.7897268078877583E-2</v>
      </c>
      <c r="U136" s="402">
        <v>5.9371384307610438E-3</v>
      </c>
      <c r="V136" s="402">
        <v>0.15888632850814849</v>
      </c>
      <c r="W136" s="402">
        <v>4.5994246554829997E-2</v>
      </c>
      <c r="X136" s="402">
        <v>4.4902952771008087E-2</v>
      </c>
      <c r="Y136" s="402">
        <v>0.14239509381154145</v>
      </c>
      <c r="Z136" s="402">
        <v>0.11022561077911872</v>
      </c>
      <c r="AA136" s="402">
        <v>0.17875212200069884</v>
      </c>
      <c r="AB136" s="402">
        <v>0.27500923906501568</v>
      </c>
    </row>
    <row r="137" spans="18:28" hidden="1">
      <c r="R137"/>
      <c r="S137" s="401">
        <v>40634</v>
      </c>
      <c r="T137" s="402">
        <v>3.7897268078877583E-2</v>
      </c>
      <c r="U137" s="402">
        <v>5.9371384307610438E-3</v>
      </c>
      <c r="V137" s="402">
        <v>0.15888632850814849</v>
      </c>
      <c r="W137" s="402">
        <v>4.5994246554829997E-2</v>
      </c>
      <c r="X137" s="402">
        <v>4.4902952771008087E-2</v>
      </c>
      <c r="Y137" s="402">
        <v>0.14239509381154145</v>
      </c>
      <c r="Z137" s="402">
        <v>0.11022561077911872</v>
      </c>
      <c r="AA137" s="402">
        <v>0.17875212200069884</v>
      </c>
      <c r="AB137" s="402">
        <v>0.27500923906501568</v>
      </c>
    </row>
    <row r="138" spans="18:28" hidden="1">
      <c r="R138"/>
      <c r="S138" s="401">
        <v>40664</v>
      </c>
      <c r="T138" s="402">
        <v>3.7897268078877583E-2</v>
      </c>
      <c r="U138" s="402">
        <v>5.9371384307610438E-3</v>
      </c>
      <c r="V138" s="402">
        <v>0.15888632850814849</v>
      </c>
      <c r="W138" s="402">
        <v>4.5994246554829997E-2</v>
      </c>
      <c r="X138" s="402">
        <v>4.4902952771008087E-2</v>
      </c>
      <c r="Y138" s="402">
        <v>0.14239509381154145</v>
      </c>
      <c r="Z138" s="402">
        <v>0.11022561077911872</v>
      </c>
      <c r="AA138" s="402">
        <v>0.17875212200069884</v>
      </c>
      <c r="AB138" s="402">
        <v>0.27500923906501568</v>
      </c>
    </row>
    <row r="139" spans="18:28" hidden="1">
      <c r="R139"/>
      <c r="S139" s="401">
        <v>40695</v>
      </c>
      <c r="T139" s="402">
        <v>3.7897268078877583E-2</v>
      </c>
      <c r="U139" s="402">
        <v>5.9371384307610438E-3</v>
      </c>
      <c r="V139" s="402">
        <v>0.15888632850814849</v>
      </c>
      <c r="W139" s="402">
        <v>4.5994246554829997E-2</v>
      </c>
      <c r="X139" s="402">
        <v>4.4902952771008087E-2</v>
      </c>
      <c r="Y139" s="402">
        <v>0.14239509381154145</v>
      </c>
      <c r="Z139" s="402">
        <v>0.11022561077911872</v>
      </c>
      <c r="AA139" s="402">
        <v>0.17875212200069884</v>
      </c>
      <c r="AB139" s="402">
        <v>0.27500923906501568</v>
      </c>
    </row>
    <row r="140" spans="18:28" hidden="1">
      <c r="R140"/>
      <c r="S140" s="401">
        <v>40725</v>
      </c>
      <c r="T140" s="402">
        <v>3.7897268078877583E-2</v>
      </c>
      <c r="U140" s="402">
        <v>5.9371384307610438E-3</v>
      </c>
      <c r="V140" s="402">
        <v>0.15888632850814849</v>
      </c>
      <c r="W140" s="402">
        <v>4.5994246554829997E-2</v>
      </c>
      <c r="X140" s="402">
        <v>4.4902952771008087E-2</v>
      </c>
      <c r="Y140" s="402">
        <v>0.14239509381154145</v>
      </c>
      <c r="Z140" s="402">
        <v>0.11022561077911872</v>
      </c>
      <c r="AA140" s="402">
        <v>0.17875212200069884</v>
      </c>
      <c r="AB140" s="402">
        <v>0.27500923906501568</v>
      </c>
    </row>
    <row r="141" spans="18:28" hidden="1">
      <c r="R141"/>
      <c r="S141" s="401">
        <v>40756</v>
      </c>
      <c r="T141" s="402">
        <v>3.7897268078877583E-2</v>
      </c>
      <c r="U141" s="402">
        <v>5.9371384307610438E-3</v>
      </c>
      <c r="V141" s="402">
        <v>0.15888632850814849</v>
      </c>
      <c r="W141" s="402">
        <v>4.5994246554829997E-2</v>
      </c>
      <c r="X141" s="402">
        <v>4.4902952771008087E-2</v>
      </c>
      <c r="Y141" s="402">
        <v>0.14239509381154145</v>
      </c>
      <c r="Z141" s="402">
        <v>0.11022561077911872</v>
      </c>
      <c r="AA141" s="402">
        <v>0.17875212200069884</v>
      </c>
      <c r="AB141" s="402">
        <v>0.27500923906501568</v>
      </c>
    </row>
    <row r="142" spans="18:28" hidden="1">
      <c r="R142"/>
      <c r="S142" s="401">
        <v>40787</v>
      </c>
      <c r="T142" s="402">
        <v>3.7897268078877583E-2</v>
      </c>
      <c r="U142" s="402">
        <v>5.9371384307610438E-3</v>
      </c>
      <c r="V142" s="402">
        <v>0.15888632850814849</v>
      </c>
      <c r="W142" s="402">
        <v>4.5994246554829997E-2</v>
      </c>
      <c r="X142" s="402">
        <v>4.4902952771008087E-2</v>
      </c>
      <c r="Y142" s="402">
        <v>0.14239509381154145</v>
      </c>
      <c r="Z142" s="402">
        <v>0.11022561077911872</v>
      </c>
      <c r="AA142" s="402">
        <v>0.17875212200069884</v>
      </c>
      <c r="AB142" s="402">
        <v>0.27500923906501568</v>
      </c>
    </row>
    <row r="143" spans="18:28" hidden="1">
      <c r="R143"/>
      <c r="S143" s="401">
        <v>40817</v>
      </c>
      <c r="T143" s="402">
        <v>3.7897268078877583E-2</v>
      </c>
      <c r="U143" s="402">
        <v>5.9371384307610438E-3</v>
      </c>
      <c r="V143" s="402">
        <v>0.15888632850814849</v>
      </c>
      <c r="W143" s="402">
        <v>4.5994246554829997E-2</v>
      </c>
      <c r="X143" s="402">
        <v>4.4902952771008087E-2</v>
      </c>
      <c r="Y143" s="402">
        <v>0.14239509381154145</v>
      </c>
      <c r="Z143" s="402">
        <v>0.11022561077911872</v>
      </c>
      <c r="AA143" s="402">
        <v>0.17875212200069884</v>
      </c>
      <c r="AB143" s="402">
        <v>0.27500923906501568</v>
      </c>
    </row>
    <row r="144" spans="18:28" hidden="1">
      <c r="R144"/>
      <c r="S144" s="401">
        <v>40848</v>
      </c>
      <c r="T144" s="402">
        <v>3.7897268078877583E-2</v>
      </c>
      <c r="U144" s="402">
        <v>5.9371384307610438E-3</v>
      </c>
      <c r="V144" s="402">
        <v>0.15888632850814849</v>
      </c>
      <c r="W144" s="402">
        <v>4.5994246554829997E-2</v>
      </c>
      <c r="X144" s="402">
        <v>4.4902952771008087E-2</v>
      </c>
      <c r="Y144" s="402">
        <v>0.14239509381154145</v>
      </c>
      <c r="Z144" s="402">
        <v>0.11022561077911872</v>
      </c>
      <c r="AA144" s="402">
        <v>0.17875212200069884</v>
      </c>
      <c r="AB144" s="402">
        <v>0.27500923906501568</v>
      </c>
    </row>
    <row r="145" spans="18:28" hidden="1">
      <c r="R145"/>
      <c r="S145" s="401">
        <v>40878</v>
      </c>
      <c r="T145" s="402">
        <v>3.7897268078877583E-2</v>
      </c>
      <c r="U145" s="402">
        <v>5.9371384307610438E-3</v>
      </c>
      <c r="V145" s="402">
        <v>0.15888632850814849</v>
      </c>
      <c r="W145" s="402">
        <v>4.5994246554829997E-2</v>
      </c>
      <c r="X145" s="402">
        <v>4.4902952771008087E-2</v>
      </c>
      <c r="Y145" s="402">
        <v>0.14239509381154145</v>
      </c>
      <c r="Z145" s="402">
        <v>0.11022561077911872</v>
      </c>
      <c r="AA145" s="402">
        <v>0.17875212200069884</v>
      </c>
      <c r="AB145" s="402">
        <v>0.27500923906501568</v>
      </c>
    </row>
    <row r="146" spans="18:28" hidden="1">
      <c r="R146"/>
      <c r="S146" s="401">
        <v>40909</v>
      </c>
      <c r="T146" s="402">
        <v>3.7882927464961851E-2</v>
      </c>
      <c r="U146" s="402">
        <v>5.8810959225554437E-3</v>
      </c>
      <c r="V146" s="402">
        <v>0.15894207164469953</v>
      </c>
      <c r="W146" s="402">
        <v>4.5577449948833587E-2</v>
      </c>
      <c r="X146" s="402">
        <v>4.3922469986001828E-2</v>
      </c>
      <c r="Y146" s="402">
        <v>0.14370322191153734</v>
      </c>
      <c r="Z146" s="402">
        <v>0.11108715675339602</v>
      </c>
      <c r="AA146" s="402">
        <v>0.17796084353642633</v>
      </c>
      <c r="AB146" s="402">
        <v>0.27504276283158813</v>
      </c>
    </row>
    <row r="147" spans="18:28" hidden="1">
      <c r="R147"/>
      <c r="S147" s="401">
        <v>40940</v>
      </c>
      <c r="T147" s="402">
        <v>3.7882927464961851E-2</v>
      </c>
      <c r="U147" s="402">
        <v>5.8810959225554437E-3</v>
      </c>
      <c r="V147" s="402">
        <v>0.15894207164469953</v>
      </c>
      <c r="W147" s="402">
        <v>4.5577449948833587E-2</v>
      </c>
      <c r="X147" s="402">
        <v>4.3922469986001828E-2</v>
      </c>
      <c r="Y147" s="402">
        <v>0.14370322191153734</v>
      </c>
      <c r="Z147" s="402">
        <v>0.11108715675339602</v>
      </c>
      <c r="AA147" s="402">
        <v>0.17796084353642633</v>
      </c>
      <c r="AB147" s="402">
        <v>0.27504276283158813</v>
      </c>
    </row>
    <row r="148" spans="18:28" hidden="1">
      <c r="R148"/>
      <c r="S148" s="401">
        <v>40969</v>
      </c>
      <c r="T148" s="402">
        <v>3.7882927464961851E-2</v>
      </c>
      <c r="U148" s="402">
        <v>5.8810959225554437E-3</v>
      </c>
      <c r="V148" s="402">
        <v>0.15894207164469953</v>
      </c>
      <c r="W148" s="402">
        <v>4.5577449948833587E-2</v>
      </c>
      <c r="X148" s="402">
        <v>4.3922469986001828E-2</v>
      </c>
      <c r="Y148" s="402">
        <v>0.14370322191153734</v>
      </c>
      <c r="Z148" s="402">
        <v>0.11108715675339602</v>
      </c>
      <c r="AA148" s="402">
        <v>0.17796084353642633</v>
      </c>
      <c r="AB148" s="402">
        <v>0.27504276283158813</v>
      </c>
    </row>
    <row r="149" spans="18:28" hidden="1">
      <c r="R149"/>
      <c r="S149" s="401">
        <v>41000</v>
      </c>
      <c r="T149" s="402">
        <v>3.7882927464961851E-2</v>
      </c>
      <c r="U149" s="402">
        <v>5.8810959225554437E-3</v>
      </c>
      <c r="V149" s="402">
        <v>0.15894207164469953</v>
      </c>
      <c r="W149" s="402">
        <v>4.5577449948833587E-2</v>
      </c>
      <c r="X149" s="402">
        <v>4.3922469986001828E-2</v>
      </c>
      <c r="Y149" s="402">
        <v>0.14370322191153734</v>
      </c>
      <c r="Z149" s="402">
        <v>0.11108715675339602</v>
      </c>
      <c r="AA149" s="402">
        <v>0.17796084353642633</v>
      </c>
      <c r="AB149" s="402">
        <v>0.27504276283158813</v>
      </c>
    </row>
    <row r="150" spans="18:28" hidden="1">
      <c r="R150"/>
      <c r="S150" s="401">
        <v>41030</v>
      </c>
      <c r="T150" s="402">
        <v>3.7882927464961851E-2</v>
      </c>
      <c r="U150" s="402">
        <v>5.8810959225554437E-3</v>
      </c>
      <c r="V150" s="402">
        <v>0.15894207164469953</v>
      </c>
      <c r="W150" s="402">
        <v>4.5577449948833587E-2</v>
      </c>
      <c r="X150" s="402">
        <v>4.3922469986001828E-2</v>
      </c>
      <c r="Y150" s="402">
        <v>0.14370322191153734</v>
      </c>
      <c r="Z150" s="402">
        <v>0.11108715675339602</v>
      </c>
      <c r="AA150" s="402">
        <v>0.17796084353642633</v>
      </c>
      <c r="AB150" s="402">
        <v>0.27504276283158813</v>
      </c>
    </row>
    <row r="151" spans="18:28" hidden="1">
      <c r="R151"/>
      <c r="S151" s="401">
        <v>41061</v>
      </c>
      <c r="T151" s="402">
        <v>3.7882927464961851E-2</v>
      </c>
      <c r="U151" s="402">
        <v>5.8810959225554437E-3</v>
      </c>
      <c r="V151" s="402">
        <v>0.15894207164469953</v>
      </c>
      <c r="W151" s="402">
        <v>4.5577449948833587E-2</v>
      </c>
      <c r="X151" s="402">
        <v>4.3922469986001828E-2</v>
      </c>
      <c r="Y151" s="402">
        <v>0.14370322191153734</v>
      </c>
      <c r="Z151" s="402">
        <v>0.11108715675339602</v>
      </c>
      <c r="AA151" s="402">
        <v>0.17796084353642633</v>
      </c>
      <c r="AB151" s="402">
        <v>0.27504276283158813</v>
      </c>
    </row>
    <row r="152" spans="18:28" hidden="1">
      <c r="R152"/>
      <c r="S152" s="401">
        <v>41091</v>
      </c>
      <c r="T152" s="402">
        <v>3.7882927464961851E-2</v>
      </c>
      <c r="U152" s="402">
        <v>5.8810959225554437E-3</v>
      </c>
      <c r="V152" s="402">
        <v>0.15894207164469953</v>
      </c>
      <c r="W152" s="402">
        <v>4.5577449948833587E-2</v>
      </c>
      <c r="X152" s="402">
        <v>4.3922469986001828E-2</v>
      </c>
      <c r="Y152" s="402">
        <v>0.14370322191153734</v>
      </c>
      <c r="Z152" s="402">
        <v>0.11108715675339602</v>
      </c>
      <c r="AA152" s="402">
        <v>0.17796084353642633</v>
      </c>
      <c r="AB152" s="402">
        <v>0.27504276283158813</v>
      </c>
    </row>
    <row r="153" spans="18:28" hidden="1">
      <c r="R153"/>
      <c r="S153" s="401">
        <v>41122</v>
      </c>
      <c r="T153" s="402">
        <v>3.7882927464961851E-2</v>
      </c>
      <c r="U153" s="402">
        <v>5.8810959225554437E-3</v>
      </c>
      <c r="V153" s="402">
        <v>0.15894207164469953</v>
      </c>
      <c r="W153" s="402">
        <v>4.5577449948833587E-2</v>
      </c>
      <c r="X153" s="402">
        <v>4.3922469986001828E-2</v>
      </c>
      <c r="Y153" s="402">
        <v>0.14370322191153734</v>
      </c>
      <c r="Z153" s="402">
        <v>0.11108715675339602</v>
      </c>
      <c r="AA153" s="402">
        <v>0.17796084353642633</v>
      </c>
      <c r="AB153" s="402">
        <v>0.27504276283158813</v>
      </c>
    </row>
    <row r="154" spans="18:28" hidden="1">
      <c r="R154"/>
      <c r="S154" s="401">
        <v>41153</v>
      </c>
      <c r="T154" s="402">
        <v>3.7882927464961851E-2</v>
      </c>
      <c r="U154" s="402">
        <v>5.8810959225554437E-3</v>
      </c>
      <c r="V154" s="402">
        <v>0.15894207164469953</v>
      </c>
      <c r="W154" s="402">
        <v>4.5577449948833587E-2</v>
      </c>
      <c r="X154" s="402">
        <v>4.3922469986001828E-2</v>
      </c>
      <c r="Y154" s="402">
        <v>0.14370322191153734</v>
      </c>
      <c r="Z154" s="402">
        <v>0.11108715675339602</v>
      </c>
      <c r="AA154" s="402">
        <v>0.17796084353642633</v>
      </c>
      <c r="AB154" s="402">
        <v>0.27504276283158813</v>
      </c>
    </row>
    <row r="155" spans="18:28" hidden="1">
      <c r="R155"/>
      <c r="S155" s="401">
        <v>41183</v>
      </c>
      <c r="T155" s="402">
        <v>3.7882927464961851E-2</v>
      </c>
      <c r="U155" s="402">
        <v>5.8810959225554437E-3</v>
      </c>
      <c r="V155" s="402">
        <v>0.15894207164469953</v>
      </c>
      <c r="W155" s="402">
        <v>4.5577449948833587E-2</v>
      </c>
      <c r="X155" s="402">
        <v>4.3922469986001828E-2</v>
      </c>
      <c r="Y155" s="402">
        <v>0.14370322191153734</v>
      </c>
      <c r="Z155" s="402">
        <v>0.11108715675339602</v>
      </c>
      <c r="AA155" s="402">
        <v>0.17796084353642633</v>
      </c>
      <c r="AB155" s="402">
        <v>0.27504276283158813</v>
      </c>
    </row>
    <row r="156" spans="18:28" hidden="1">
      <c r="R156"/>
      <c r="S156" s="401">
        <v>41214</v>
      </c>
      <c r="T156" s="402">
        <v>3.7882927464961851E-2</v>
      </c>
      <c r="U156" s="402">
        <v>5.8810959225554437E-3</v>
      </c>
      <c r="V156" s="402">
        <v>0.15894207164469953</v>
      </c>
      <c r="W156" s="402">
        <v>4.5577449948833587E-2</v>
      </c>
      <c r="X156" s="402">
        <v>4.3922469986001828E-2</v>
      </c>
      <c r="Y156" s="402">
        <v>0.14370322191153734</v>
      </c>
      <c r="Z156" s="402">
        <v>0.11108715675339602</v>
      </c>
      <c r="AA156" s="402">
        <v>0.17796084353642633</v>
      </c>
      <c r="AB156" s="402">
        <v>0.27504276283158813</v>
      </c>
    </row>
    <row r="157" spans="18:28" hidden="1">
      <c r="R157"/>
      <c r="S157" s="401">
        <v>41244</v>
      </c>
      <c r="T157" s="402">
        <v>3.7882927464961851E-2</v>
      </c>
      <c r="U157" s="402">
        <v>5.8810959225554437E-3</v>
      </c>
      <c r="V157" s="402">
        <v>0.15894207164469953</v>
      </c>
      <c r="W157" s="402">
        <v>4.5577449948833587E-2</v>
      </c>
      <c r="X157" s="402">
        <v>4.3922469986001828E-2</v>
      </c>
      <c r="Y157" s="402">
        <v>0.14370322191153734</v>
      </c>
      <c r="Z157" s="402">
        <v>0.11108715675339602</v>
      </c>
      <c r="AA157" s="402">
        <v>0.17796084353642633</v>
      </c>
      <c r="AB157" s="402">
        <v>0.27504276283158813</v>
      </c>
    </row>
    <row r="158" spans="18:28" hidden="1">
      <c r="R158"/>
      <c r="S158" s="401">
        <v>41275</v>
      </c>
      <c r="T158" s="402">
        <v>3.8168112606139254E-2</v>
      </c>
      <c r="U158" s="402">
        <v>6.2775275808759487E-3</v>
      </c>
      <c r="V158" s="402">
        <v>0.15805597609935132</v>
      </c>
      <c r="W158" s="402">
        <v>4.4935515820157687E-2</v>
      </c>
      <c r="X158" s="402">
        <v>4.429023988785441E-2</v>
      </c>
      <c r="Y158" s="402">
        <v>0.14267727352217049</v>
      </c>
      <c r="Z158" s="402">
        <v>0.11220410588510854</v>
      </c>
      <c r="AA158" s="402">
        <v>0.17892227641689643</v>
      </c>
      <c r="AB158" s="402">
        <v>0.27446897218144595</v>
      </c>
    </row>
    <row r="159" spans="18:28" hidden="1">
      <c r="R159"/>
      <c r="S159" s="401">
        <v>41306</v>
      </c>
      <c r="T159" s="402">
        <v>3.8168112606139254E-2</v>
      </c>
      <c r="U159" s="402">
        <v>6.2775275808759487E-3</v>
      </c>
      <c r="V159" s="402">
        <v>0.15805597609935132</v>
      </c>
      <c r="W159" s="402">
        <v>4.4935515820157687E-2</v>
      </c>
      <c r="X159" s="402">
        <v>4.429023988785441E-2</v>
      </c>
      <c r="Y159" s="402">
        <v>0.14267727352217049</v>
      </c>
      <c r="Z159" s="402">
        <v>0.11220410588510854</v>
      </c>
      <c r="AA159" s="402">
        <v>0.17892227641689643</v>
      </c>
      <c r="AB159" s="402">
        <v>0.27446897218144595</v>
      </c>
    </row>
    <row r="160" spans="18:28" hidden="1">
      <c r="R160"/>
      <c r="S160" s="401">
        <v>41334</v>
      </c>
      <c r="T160" s="402">
        <v>3.8168112606139254E-2</v>
      </c>
      <c r="U160" s="402">
        <v>6.2775275808759487E-3</v>
      </c>
      <c r="V160" s="402">
        <v>0.15805597609935132</v>
      </c>
      <c r="W160" s="402">
        <v>4.4935515820157687E-2</v>
      </c>
      <c r="X160" s="402">
        <v>4.429023988785441E-2</v>
      </c>
      <c r="Y160" s="402">
        <v>0.14267727352217049</v>
      </c>
      <c r="Z160" s="402">
        <v>0.11220410588510854</v>
      </c>
      <c r="AA160" s="402">
        <v>0.17892227641689643</v>
      </c>
      <c r="AB160" s="402">
        <v>0.27446897218144595</v>
      </c>
    </row>
    <row r="161" spans="18:28" hidden="1">
      <c r="R161"/>
      <c r="S161" s="401">
        <v>41365</v>
      </c>
      <c r="T161" s="402">
        <v>3.8168112606139254E-2</v>
      </c>
      <c r="U161" s="402">
        <v>6.2775275808759487E-3</v>
      </c>
      <c r="V161" s="402">
        <v>0.15805597609935132</v>
      </c>
      <c r="W161" s="402">
        <v>4.4935515820157687E-2</v>
      </c>
      <c r="X161" s="402">
        <v>4.429023988785441E-2</v>
      </c>
      <c r="Y161" s="402">
        <v>0.14267727352217049</v>
      </c>
      <c r="Z161" s="402">
        <v>0.11220410588510854</v>
      </c>
      <c r="AA161" s="402">
        <v>0.17892227641689643</v>
      </c>
      <c r="AB161" s="402">
        <v>0.27446897218144595</v>
      </c>
    </row>
    <row r="162" spans="18:28" hidden="1">
      <c r="R162"/>
      <c r="S162" s="401">
        <v>41395</v>
      </c>
      <c r="T162" s="402">
        <v>3.8168112606139254E-2</v>
      </c>
      <c r="U162" s="402">
        <v>6.2775275808759487E-3</v>
      </c>
      <c r="V162" s="402">
        <v>0.15805597609935132</v>
      </c>
      <c r="W162" s="402">
        <v>4.4935515820157687E-2</v>
      </c>
      <c r="X162" s="402">
        <v>4.429023988785441E-2</v>
      </c>
      <c r="Y162" s="402">
        <v>0.14267727352217049</v>
      </c>
      <c r="Z162" s="402">
        <v>0.11220410588510854</v>
      </c>
      <c r="AA162" s="402">
        <v>0.17892227641689643</v>
      </c>
      <c r="AB162" s="402">
        <v>0.27446897218144595</v>
      </c>
    </row>
    <row r="163" spans="18:28" hidden="1">
      <c r="R163"/>
      <c r="S163" s="401">
        <v>41426</v>
      </c>
      <c r="T163" s="402">
        <v>3.8168112606139254E-2</v>
      </c>
      <c r="U163" s="402">
        <v>6.2775275808759487E-3</v>
      </c>
      <c r="V163" s="402">
        <v>0.15805597609935132</v>
      </c>
      <c r="W163" s="402">
        <v>4.4935515820157687E-2</v>
      </c>
      <c r="X163" s="402">
        <v>4.429023988785441E-2</v>
      </c>
      <c r="Y163" s="402">
        <v>0.14267727352217049</v>
      </c>
      <c r="Z163" s="402">
        <v>0.11220410588510854</v>
      </c>
      <c r="AA163" s="402">
        <v>0.17892227641689643</v>
      </c>
      <c r="AB163" s="402">
        <v>0.27446897218144595</v>
      </c>
    </row>
    <row r="164" spans="18:28" hidden="1">
      <c r="R164"/>
      <c r="S164" s="401">
        <v>41456</v>
      </c>
      <c r="T164" s="402">
        <v>3.8168112606139254E-2</v>
      </c>
      <c r="U164" s="402">
        <v>6.2775275808759487E-3</v>
      </c>
      <c r="V164" s="402">
        <v>0.15805597609935132</v>
      </c>
      <c r="W164" s="402">
        <v>4.4935515820157687E-2</v>
      </c>
      <c r="X164" s="402">
        <v>4.429023988785441E-2</v>
      </c>
      <c r="Y164" s="402">
        <v>0.14267727352217049</v>
      </c>
      <c r="Z164" s="402">
        <v>0.11220410588510854</v>
      </c>
      <c r="AA164" s="402">
        <v>0.17892227641689643</v>
      </c>
      <c r="AB164" s="402">
        <v>0.27446897218144595</v>
      </c>
    </row>
    <row r="165" spans="18:28" hidden="1">
      <c r="R165"/>
      <c r="S165" s="401">
        <v>41487</v>
      </c>
      <c r="T165" s="402">
        <v>3.8168112606139254E-2</v>
      </c>
      <c r="U165" s="402">
        <v>6.2775275808759487E-3</v>
      </c>
      <c r="V165" s="402">
        <v>0.15805597609935132</v>
      </c>
      <c r="W165" s="402">
        <v>4.4935515820157687E-2</v>
      </c>
      <c r="X165" s="402">
        <v>4.429023988785441E-2</v>
      </c>
      <c r="Y165" s="402">
        <v>0.14267727352217049</v>
      </c>
      <c r="Z165" s="402">
        <v>0.11220410588510854</v>
      </c>
      <c r="AA165" s="402">
        <v>0.17892227641689643</v>
      </c>
      <c r="AB165" s="402">
        <v>0.27446897218144595</v>
      </c>
    </row>
    <row r="166" spans="18:28" hidden="1">
      <c r="R166"/>
      <c r="S166" s="401">
        <v>41518</v>
      </c>
      <c r="T166" s="402">
        <v>3.8168112606139254E-2</v>
      </c>
      <c r="U166" s="402">
        <v>6.2775275808759487E-3</v>
      </c>
      <c r="V166" s="402">
        <v>0.15805597609935132</v>
      </c>
      <c r="W166" s="402">
        <v>4.4935515820157687E-2</v>
      </c>
      <c r="X166" s="402">
        <v>4.429023988785441E-2</v>
      </c>
      <c r="Y166" s="402">
        <v>0.14267727352217049</v>
      </c>
      <c r="Z166" s="402">
        <v>0.11220410588510854</v>
      </c>
      <c r="AA166" s="402">
        <v>0.17892227641689643</v>
      </c>
      <c r="AB166" s="402">
        <v>0.27446897218144595</v>
      </c>
    </row>
    <row r="167" spans="18:28" hidden="1">
      <c r="R167"/>
      <c r="S167" s="401">
        <v>41548</v>
      </c>
      <c r="T167" s="402">
        <v>3.8168112606139254E-2</v>
      </c>
      <c r="U167" s="402">
        <v>6.2775275808759487E-3</v>
      </c>
      <c r="V167" s="402">
        <v>0.15805597609935132</v>
      </c>
      <c r="W167" s="402">
        <v>4.4935515820157687E-2</v>
      </c>
      <c r="X167" s="402">
        <v>4.429023988785441E-2</v>
      </c>
      <c r="Y167" s="402">
        <v>0.14267727352217049</v>
      </c>
      <c r="Z167" s="402">
        <v>0.11220410588510854</v>
      </c>
      <c r="AA167" s="402">
        <v>0.17892227641689643</v>
      </c>
      <c r="AB167" s="402">
        <v>0.27446897218144595</v>
      </c>
    </row>
    <row r="168" spans="18:28" hidden="1">
      <c r="R168"/>
      <c r="S168" s="401">
        <v>41579</v>
      </c>
      <c r="T168" s="402">
        <v>3.8168112606139254E-2</v>
      </c>
      <c r="U168" s="402">
        <v>6.2775275808759487E-3</v>
      </c>
      <c r="V168" s="402">
        <v>0.15805597609935132</v>
      </c>
      <c r="W168" s="402">
        <v>4.4935515820157687E-2</v>
      </c>
      <c r="X168" s="402">
        <v>4.429023988785441E-2</v>
      </c>
      <c r="Y168" s="402">
        <v>0.14267727352217049</v>
      </c>
      <c r="Z168" s="402">
        <v>0.11220410588510854</v>
      </c>
      <c r="AA168" s="402">
        <v>0.17892227641689643</v>
      </c>
      <c r="AB168" s="402">
        <v>0.27446897218144595</v>
      </c>
    </row>
    <row r="169" spans="18:28" hidden="1">
      <c r="R169"/>
      <c r="S169" s="401">
        <v>41609</v>
      </c>
      <c r="T169" s="402">
        <v>3.8168112606139254E-2</v>
      </c>
      <c r="U169" s="402">
        <v>6.2775275808759487E-3</v>
      </c>
      <c r="V169" s="402">
        <v>0.15805597609935132</v>
      </c>
      <c r="W169" s="402">
        <v>4.4935515820157687E-2</v>
      </c>
      <c r="X169" s="402">
        <v>4.429023988785441E-2</v>
      </c>
      <c r="Y169" s="402">
        <v>0.14267727352217049</v>
      </c>
      <c r="Z169" s="402">
        <v>0.11220410588510854</v>
      </c>
      <c r="AA169" s="402">
        <v>0.17892227641689643</v>
      </c>
      <c r="AB169" s="402">
        <v>0.27446897218144595</v>
      </c>
    </row>
    <row r="170" spans="18:28" hidden="1">
      <c r="R170"/>
      <c r="S170" s="401">
        <v>41640</v>
      </c>
      <c r="T170" s="402">
        <v>4.0040352940070391E-2</v>
      </c>
      <c r="U170" s="402">
        <v>6.8408929851630253E-3</v>
      </c>
      <c r="V170" s="402">
        <v>0.15640601697038561</v>
      </c>
      <c r="W170" s="402">
        <v>4.3442794664540624E-2</v>
      </c>
      <c r="X170" s="402">
        <v>4.4749694896735234E-2</v>
      </c>
      <c r="Y170" s="402">
        <v>0.14244269459130132</v>
      </c>
      <c r="Z170" s="402">
        <v>0.11469898926547323</v>
      </c>
      <c r="AA170" s="402">
        <v>0.17532245818144165</v>
      </c>
      <c r="AB170" s="402">
        <v>0.27605610550488896</v>
      </c>
    </row>
    <row r="171" spans="18:28" hidden="1">
      <c r="R171"/>
      <c r="S171" s="401">
        <v>41671</v>
      </c>
      <c r="T171" s="402">
        <v>4.0040352940070391E-2</v>
      </c>
      <c r="U171" s="402">
        <v>6.8408929851630253E-3</v>
      </c>
      <c r="V171" s="402">
        <v>0.15640601697038561</v>
      </c>
      <c r="W171" s="402">
        <v>4.3442794664540624E-2</v>
      </c>
      <c r="X171" s="402">
        <v>4.4749694896735234E-2</v>
      </c>
      <c r="Y171" s="402">
        <v>0.14244269459130132</v>
      </c>
      <c r="Z171" s="402">
        <v>0.11469898926547323</v>
      </c>
      <c r="AA171" s="402">
        <v>0.17532245818144165</v>
      </c>
      <c r="AB171" s="402">
        <v>0.27605610550488896</v>
      </c>
    </row>
    <row r="172" spans="18:28" hidden="1">
      <c r="R172"/>
      <c r="S172" s="401">
        <v>41699</v>
      </c>
      <c r="T172" s="402">
        <v>4.0040352940070391E-2</v>
      </c>
      <c r="U172" s="402">
        <v>6.8408929851630253E-3</v>
      </c>
      <c r="V172" s="402">
        <v>0.15640601697038561</v>
      </c>
      <c r="W172" s="402">
        <v>4.3442794664540624E-2</v>
      </c>
      <c r="X172" s="402">
        <v>4.4749694896735234E-2</v>
      </c>
      <c r="Y172" s="402">
        <v>0.14244269459130132</v>
      </c>
      <c r="Z172" s="402">
        <v>0.11469898926547323</v>
      </c>
      <c r="AA172" s="402">
        <v>0.17532245818144165</v>
      </c>
      <c r="AB172" s="402">
        <v>0.27605610550488896</v>
      </c>
    </row>
    <row r="173" spans="18:28" hidden="1">
      <c r="R173"/>
      <c r="S173" s="401">
        <v>41730</v>
      </c>
      <c r="T173" s="402">
        <v>4.0040352940070391E-2</v>
      </c>
      <c r="U173" s="402">
        <v>6.8408929851630253E-3</v>
      </c>
      <c r="V173" s="402">
        <v>0.15640601697038561</v>
      </c>
      <c r="W173" s="402">
        <v>4.3442794664540624E-2</v>
      </c>
      <c r="X173" s="402">
        <v>4.4749694896735234E-2</v>
      </c>
      <c r="Y173" s="402">
        <v>0.14244269459130132</v>
      </c>
      <c r="Z173" s="402">
        <v>0.11469898926547323</v>
      </c>
      <c r="AA173" s="402">
        <v>0.17532245818144165</v>
      </c>
      <c r="AB173" s="402">
        <v>0.27605610550488896</v>
      </c>
    </row>
    <row r="174" spans="18:28" hidden="1">
      <c r="R174"/>
      <c r="S174" s="401">
        <v>41760</v>
      </c>
      <c r="T174" s="402">
        <v>4.0040352940070391E-2</v>
      </c>
      <c r="U174" s="402">
        <v>6.8408929851630253E-3</v>
      </c>
      <c r="V174" s="402">
        <v>0.15640601697038561</v>
      </c>
      <c r="W174" s="402">
        <v>4.3442794664540624E-2</v>
      </c>
      <c r="X174" s="402">
        <v>4.4749694896735234E-2</v>
      </c>
      <c r="Y174" s="402">
        <v>0.14244269459130132</v>
      </c>
      <c r="Z174" s="402">
        <v>0.11469898926547323</v>
      </c>
      <c r="AA174" s="402">
        <v>0.17532245818144165</v>
      </c>
      <c r="AB174" s="402">
        <v>0.27605610550488896</v>
      </c>
    </row>
    <row r="175" spans="18:28" hidden="1">
      <c r="R175"/>
      <c r="S175" s="401">
        <v>41791</v>
      </c>
      <c r="T175" s="402">
        <v>4.0040352940070391E-2</v>
      </c>
      <c r="U175" s="402">
        <v>6.8408929851630253E-3</v>
      </c>
      <c r="V175" s="402">
        <v>0.15640601697038561</v>
      </c>
      <c r="W175" s="402">
        <v>4.3442794664540624E-2</v>
      </c>
      <c r="X175" s="402">
        <v>4.4749694896735234E-2</v>
      </c>
      <c r="Y175" s="402">
        <v>0.14244269459130132</v>
      </c>
      <c r="Z175" s="402">
        <v>0.11469898926547323</v>
      </c>
      <c r="AA175" s="402">
        <v>0.17532245818144165</v>
      </c>
      <c r="AB175" s="402">
        <v>0.27605610550488896</v>
      </c>
    </row>
    <row r="176" spans="18:28" hidden="1">
      <c r="R176"/>
      <c r="S176" s="401">
        <v>41821</v>
      </c>
      <c r="T176" s="402">
        <v>4.0040352940070391E-2</v>
      </c>
      <c r="U176" s="402">
        <v>6.8408929851630253E-3</v>
      </c>
      <c r="V176" s="402">
        <v>0.15640601697038561</v>
      </c>
      <c r="W176" s="402">
        <v>4.3442794664540624E-2</v>
      </c>
      <c r="X176" s="402">
        <v>4.4749694896735234E-2</v>
      </c>
      <c r="Y176" s="402">
        <v>0.14244269459130132</v>
      </c>
      <c r="Z176" s="402">
        <v>0.11469898926547323</v>
      </c>
      <c r="AA176" s="402">
        <v>0.17532245818144165</v>
      </c>
      <c r="AB176" s="402">
        <v>0.27605610550488896</v>
      </c>
    </row>
    <row r="177" spans="18:28" hidden="1">
      <c r="R177"/>
      <c r="S177" s="401">
        <v>41852</v>
      </c>
      <c r="T177" s="402">
        <v>4.0040352940070391E-2</v>
      </c>
      <c r="U177" s="402">
        <v>6.8408929851630253E-3</v>
      </c>
      <c r="V177" s="402">
        <v>0.15640601697038561</v>
      </c>
      <c r="W177" s="402">
        <v>4.3442794664540624E-2</v>
      </c>
      <c r="X177" s="402">
        <v>4.4749694896735234E-2</v>
      </c>
      <c r="Y177" s="402">
        <v>0.14244269459130132</v>
      </c>
      <c r="Z177" s="402">
        <v>0.11469898926547323</v>
      </c>
      <c r="AA177" s="402">
        <v>0.17532245818144165</v>
      </c>
      <c r="AB177" s="402">
        <v>0.27605610550488896</v>
      </c>
    </row>
    <row r="178" spans="18:28" hidden="1">
      <c r="R178"/>
      <c r="S178" s="401">
        <v>41883</v>
      </c>
      <c r="T178" s="402">
        <v>4.0040352940070391E-2</v>
      </c>
      <c r="U178" s="402">
        <v>6.8408929851630253E-3</v>
      </c>
      <c r="V178" s="402">
        <v>0.15640601697038561</v>
      </c>
      <c r="W178" s="402">
        <v>4.3442794664540624E-2</v>
      </c>
      <c r="X178" s="402">
        <v>4.4749694896735234E-2</v>
      </c>
      <c r="Y178" s="402">
        <v>0.14244269459130132</v>
      </c>
      <c r="Z178" s="402">
        <v>0.11469898926547323</v>
      </c>
      <c r="AA178" s="402">
        <v>0.17532245818144165</v>
      </c>
      <c r="AB178" s="402">
        <v>0.27605610550488896</v>
      </c>
    </row>
    <row r="179" spans="18:28" hidden="1">
      <c r="R179"/>
      <c r="S179" s="401">
        <v>41913</v>
      </c>
      <c r="T179" s="402">
        <v>4.0040352940070391E-2</v>
      </c>
      <c r="U179" s="402">
        <v>6.8408929851630253E-3</v>
      </c>
      <c r="V179" s="402">
        <v>0.15640601697038561</v>
      </c>
      <c r="W179" s="402">
        <v>4.3442794664540624E-2</v>
      </c>
      <c r="X179" s="402">
        <v>4.4749694896735234E-2</v>
      </c>
      <c r="Y179" s="402">
        <v>0.14244269459130132</v>
      </c>
      <c r="Z179" s="402">
        <v>0.11469898926547323</v>
      </c>
      <c r="AA179" s="402">
        <v>0.17532245818144165</v>
      </c>
      <c r="AB179" s="402">
        <v>0.27605610550488896</v>
      </c>
    </row>
    <row r="180" spans="18:28" hidden="1">
      <c r="R180"/>
      <c r="S180" s="401">
        <v>41944</v>
      </c>
      <c r="T180" s="402">
        <v>4.0040352940070391E-2</v>
      </c>
      <c r="U180" s="402">
        <v>6.8408929851630253E-3</v>
      </c>
      <c r="V180" s="402">
        <v>0.15640601697038561</v>
      </c>
      <c r="W180" s="402">
        <v>4.3442794664540624E-2</v>
      </c>
      <c r="X180" s="402">
        <v>4.4749694896735234E-2</v>
      </c>
      <c r="Y180" s="402">
        <v>0.14244269459130132</v>
      </c>
      <c r="Z180" s="402">
        <v>0.11469898926547323</v>
      </c>
      <c r="AA180" s="402">
        <v>0.17532245818144165</v>
      </c>
      <c r="AB180" s="402">
        <v>0.27605610550488896</v>
      </c>
    </row>
    <row r="181" spans="18:28" hidden="1">
      <c r="R181"/>
      <c r="S181" s="401">
        <v>41974</v>
      </c>
      <c r="T181" s="402">
        <v>4.0040352940070391E-2</v>
      </c>
      <c r="U181" s="402">
        <v>6.8408929851630253E-3</v>
      </c>
      <c r="V181" s="402">
        <v>0.15640601697038561</v>
      </c>
      <c r="W181" s="402">
        <v>4.3442794664540624E-2</v>
      </c>
      <c r="X181" s="402">
        <v>4.4749694896735234E-2</v>
      </c>
      <c r="Y181" s="402">
        <v>0.14244269459130132</v>
      </c>
      <c r="Z181" s="402">
        <v>0.11469898926547323</v>
      </c>
      <c r="AA181" s="402">
        <v>0.17532245818144165</v>
      </c>
      <c r="AB181" s="402">
        <v>0.27605610550488896</v>
      </c>
    </row>
    <row r="182" spans="18:28" hidden="1">
      <c r="R182"/>
      <c r="S182" s="401">
        <v>42005</v>
      </c>
      <c r="T182" s="402">
        <v>3.8149151267012502E-2</v>
      </c>
      <c r="U182" s="402">
        <v>6.9029608187759139E-3</v>
      </c>
      <c r="V182" s="402">
        <v>0.15523640623308316</v>
      </c>
      <c r="W182" s="402">
        <v>4.3011517388561835E-2</v>
      </c>
      <c r="X182" s="402">
        <v>4.4934908729002652E-2</v>
      </c>
      <c r="Y182" s="402">
        <v>0.14234590831560684</v>
      </c>
      <c r="Z182" s="402">
        <v>0.11622613594654661</v>
      </c>
      <c r="AA182" s="402">
        <v>0.17608383912024089</v>
      </c>
      <c r="AB182" s="402">
        <v>0.27710917218116971</v>
      </c>
    </row>
    <row r="183" spans="18:28" hidden="1">
      <c r="R183"/>
      <c r="S183" s="401">
        <v>42036</v>
      </c>
      <c r="T183" s="402">
        <v>3.8149151267012502E-2</v>
      </c>
      <c r="U183" s="402">
        <v>6.9029608187759139E-3</v>
      </c>
      <c r="V183" s="402">
        <v>0.15523640623308316</v>
      </c>
      <c r="W183" s="402">
        <v>4.3011517388561835E-2</v>
      </c>
      <c r="X183" s="402">
        <v>4.4934908729002652E-2</v>
      </c>
      <c r="Y183" s="402">
        <v>0.14234590831560684</v>
      </c>
      <c r="Z183" s="402">
        <v>0.11622613594654661</v>
      </c>
      <c r="AA183" s="402">
        <v>0.17608383912024089</v>
      </c>
      <c r="AB183" s="402">
        <v>0.27710917218116971</v>
      </c>
    </row>
    <row r="184" spans="18:28" hidden="1">
      <c r="R184"/>
      <c r="S184" s="401">
        <v>42064</v>
      </c>
      <c r="T184" s="402">
        <v>3.8149151267012502E-2</v>
      </c>
      <c r="U184" s="402">
        <v>6.9029608187759139E-3</v>
      </c>
      <c r="V184" s="402">
        <v>0.15523640623308316</v>
      </c>
      <c r="W184" s="402">
        <v>4.3011517388561835E-2</v>
      </c>
      <c r="X184" s="402">
        <v>4.4934908729002652E-2</v>
      </c>
      <c r="Y184" s="402">
        <v>0.14234590831560684</v>
      </c>
      <c r="Z184" s="402">
        <v>0.11622613594654661</v>
      </c>
      <c r="AA184" s="402">
        <v>0.17608383912024089</v>
      </c>
      <c r="AB184" s="402">
        <v>0.27710917218116971</v>
      </c>
    </row>
    <row r="185" spans="18:28" hidden="1">
      <c r="R185"/>
      <c r="S185" s="401">
        <v>42095</v>
      </c>
      <c r="T185" s="402">
        <v>3.8149151267012502E-2</v>
      </c>
      <c r="U185" s="402">
        <v>6.9029608187759139E-3</v>
      </c>
      <c r="V185" s="402">
        <v>0.15523640623308316</v>
      </c>
      <c r="W185" s="402">
        <v>4.3011517388561835E-2</v>
      </c>
      <c r="X185" s="402">
        <v>4.4934908729002652E-2</v>
      </c>
      <c r="Y185" s="402">
        <v>0.14234590831560684</v>
      </c>
      <c r="Z185" s="402">
        <v>0.11622613594654661</v>
      </c>
      <c r="AA185" s="402">
        <v>0.17608383912024089</v>
      </c>
      <c r="AB185" s="402">
        <v>0.27710917218116971</v>
      </c>
    </row>
    <row r="186" spans="18:28" hidden="1">
      <c r="R186"/>
      <c r="S186" s="401">
        <v>42125</v>
      </c>
      <c r="T186" s="402">
        <v>3.8149151267012502E-2</v>
      </c>
      <c r="U186" s="402">
        <v>6.9029608187759139E-3</v>
      </c>
      <c r="V186" s="402">
        <v>0.15523640623308316</v>
      </c>
      <c r="W186" s="402">
        <v>4.3011517388561835E-2</v>
      </c>
      <c r="X186" s="402">
        <v>4.4934908729002652E-2</v>
      </c>
      <c r="Y186" s="402">
        <v>0.14234590831560684</v>
      </c>
      <c r="Z186" s="402">
        <v>0.11622613594654661</v>
      </c>
      <c r="AA186" s="402">
        <v>0.17608383912024089</v>
      </c>
      <c r="AB186" s="402">
        <v>0.27710917218116971</v>
      </c>
    </row>
    <row r="187" spans="18:28" hidden="1">
      <c r="R187"/>
      <c r="S187" s="401">
        <v>42156</v>
      </c>
      <c r="T187" s="402">
        <v>3.8149151267012502E-2</v>
      </c>
      <c r="U187" s="402">
        <v>6.9029608187759139E-3</v>
      </c>
      <c r="V187" s="402">
        <v>0.15523640623308316</v>
      </c>
      <c r="W187" s="402">
        <v>4.3011517388561835E-2</v>
      </c>
      <c r="X187" s="402">
        <v>4.4934908729002652E-2</v>
      </c>
      <c r="Y187" s="402">
        <v>0.14234590831560684</v>
      </c>
      <c r="Z187" s="402">
        <v>0.11622613594654661</v>
      </c>
      <c r="AA187" s="402">
        <v>0.17608383912024089</v>
      </c>
      <c r="AB187" s="402">
        <v>0.27710917218116971</v>
      </c>
    </row>
    <row r="188" spans="18:28" hidden="1">
      <c r="R188"/>
      <c r="S188" s="401">
        <v>42186</v>
      </c>
      <c r="T188" s="402">
        <v>3.8149151267012502E-2</v>
      </c>
      <c r="U188" s="402">
        <v>6.9029608187759139E-3</v>
      </c>
      <c r="V188" s="402">
        <v>0.15523640623308316</v>
      </c>
      <c r="W188" s="402">
        <v>4.3011517388561835E-2</v>
      </c>
      <c r="X188" s="402">
        <v>4.4934908729002652E-2</v>
      </c>
      <c r="Y188" s="402">
        <v>0.14234590831560684</v>
      </c>
      <c r="Z188" s="402">
        <v>0.11622613594654661</v>
      </c>
      <c r="AA188" s="402">
        <v>0.17608383912024089</v>
      </c>
      <c r="AB188" s="402">
        <v>0.27710917218116971</v>
      </c>
    </row>
    <row r="189" spans="18:28" hidden="1">
      <c r="R189"/>
      <c r="S189" s="401">
        <v>42217</v>
      </c>
      <c r="T189" s="402">
        <v>3.8149151267012502E-2</v>
      </c>
      <c r="U189" s="402">
        <v>6.9029608187759139E-3</v>
      </c>
      <c r="V189" s="402">
        <v>0.15523640623308316</v>
      </c>
      <c r="W189" s="402">
        <v>4.3011517388561835E-2</v>
      </c>
      <c r="X189" s="402">
        <v>4.4934908729002652E-2</v>
      </c>
      <c r="Y189" s="402">
        <v>0.14234590831560684</v>
      </c>
      <c r="Z189" s="402">
        <v>0.11622613594654661</v>
      </c>
      <c r="AA189" s="402">
        <v>0.17608383912024089</v>
      </c>
      <c r="AB189" s="402">
        <v>0.27710917218116971</v>
      </c>
    </row>
    <row r="190" spans="18:28" hidden="1">
      <c r="R190"/>
      <c r="S190" s="401">
        <v>42248</v>
      </c>
      <c r="T190" s="402">
        <v>3.8149151267012502E-2</v>
      </c>
      <c r="U190" s="402">
        <v>6.9029608187759139E-3</v>
      </c>
      <c r="V190" s="402">
        <v>0.15523640623308316</v>
      </c>
      <c r="W190" s="402">
        <v>4.3011517388561835E-2</v>
      </c>
      <c r="X190" s="402">
        <v>4.4934908729002652E-2</v>
      </c>
      <c r="Y190" s="402">
        <v>0.14234590831560684</v>
      </c>
      <c r="Z190" s="402">
        <v>0.11622613594654661</v>
      </c>
      <c r="AA190" s="402">
        <v>0.17608383912024089</v>
      </c>
      <c r="AB190" s="402">
        <v>0.27710917218116971</v>
      </c>
    </row>
    <row r="191" spans="18:28" hidden="1">
      <c r="R191"/>
      <c r="S191" s="401">
        <v>42278</v>
      </c>
      <c r="T191" s="402">
        <v>3.8149151267012502E-2</v>
      </c>
      <c r="U191" s="402">
        <v>6.9029608187759139E-3</v>
      </c>
      <c r="V191" s="402">
        <v>0.15523640623308316</v>
      </c>
      <c r="W191" s="402">
        <v>4.3011517388561835E-2</v>
      </c>
      <c r="X191" s="402">
        <v>4.4934908729002652E-2</v>
      </c>
      <c r="Y191" s="402">
        <v>0.14234590831560684</v>
      </c>
      <c r="Z191" s="402">
        <v>0.11622613594654661</v>
      </c>
      <c r="AA191" s="402">
        <v>0.17608383912024089</v>
      </c>
      <c r="AB191" s="402">
        <v>0.27710917218116971</v>
      </c>
    </row>
    <row r="192" spans="18:28" hidden="1">
      <c r="R192"/>
      <c r="S192" s="401">
        <v>42309</v>
      </c>
      <c r="T192" s="402">
        <v>3.8149151267012502E-2</v>
      </c>
      <c r="U192" s="402">
        <v>6.9029608187759139E-3</v>
      </c>
      <c r="V192" s="402">
        <v>0.15523640623308316</v>
      </c>
      <c r="W192" s="402">
        <v>4.3011517388561835E-2</v>
      </c>
      <c r="X192" s="402">
        <v>4.4934908729002652E-2</v>
      </c>
      <c r="Y192" s="402">
        <v>0.14234590831560684</v>
      </c>
      <c r="Z192" s="402">
        <v>0.11622613594654661</v>
      </c>
      <c r="AA192" s="402">
        <v>0.17608383912024089</v>
      </c>
      <c r="AB192" s="402">
        <v>0.27710917218116971</v>
      </c>
    </row>
    <row r="193" spans="18:28" hidden="1">
      <c r="R193"/>
      <c r="S193" s="401">
        <v>42339</v>
      </c>
      <c r="T193" s="402">
        <v>3.8149151267012502E-2</v>
      </c>
      <c r="U193" s="402">
        <v>6.9029608187759139E-3</v>
      </c>
      <c r="V193" s="402">
        <v>0.15523640623308316</v>
      </c>
      <c r="W193" s="402">
        <v>4.3011517388561835E-2</v>
      </c>
      <c r="X193" s="402">
        <v>4.4934908729002652E-2</v>
      </c>
      <c r="Y193" s="402">
        <v>0.14234590831560684</v>
      </c>
      <c r="Z193" s="402">
        <v>0.11622613594654661</v>
      </c>
      <c r="AA193" s="402">
        <v>0.17608383912024089</v>
      </c>
      <c r="AB193" s="402">
        <v>0.27710917218116971</v>
      </c>
    </row>
    <row r="194" spans="18:28" hidden="1">
      <c r="R194"/>
      <c r="S194" s="401">
        <v>42370</v>
      </c>
      <c r="T194" s="402">
        <v>3.7985041843547063E-2</v>
      </c>
      <c r="U194" s="402">
        <v>6.0348069264052669E-3</v>
      </c>
      <c r="V194" s="402">
        <v>0.15862114913836203</v>
      </c>
      <c r="W194" s="402">
        <v>4.5493898194066719E-2</v>
      </c>
      <c r="X194" s="402">
        <v>4.4367554584926402E-2</v>
      </c>
      <c r="Y194" s="402">
        <v>0.14292650875580995</v>
      </c>
      <c r="Z194" s="402">
        <v>0.11118812057531159</v>
      </c>
      <c r="AA194" s="402">
        <v>0.17854713219918777</v>
      </c>
      <c r="AB194" s="402">
        <v>0.27483578778238321</v>
      </c>
    </row>
    <row r="195" spans="18:28" hidden="1">
      <c r="R195"/>
      <c r="S195" s="401">
        <v>42401</v>
      </c>
      <c r="T195" s="402">
        <v>3.7985041843547063E-2</v>
      </c>
      <c r="U195" s="402">
        <v>6.0348069264052669E-3</v>
      </c>
      <c r="V195" s="402">
        <v>0.15862114913836203</v>
      </c>
      <c r="W195" s="402">
        <v>4.5493898194066719E-2</v>
      </c>
      <c r="X195" s="402">
        <v>4.4367554584926402E-2</v>
      </c>
      <c r="Y195" s="402">
        <v>0.14292650875580995</v>
      </c>
      <c r="Z195" s="402">
        <v>0.11118812057531159</v>
      </c>
      <c r="AA195" s="402">
        <v>0.17854713219918777</v>
      </c>
      <c r="AB195" s="402">
        <v>0.27483578778238321</v>
      </c>
    </row>
    <row r="196" spans="18:28" hidden="1">
      <c r="R196"/>
      <c r="S196" s="401">
        <v>42430</v>
      </c>
      <c r="T196" s="402">
        <v>3.7985041843547063E-2</v>
      </c>
      <c r="U196" s="402">
        <v>6.0348069264052669E-3</v>
      </c>
      <c r="V196" s="402">
        <v>0.15862114913836203</v>
      </c>
      <c r="W196" s="402">
        <v>4.5493898194066719E-2</v>
      </c>
      <c r="X196" s="402">
        <v>4.4367554584926402E-2</v>
      </c>
      <c r="Y196" s="402">
        <v>0.14292650875580995</v>
      </c>
      <c r="Z196" s="402">
        <v>0.11118812057531159</v>
      </c>
      <c r="AA196" s="402">
        <v>0.17854713219918777</v>
      </c>
      <c r="AB196" s="402">
        <v>0.27483578778238321</v>
      </c>
    </row>
    <row r="197" spans="18:28" hidden="1">
      <c r="R197"/>
      <c r="S197" s="401">
        <v>42461</v>
      </c>
      <c r="T197" s="402">
        <v>3.7985041843547063E-2</v>
      </c>
      <c r="U197" s="402">
        <v>6.0348069264052669E-3</v>
      </c>
      <c r="V197" s="402">
        <v>0.15862114913836203</v>
      </c>
      <c r="W197" s="402">
        <v>4.5493898194066719E-2</v>
      </c>
      <c r="X197" s="402">
        <v>4.4367554584926402E-2</v>
      </c>
      <c r="Y197" s="402">
        <v>0.14292650875580995</v>
      </c>
      <c r="Z197" s="402">
        <v>0.11118812057531159</v>
      </c>
      <c r="AA197" s="402">
        <v>0.17854713219918777</v>
      </c>
      <c r="AB197" s="402">
        <v>0.27483578778238321</v>
      </c>
    </row>
    <row r="198" spans="18:28" hidden="1">
      <c r="R198"/>
      <c r="S198" s="401">
        <v>42491</v>
      </c>
      <c r="T198" s="402">
        <v>3.7985041843547063E-2</v>
      </c>
      <c r="U198" s="402">
        <v>6.0348069264052669E-3</v>
      </c>
      <c r="V198" s="402">
        <v>0.15862114913836203</v>
      </c>
      <c r="W198" s="402">
        <v>4.5493898194066719E-2</v>
      </c>
      <c r="X198" s="402">
        <v>4.4367554584926402E-2</v>
      </c>
      <c r="Y198" s="402">
        <v>0.14292650875580995</v>
      </c>
      <c r="Z198" s="402">
        <v>0.11118812057531159</v>
      </c>
      <c r="AA198" s="402">
        <v>0.17854713219918777</v>
      </c>
      <c r="AB198" s="402">
        <v>0.27483578778238321</v>
      </c>
    </row>
    <row r="199" spans="18:28" hidden="1">
      <c r="R199"/>
      <c r="S199" s="401">
        <v>42522</v>
      </c>
      <c r="T199" s="402">
        <v>3.7985041843547063E-2</v>
      </c>
      <c r="U199" s="402">
        <v>6.0348069264052669E-3</v>
      </c>
      <c r="V199" s="402">
        <v>0.15862114913836203</v>
      </c>
      <c r="W199" s="402">
        <v>4.5493898194066719E-2</v>
      </c>
      <c r="X199" s="402">
        <v>4.4367554584926402E-2</v>
      </c>
      <c r="Y199" s="402">
        <v>0.14292650875580995</v>
      </c>
      <c r="Z199" s="402">
        <v>0.11118812057531159</v>
      </c>
      <c r="AA199" s="402">
        <v>0.17854713219918777</v>
      </c>
      <c r="AB199" s="402">
        <v>0.27483578778238321</v>
      </c>
    </row>
    <row r="200" spans="18:28" hidden="1">
      <c r="R200"/>
      <c r="S200" s="401">
        <v>42552</v>
      </c>
      <c r="T200" s="402">
        <v>3.7985041843547063E-2</v>
      </c>
      <c r="U200" s="402">
        <v>6.0348069264052669E-3</v>
      </c>
      <c r="V200" s="402">
        <v>0.15862114913836203</v>
      </c>
      <c r="W200" s="402">
        <v>4.5493898194066719E-2</v>
      </c>
      <c r="X200" s="402">
        <v>4.4367554584926402E-2</v>
      </c>
      <c r="Y200" s="402">
        <v>0.14292650875580995</v>
      </c>
      <c r="Z200" s="402">
        <v>0.11118812057531159</v>
      </c>
      <c r="AA200" s="402">
        <v>0.17854713219918777</v>
      </c>
      <c r="AB200" s="402">
        <v>0.27483578778238321</v>
      </c>
    </row>
    <row r="201" spans="18:28" hidden="1">
      <c r="R201"/>
      <c r="S201" s="401">
        <v>42583</v>
      </c>
      <c r="T201" s="402">
        <v>3.7985041843547063E-2</v>
      </c>
      <c r="U201" s="402">
        <v>6.0348069264052669E-3</v>
      </c>
      <c r="V201" s="402">
        <v>0.15862114913836203</v>
      </c>
      <c r="W201" s="402">
        <v>4.5493898194066719E-2</v>
      </c>
      <c r="X201" s="402">
        <v>4.4367554584926402E-2</v>
      </c>
      <c r="Y201" s="402">
        <v>0.14292650875580995</v>
      </c>
      <c r="Z201" s="402">
        <v>0.11118812057531159</v>
      </c>
      <c r="AA201" s="402">
        <v>0.17854713219918777</v>
      </c>
      <c r="AB201" s="402">
        <v>0.27483578778238321</v>
      </c>
    </row>
    <row r="202" spans="18:28" hidden="1">
      <c r="R202"/>
      <c r="S202" s="401">
        <v>42614</v>
      </c>
      <c r="T202" s="402">
        <v>3.7985041843547063E-2</v>
      </c>
      <c r="U202" s="402">
        <v>6.0348069264052669E-3</v>
      </c>
      <c r="V202" s="402">
        <v>0.15862114913836203</v>
      </c>
      <c r="W202" s="402">
        <v>4.5493898194066719E-2</v>
      </c>
      <c r="X202" s="402">
        <v>4.4367554584926402E-2</v>
      </c>
      <c r="Y202" s="402">
        <v>0.14292650875580995</v>
      </c>
      <c r="Z202" s="402">
        <v>0.11118812057531159</v>
      </c>
      <c r="AA202" s="402">
        <v>0.17854713219918777</v>
      </c>
      <c r="AB202" s="402">
        <v>0.27483578778238321</v>
      </c>
    </row>
    <row r="203" spans="18:28" hidden="1">
      <c r="R203"/>
      <c r="S203" s="401">
        <v>42644</v>
      </c>
      <c r="T203" s="402">
        <v>3.7985041843547063E-2</v>
      </c>
      <c r="U203" s="402">
        <v>6.0348069264052669E-3</v>
      </c>
      <c r="V203" s="402">
        <v>0.15862114913836203</v>
      </c>
      <c r="W203" s="402">
        <v>4.5493898194066719E-2</v>
      </c>
      <c r="X203" s="402">
        <v>4.4367554584926402E-2</v>
      </c>
      <c r="Y203" s="402">
        <v>0.14292650875580995</v>
      </c>
      <c r="Z203" s="402">
        <v>0.11118812057531159</v>
      </c>
      <c r="AA203" s="402">
        <v>0.17854713219918777</v>
      </c>
      <c r="AB203" s="402">
        <v>0.27483578778238321</v>
      </c>
    </row>
    <row r="204" spans="18:28" hidden="1">
      <c r="R204"/>
      <c r="S204" s="401">
        <v>42675</v>
      </c>
      <c r="T204" s="402">
        <v>3.7985041843547063E-2</v>
      </c>
      <c r="U204" s="402">
        <v>6.0348069264052669E-3</v>
      </c>
      <c r="V204" s="402">
        <v>0.15862114913836203</v>
      </c>
      <c r="W204" s="402">
        <v>4.5493898194066719E-2</v>
      </c>
      <c r="X204" s="402">
        <v>4.4367554584926402E-2</v>
      </c>
      <c r="Y204" s="402">
        <v>0.14292650875580995</v>
      </c>
      <c r="Z204" s="402">
        <v>0.11118812057531159</v>
      </c>
      <c r="AA204" s="402">
        <v>0.17854713219918777</v>
      </c>
      <c r="AB204" s="402">
        <v>0.27483578778238321</v>
      </c>
    </row>
    <row r="205" spans="18:28" hidden="1">
      <c r="R205"/>
      <c r="S205" s="401">
        <v>42705</v>
      </c>
      <c r="T205" s="402">
        <v>3.7985041843547063E-2</v>
      </c>
      <c r="U205" s="402">
        <v>6.0348069264052669E-3</v>
      </c>
      <c r="V205" s="402">
        <v>0.15862114913836203</v>
      </c>
      <c r="W205" s="402">
        <v>4.5493898194066719E-2</v>
      </c>
      <c r="X205" s="402">
        <v>4.4367554584926402E-2</v>
      </c>
      <c r="Y205" s="402">
        <v>0.14292650875580995</v>
      </c>
      <c r="Z205" s="402">
        <v>0.11118812057531159</v>
      </c>
      <c r="AA205" s="402">
        <v>0.17854713219918777</v>
      </c>
      <c r="AB205" s="402">
        <v>0.27483578778238321</v>
      </c>
    </row>
    <row r="206" spans="18:28" hidden="1">
      <c r="R206"/>
      <c r="S206" s="401"/>
      <c r="T206" s="402"/>
      <c r="U206" s="402"/>
      <c r="V206" s="402"/>
      <c r="W206" s="402"/>
      <c r="X206" s="402"/>
      <c r="Y206" s="402"/>
      <c r="Z206" s="402"/>
      <c r="AA206" s="402"/>
      <c r="AB206" s="402"/>
    </row>
    <row r="207" spans="18:28" hidden="1">
      <c r="R207"/>
    </row>
    <row r="208" spans="18:28" ht="60" hidden="1">
      <c r="R208"/>
      <c r="T208" s="400" t="s">
        <v>1</v>
      </c>
      <c r="U208" s="400" t="s">
        <v>2</v>
      </c>
      <c r="V208" s="400" t="s">
        <v>4</v>
      </c>
      <c r="W208" s="400" t="s">
        <v>5</v>
      </c>
      <c r="X208" s="400" t="s">
        <v>6</v>
      </c>
      <c r="Y208" s="400" t="s">
        <v>8</v>
      </c>
      <c r="Z208" s="400" t="s">
        <v>9</v>
      </c>
      <c r="AA208" s="400" t="s">
        <v>10</v>
      </c>
      <c r="AB208" s="400" t="s">
        <v>368</v>
      </c>
    </row>
    <row r="209" spans="18:28" hidden="1">
      <c r="R209" s="268">
        <f t="shared" ref="R209:R233" si="24">M39</f>
        <v>8420759953.1303673</v>
      </c>
      <c r="S209" s="403" t="str">
        <f t="shared" ref="S209:S233" si="25">A39</f>
        <v>2010q1</v>
      </c>
      <c r="T209" s="402">
        <f>AVERAGE(T122:T124)</f>
        <v>3.5653567334702478E-2</v>
      </c>
      <c r="U209" s="402">
        <f t="shared" ref="U209:AB209" si="26">AVERAGE(U122:U124)</f>
        <v>5.891655925498839E-3</v>
      </c>
      <c r="V209" s="402">
        <f t="shared" si="26"/>
        <v>0.15710930946550247</v>
      </c>
      <c r="W209" s="402">
        <f t="shared" si="26"/>
        <v>4.6215356324106359E-2</v>
      </c>
      <c r="X209" s="402">
        <f t="shared" si="26"/>
        <v>4.7699086351592375E-2</v>
      </c>
      <c r="Y209" s="402">
        <f t="shared" si="26"/>
        <v>0.14375233735374332</v>
      </c>
      <c r="Z209" s="402">
        <f t="shared" si="26"/>
        <v>0.11128286161957539</v>
      </c>
      <c r="AA209" s="402">
        <f t="shared" si="26"/>
        <v>0.17646175734349626</v>
      </c>
      <c r="AB209" s="402">
        <f t="shared" si="26"/>
        <v>0.27593406828178252</v>
      </c>
    </row>
    <row r="210" spans="18:28" hidden="1">
      <c r="R210" s="268">
        <f t="shared" si="24"/>
        <v>8652960663.8758869</v>
      </c>
      <c r="S210" s="403" t="str">
        <f t="shared" si="25"/>
        <v>2010q2</v>
      </c>
      <c r="T210" s="402">
        <f>AVERAGE(T125:T127)</f>
        <v>3.5653567334702478E-2</v>
      </c>
      <c r="U210" s="402">
        <f t="shared" ref="U210:AB210" si="27">AVERAGE(U125:U127)</f>
        <v>5.891655925498839E-3</v>
      </c>
      <c r="V210" s="402">
        <f t="shared" si="27"/>
        <v>0.15710930946550247</v>
      </c>
      <c r="W210" s="402">
        <f t="shared" si="27"/>
        <v>4.6215356324106359E-2</v>
      </c>
      <c r="X210" s="402">
        <f t="shared" si="27"/>
        <v>4.7699086351592375E-2</v>
      </c>
      <c r="Y210" s="402">
        <f t="shared" si="27"/>
        <v>0.14375233735374332</v>
      </c>
      <c r="Z210" s="402">
        <f t="shared" si="27"/>
        <v>0.11128286161957539</v>
      </c>
      <c r="AA210" s="402">
        <f t="shared" si="27"/>
        <v>0.17646175734349626</v>
      </c>
      <c r="AB210" s="402">
        <f t="shared" si="27"/>
        <v>0.27593406828178252</v>
      </c>
    </row>
    <row r="211" spans="18:28" hidden="1">
      <c r="R211" s="268">
        <f t="shared" si="24"/>
        <v>8793505360.3497562</v>
      </c>
      <c r="S211" s="403" t="str">
        <f t="shared" si="25"/>
        <v>2010q3</v>
      </c>
      <c r="T211" s="402">
        <f>AVERAGE(T128:T130)</f>
        <v>3.5653567334702478E-2</v>
      </c>
      <c r="U211" s="402">
        <f t="shared" ref="U211:AB211" si="28">AVERAGE(U128:U130)</f>
        <v>5.891655925498839E-3</v>
      </c>
      <c r="V211" s="402">
        <f t="shared" si="28"/>
        <v>0.15710930946550247</v>
      </c>
      <c r="W211" s="402">
        <f t="shared" si="28"/>
        <v>4.6215356324106359E-2</v>
      </c>
      <c r="X211" s="402">
        <f t="shared" si="28"/>
        <v>4.7699086351592375E-2</v>
      </c>
      <c r="Y211" s="402">
        <f t="shared" si="28"/>
        <v>0.14375233735374332</v>
      </c>
      <c r="Z211" s="402">
        <f t="shared" si="28"/>
        <v>0.11128286161957539</v>
      </c>
      <c r="AA211" s="402">
        <f t="shared" si="28"/>
        <v>0.17646175734349626</v>
      </c>
      <c r="AB211" s="402">
        <f t="shared" si="28"/>
        <v>0.27593406828178252</v>
      </c>
    </row>
    <row r="212" spans="18:28" hidden="1">
      <c r="R212" s="268">
        <f t="shared" si="24"/>
        <v>9392164577.8820763</v>
      </c>
      <c r="S212" s="403" t="str">
        <f t="shared" si="25"/>
        <v>2010q4</v>
      </c>
      <c r="T212" s="402">
        <f>AVERAGE(T131:T133)</f>
        <v>3.5653567334702478E-2</v>
      </c>
      <c r="U212" s="402">
        <f t="shared" ref="U212:AB212" si="29">AVERAGE(U131:U133)</f>
        <v>5.891655925498839E-3</v>
      </c>
      <c r="V212" s="402">
        <f t="shared" si="29"/>
        <v>0.15710930946550247</v>
      </c>
      <c r="W212" s="402">
        <f t="shared" si="29"/>
        <v>4.6215356324106359E-2</v>
      </c>
      <c r="X212" s="402">
        <f t="shared" si="29"/>
        <v>4.7699086351592375E-2</v>
      </c>
      <c r="Y212" s="402">
        <f t="shared" si="29"/>
        <v>0.14375233735374332</v>
      </c>
      <c r="Z212" s="402">
        <f t="shared" si="29"/>
        <v>0.11128286161957539</v>
      </c>
      <c r="AA212" s="402">
        <f t="shared" si="29"/>
        <v>0.17646175734349626</v>
      </c>
      <c r="AB212" s="402">
        <f t="shared" si="29"/>
        <v>0.27593406828178252</v>
      </c>
    </row>
    <row r="213" spans="18:28" hidden="1">
      <c r="R213" s="268">
        <f t="shared" si="24"/>
        <v>8765973230.4082222</v>
      </c>
      <c r="S213" s="403" t="str">
        <f t="shared" si="25"/>
        <v>2011q1</v>
      </c>
      <c r="T213" s="402">
        <f>AVERAGE(T134:T136)</f>
        <v>3.7897268078877583E-2</v>
      </c>
      <c r="U213" s="402">
        <f t="shared" ref="U213:AB213" si="30">AVERAGE(U134:U136)</f>
        <v>5.9371384307610438E-3</v>
      </c>
      <c r="V213" s="402">
        <f t="shared" si="30"/>
        <v>0.15888632850814849</v>
      </c>
      <c r="W213" s="402">
        <f t="shared" si="30"/>
        <v>4.5994246554829997E-2</v>
      </c>
      <c r="X213" s="402">
        <f t="shared" si="30"/>
        <v>4.4902952771008087E-2</v>
      </c>
      <c r="Y213" s="402">
        <f t="shared" si="30"/>
        <v>0.14239509381154145</v>
      </c>
      <c r="Z213" s="402">
        <f t="shared" si="30"/>
        <v>0.1102256107791187</v>
      </c>
      <c r="AA213" s="402">
        <f t="shared" si="30"/>
        <v>0.17875212200069882</v>
      </c>
      <c r="AB213" s="402">
        <f t="shared" si="30"/>
        <v>0.27500923906501568</v>
      </c>
    </row>
    <row r="214" spans="18:28" hidden="1">
      <c r="R214" s="268">
        <f t="shared" si="24"/>
        <v>8920382586.013443</v>
      </c>
      <c r="S214" s="403" t="str">
        <f t="shared" si="25"/>
        <v>2011q2</v>
      </c>
      <c r="T214" s="402">
        <f>AVERAGE(T137:T139)</f>
        <v>3.7897268078877583E-2</v>
      </c>
      <c r="U214" s="402">
        <f t="shared" ref="U214:AB214" si="31">AVERAGE(U137:U139)</f>
        <v>5.9371384307610438E-3</v>
      </c>
      <c r="V214" s="402">
        <f t="shared" si="31"/>
        <v>0.15888632850814849</v>
      </c>
      <c r="W214" s="402">
        <f t="shared" si="31"/>
        <v>4.5994246554829997E-2</v>
      </c>
      <c r="X214" s="402">
        <f t="shared" si="31"/>
        <v>4.4902952771008087E-2</v>
      </c>
      <c r="Y214" s="402">
        <f t="shared" si="31"/>
        <v>0.14239509381154145</v>
      </c>
      <c r="Z214" s="402">
        <f t="shared" si="31"/>
        <v>0.1102256107791187</v>
      </c>
      <c r="AA214" s="402">
        <f t="shared" si="31"/>
        <v>0.17875212200069882</v>
      </c>
      <c r="AB214" s="402">
        <f t="shared" si="31"/>
        <v>0.27500923906501568</v>
      </c>
    </row>
    <row r="215" spans="18:28" hidden="1">
      <c r="R215" s="268">
        <f t="shared" si="24"/>
        <v>9104889831.3820419</v>
      </c>
      <c r="S215" s="403" t="str">
        <f t="shared" si="25"/>
        <v>2011q3</v>
      </c>
      <c r="T215" s="402">
        <f>AVERAGE(T140:T142)</f>
        <v>3.7897268078877583E-2</v>
      </c>
      <c r="U215" s="402">
        <f t="shared" ref="U215:AB215" si="32">AVERAGE(U140:U142)</f>
        <v>5.9371384307610438E-3</v>
      </c>
      <c r="V215" s="402">
        <f t="shared" si="32"/>
        <v>0.15888632850814849</v>
      </c>
      <c r="W215" s="402">
        <f t="shared" si="32"/>
        <v>4.5994246554829997E-2</v>
      </c>
      <c r="X215" s="402">
        <f t="shared" si="32"/>
        <v>4.4902952771008087E-2</v>
      </c>
      <c r="Y215" s="402">
        <f t="shared" si="32"/>
        <v>0.14239509381154145</v>
      </c>
      <c r="Z215" s="402">
        <f t="shared" si="32"/>
        <v>0.1102256107791187</v>
      </c>
      <c r="AA215" s="402">
        <f t="shared" si="32"/>
        <v>0.17875212200069882</v>
      </c>
      <c r="AB215" s="402">
        <f t="shared" si="32"/>
        <v>0.27500923906501568</v>
      </c>
    </row>
    <row r="216" spans="18:28" hidden="1">
      <c r="R216" s="268">
        <f t="shared" si="24"/>
        <v>9911736412.2138863</v>
      </c>
      <c r="S216" s="403" t="str">
        <f t="shared" si="25"/>
        <v>2011q4</v>
      </c>
      <c r="T216" s="402">
        <f>AVERAGE(T143:T145)</f>
        <v>3.7897268078877583E-2</v>
      </c>
      <c r="U216" s="402">
        <f t="shared" ref="U216:AB216" si="33">AVERAGE(U143:U145)</f>
        <v>5.9371384307610438E-3</v>
      </c>
      <c r="V216" s="402">
        <f t="shared" si="33"/>
        <v>0.15888632850814849</v>
      </c>
      <c r="W216" s="402">
        <f t="shared" si="33"/>
        <v>4.5994246554829997E-2</v>
      </c>
      <c r="X216" s="402">
        <f t="shared" si="33"/>
        <v>4.4902952771008087E-2</v>
      </c>
      <c r="Y216" s="402">
        <f t="shared" si="33"/>
        <v>0.14239509381154145</v>
      </c>
      <c r="Z216" s="402">
        <f t="shared" si="33"/>
        <v>0.1102256107791187</v>
      </c>
      <c r="AA216" s="402">
        <f t="shared" si="33"/>
        <v>0.17875212200069882</v>
      </c>
      <c r="AB216" s="402">
        <f t="shared" si="33"/>
        <v>0.27500923906501568</v>
      </c>
    </row>
    <row r="217" spans="18:28" hidden="1">
      <c r="R217" s="268">
        <f t="shared" si="24"/>
        <v>8988314895.5615253</v>
      </c>
      <c r="S217" s="403" t="str">
        <f t="shared" si="25"/>
        <v>2012q1</v>
      </c>
      <c r="T217" s="402">
        <f>AVERAGE(T146:T148)</f>
        <v>3.7882927464961851E-2</v>
      </c>
      <c r="U217" s="402">
        <f t="shared" ref="U217:AB217" si="34">AVERAGE(U146:U148)</f>
        <v>5.8810959225554437E-3</v>
      </c>
      <c r="V217" s="402">
        <f t="shared" si="34"/>
        <v>0.15894207164469953</v>
      </c>
      <c r="W217" s="402">
        <f t="shared" si="34"/>
        <v>4.5577449948833587E-2</v>
      </c>
      <c r="X217" s="402">
        <f t="shared" si="34"/>
        <v>4.3922469986001828E-2</v>
      </c>
      <c r="Y217" s="402">
        <f t="shared" si="34"/>
        <v>0.14370322191153734</v>
      </c>
      <c r="Z217" s="402">
        <f t="shared" si="34"/>
        <v>0.11108715675339602</v>
      </c>
      <c r="AA217" s="402">
        <f t="shared" si="34"/>
        <v>0.1779608435364263</v>
      </c>
      <c r="AB217" s="402">
        <f t="shared" si="34"/>
        <v>0.27504276283158813</v>
      </c>
    </row>
    <row r="218" spans="18:28" hidden="1">
      <c r="R218" s="268">
        <f t="shared" si="24"/>
        <v>9340997046.8279305</v>
      </c>
      <c r="S218" s="403" t="str">
        <f t="shared" si="25"/>
        <v>2012q2</v>
      </c>
      <c r="T218" s="402">
        <f>AVERAGE(T149:T151)</f>
        <v>3.7882927464961851E-2</v>
      </c>
      <c r="U218" s="402">
        <f t="shared" ref="U218:AB218" si="35">AVERAGE(U149:U151)</f>
        <v>5.8810959225554437E-3</v>
      </c>
      <c r="V218" s="402">
        <f t="shared" si="35"/>
        <v>0.15894207164469953</v>
      </c>
      <c r="W218" s="402">
        <f t="shared" si="35"/>
        <v>4.5577449948833587E-2</v>
      </c>
      <c r="X218" s="402">
        <f t="shared" si="35"/>
        <v>4.3922469986001828E-2</v>
      </c>
      <c r="Y218" s="402">
        <f t="shared" si="35"/>
        <v>0.14370322191153734</v>
      </c>
      <c r="Z218" s="402">
        <f t="shared" si="35"/>
        <v>0.11108715675339602</v>
      </c>
      <c r="AA218" s="402">
        <f t="shared" si="35"/>
        <v>0.1779608435364263</v>
      </c>
      <c r="AB218" s="402">
        <f t="shared" si="35"/>
        <v>0.27504276283158813</v>
      </c>
    </row>
    <row r="219" spans="18:28" hidden="1">
      <c r="R219" s="268">
        <f t="shared" si="24"/>
        <v>9408742805.2017097</v>
      </c>
      <c r="S219" s="403" t="str">
        <f t="shared" si="25"/>
        <v>2012q3</v>
      </c>
      <c r="T219" s="402">
        <f>AVERAGE(T152:T154)</f>
        <v>3.7882927464961851E-2</v>
      </c>
      <c r="U219" s="402">
        <f t="shared" ref="U219:AB219" si="36">AVERAGE(U152:U154)</f>
        <v>5.8810959225554437E-3</v>
      </c>
      <c r="V219" s="402">
        <f t="shared" si="36"/>
        <v>0.15894207164469953</v>
      </c>
      <c r="W219" s="402">
        <f t="shared" si="36"/>
        <v>4.5577449948833587E-2</v>
      </c>
      <c r="X219" s="402">
        <f t="shared" si="36"/>
        <v>4.3922469986001828E-2</v>
      </c>
      <c r="Y219" s="402">
        <f t="shared" si="36"/>
        <v>0.14370322191153734</v>
      </c>
      <c r="Z219" s="402">
        <f t="shared" si="36"/>
        <v>0.11108715675339602</v>
      </c>
      <c r="AA219" s="402">
        <f t="shared" si="36"/>
        <v>0.1779608435364263</v>
      </c>
      <c r="AB219" s="402">
        <f t="shared" si="36"/>
        <v>0.27504276283158813</v>
      </c>
    </row>
    <row r="220" spans="18:28" hidden="1">
      <c r="R220" s="268">
        <f t="shared" si="24"/>
        <v>10304142716.621185</v>
      </c>
      <c r="S220" s="403" t="str">
        <f t="shared" si="25"/>
        <v>2012q4</v>
      </c>
      <c r="T220" s="402">
        <f>AVERAGE(T155:T157)</f>
        <v>3.7882927464961851E-2</v>
      </c>
      <c r="U220" s="402">
        <f t="shared" ref="U220:AB220" si="37">AVERAGE(U155:U157)</f>
        <v>5.8810959225554437E-3</v>
      </c>
      <c r="V220" s="402">
        <f t="shared" si="37"/>
        <v>0.15894207164469953</v>
      </c>
      <c r="W220" s="402">
        <f t="shared" si="37"/>
        <v>4.5577449948833587E-2</v>
      </c>
      <c r="X220" s="402">
        <f t="shared" si="37"/>
        <v>4.3922469986001828E-2</v>
      </c>
      <c r="Y220" s="402">
        <f t="shared" si="37"/>
        <v>0.14370322191153734</v>
      </c>
      <c r="Z220" s="402">
        <f t="shared" si="37"/>
        <v>0.11108715675339602</v>
      </c>
      <c r="AA220" s="402">
        <f t="shared" si="37"/>
        <v>0.1779608435364263</v>
      </c>
      <c r="AB220" s="402">
        <f t="shared" si="37"/>
        <v>0.27504276283158813</v>
      </c>
    </row>
    <row r="221" spans="18:28" hidden="1">
      <c r="R221" s="268">
        <f t="shared" si="24"/>
        <v>9206665571.7325649</v>
      </c>
      <c r="S221" s="403" t="str">
        <f t="shared" si="25"/>
        <v>2013q1</v>
      </c>
      <c r="T221" s="402">
        <f>AVERAGE(T158:T160)</f>
        <v>3.8168112606139254E-2</v>
      </c>
      <c r="U221" s="402">
        <f t="shared" ref="U221:AB221" si="38">AVERAGE(U158:U160)</f>
        <v>6.2775275808759487E-3</v>
      </c>
      <c r="V221" s="402">
        <f t="shared" si="38"/>
        <v>0.15805597609935132</v>
      </c>
      <c r="W221" s="402">
        <f t="shared" si="38"/>
        <v>4.493551582015768E-2</v>
      </c>
      <c r="X221" s="402">
        <f t="shared" si="38"/>
        <v>4.429023988785441E-2</v>
      </c>
      <c r="Y221" s="402">
        <f t="shared" si="38"/>
        <v>0.14267727352217049</v>
      </c>
      <c r="Z221" s="402">
        <f t="shared" si="38"/>
        <v>0.11220410588510854</v>
      </c>
      <c r="AA221" s="402">
        <f t="shared" si="38"/>
        <v>0.17892227641689643</v>
      </c>
      <c r="AB221" s="402">
        <f t="shared" si="38"/>
        <v>0.27446897218144595</v>
      </c>
    </row>
    <row r="222" spans="18:28" hidden="1">
      <c r="R222" s="268">
        <f t="shared" si="24"/>
        <v>9541268519.421957</v>
      </c>
      <c r="S222" s="403" t="str">
        <f t="shared" si="25"/>
        <v>2013q2</v>
      </c>
      <c r="T222" s="402">
        <f>AVERAGE(T161:T163)</f>
        <v>3.8168112606139254E-2</v>
      </c>
      <c r="U222" s="402">
        <f t="shared" ref="U222:AB222" si="39">AVERAGE(U161:U163)</f>
        <v>6.2775275808759487E-3</v>
      </c>
      <c r="V222" s="402">
        <f t="shared" si="39"/>
        <v>0.15805597609935132</v>
      </c>
      <c r="W222" s="402">
        <f t="shared" si="39"/>
        <v>4.493551582015768E-2</v>
      </c>
      <c r="X222" s="402">
        <f t="shared" si="39"/>
        <v>4.429023988785441E-2</v>
      </c>
      <c r="Y222" s="402">
        <f t="shared" si="39"/>
        <v>0.14267727352217049</v>
      </c>
      <c r="Z222" s="402">
        <f t="shared" si="39"/>
        <v>0.11220410588510854</v>
      </c>
      <c r="AA222" s="402">
        <f t="shared" si="39"/>
        <v>0.17892227641689643</v>
      </c>
      <c r="AB222" s="402">
        <f t="shared" si="39"/>
        <v>0.27446897218144595</v>
      </c>
    </row>
    <row r="223" spans="18:28" hidden="1">
      <c r="R223" s="268">
        <f t="shared" si="24"/>
        <v>9536365647.8842583</v>
      </c>
      <c r="S223" s="403" t="str">
        <f t="shared" si="25"/>
        <v>2013q3</v>
      </c>
      <c r="T223" s="402">
        <f>AVERAGE(T164:T166)</f>
        <v>3.8168112606139254E-2</v>
      </c>
      <c r="U223" s="402">
        <f t="shared" ref="U223:AB223" si="40">AVERAGE(U164:U166)</f>
        <v>6.2775275808759487E-3</v>
      </c>
      <c r="V223" s="402">
        <f t="shared" si="40"/>
        <v>0.15805597609935132</v>
      </c>
      <c r="W223" s="402">
        <f t="shared" si="40"/>
        <v>4.493551582015768E-2</v>
      </c>
      <c r="X223" s="402">
        <f t="shared" si="40"/>
        <v>4.429023988785441E-2</v>
      </c>
      <c r="Y223" s="402">
        <f t="shared" si="40"/>
        <v>0.14267727352217049</v>
      </c>
      <c r="Z223" s="402">
        <f t="shared" si="40"/>
        <v>0.11220410588510854</v>
      </c>
      <c r="AA223" s="402">
        <f t="shared" si="40"/>
        <v>0.17892227641689643</v>
      </c>
      <c r="AB223" s="402">
        <f t="shared" si="40"/>
        <v>0.27446897218144595</v>
      </c>
    </row>
    <row r="224" spans="18:28" hidden="1">
      <c r="R224" s="268">
        <f t="shared" si="24"/>
        <v>10407132434.217457</v>
      </c>
      <c r="S224" s="403" t="str">
        <f t="shared" si="25"/>
        <v>2013q4</v>
      </c>
      <c r="T224" s="402">
        <f>AVERAGE(T167:T169)</f>
        <v>3.8168112606139254E-2</v>
      </c>
      <c r="U224" s="402">
        <f t="shared" ref="U224:AB224" si="41">AVERAGE(U167:U169)</f>
        <v>6.2775275808759487E-3</v>
      </c>
      <c r="V224" s="402">
        <f t="shared" si="41"/>
        <v>0.15805597609935132</v>
      </c>
      <c r="W224" s="402">
        <f t="shared" si="41"/>
        <v>4.493551582015768E-2</v>
      </c>
      <c r="X224" s="402">
        <f t="shared" si="41"/>
        <v>4.429023988785441E-2</v>
      </c>
      <c r="Y224" s="402">
        <f t="shared" si="41"/>
        <v>0.14267727352217049</v>
      </c>
      <c r="Z224" s="402">
        <f t="shared" si="41"/>
        <v>0.11220410588510854</v>
      </c>
      <c r="AA224" s="402">
        <f t="shared" si="41"/>
        <v>0.17892227641689643</v>
      </c>
      <c r="AB224" s="402">
        <f t="shared" si="41"/>
        <v>0.27446897218144595</v>
      </c>
    </row>
    <row r="225" spans="18:28" hidden="1">
      <c r="R225" s="268">
        <f t="shared" si="24"/>
        <v>9425329225.3416977</v>
      </c>
      <c r="S225" s="403" t="str">
        <f t="shared" si="25"/>
        <v>2014q1</v>
      </c>
      <c r="T225" s="402">
        <f>AVERAGE(T170:T172)</f>
        <v>4.0040352940070391E-2</v>
      </c>
      <c r="U225" s="402">
        <f t="shared" ref="U225:AB225" si="42">AVERAGE(U170:U172)</f>
        <v>6.8408929851630253E-3</v>
      </c>
      <c r="V225" s="402">
        <f t="shared" si="42"/>
        <v>0.15640601697038561</v>
      </c>
      <c r="W225" s="402">
        <f t="shared" si="42"/>
        <v>4.3442794664540624E-2</v>
      </c>
      <c r="X225" s="402">
        <f t="shared" si="42"/>
        <v>4.4749694896735227E-2</v>
      </c>
      <c r="Y225" s="402">
        <f t="shared" si="42"/>
        <v>0.14244269459130132</v>
      </c>
      <c r="Z225" s="402">
        <f t="shared" si="42"/>
        <v>0.11469898926547323</v>
      </c>
      <c r="AA225" s="402">
        <f t="shared" si="42"/>
        <v>0.17532245818144165</v>
      </c>
      <c r="AB225" s="402">
        <f t="shared" si="42"/>
        <v>0.27605610550488896</v>
      </c>
    </row>
    <row r="226" spans="18:28" hidden="1">
      <c r="R226" s="268">
        <f t="shared" si="24"/>
        <v>9757122350.4463596</v>
      </c>
      <c r="S226" s="403" t="str">
        <f t="shared" si="25"/>
        <v>2014q2</v>
      </c>
      <c r="T226" s="402">
        <f>AVERAGE(T173:T175)</f>
        <v>4.0040352940070391E-2</v>
      </c>
      <c r="U226" s="402">
        <f t="shared" ref="U226:AB226" si="43">AVERAGE(U173:U175)</f>
        <v>6.8408929851630253E-3</v>
      </c>
      <c r="V226" s="402">
        <f t="shared" si="43"/>
        <v>0.15640601697038561</v>
      </c>
      <c r="W226" s="402">
        <f t="shared" si="43"/>
        <v>4.3442794664540624E-2</v>
      </c>
      <c r="X226" s="402">
        <f t="shared" si="43"/>
        <v>4.4749694896735227E-2</v>
      </c>
      <c r="Y226" s="402">
        <f t="shared" si="43"/>
        <v>0.14244269459130132</v>
      </c>
      <c r="Z226" s="402">
        <f t="shared" si="43"/>
        <v>0.11469898926547323</v>
      </c>
      <c r="AA226" s="402">
        <f t="shared" si="43"/>
        <v>0.17532245818144165</v>
      </c>
      <c r="AB226" s="402">
        <f t="shared" si="43"/>
        <v>0.27605610550488896</v>
      </c>
    </row>
    <row r="227" spans="18:28" hidden="1">
      <c r="R227" s="268">
        <f t="shared" si="24"/>
        <v>9785075479.5769711</v>
      </c>
      <c r="S227" s="403" t="str">
        <f t="shared" si="25"/>
        <v>2014q3</v>
      </c>
      <c r="T227" s="402">
        <f>AVERAGE(T176:T178)</f>
        <v>4.0040352940070391E-2</v>
      </c>
      <c r="U227" s="402">
        <f t="shared" ref="U227:AB227" si="44">AVERAGE(U176:U178)</f>
        <v>6.8408929851630253E-3</v>
      </c>
      <c r="V227" s="402">
        <f t="shared" si="44"/>
        <v>0.15640601697038561</v>
      </c>
      <c r="W227" s="402">
        <f t="shared" si="44"/>
        <v>4.3442794664540624E-2</v>
      </c>
      <c r="X227" s="402">
        <f t="shared" si="44"/>
        <v>4.4749694896735227E-2</v>
      </c>
      <c r="Y227" s="402">
        <f t="shared" si="44"/>
        <v>0.14244269459130132</v>
      </c>
      <c r="Z227" s="402">
        <f t="shared" si="44"/>
        <v>0.11469898926547323</v>
      </c>
      <c r="AA227" s="402">
        <f t="shared" si="44"/>
        <v>0.17532245818144165</v>
      </c>
      <c r="AB227" s="402">
        <f t="shared" si="44"/>
        <v>0.27605610550488896</v>
      </c>
    </row>
    <row r="228" spans="18:28" hidden="1">
      <c r="R228" s="268">
        <f t="shared" si="24"/>
        <v>10687438529.467775</v>
      </c>
      <c r="S228" s="403" t="str">
        <f t="shared" si="25"/>
        <v>2014q4</v>
      </c>
      <c r="T228" s="402">
        <f>AVERAGE(T179:T181)</f>
        <v>4.0040352940070391E-2</v>
      </c>
      <c r="U228" s="402">
        <f t="shared" ref="U228:AB228" si="45">AVERAGE(U179:U181)</f>
        <v>6.8408929851630253E-3</v>
      </c>
      <c r="V228" s="402">
        <f t="shared" si="45"/>
        <v>0.15640601697038561</v>
      </c>
      <c r="W228" s="402">
        <f t="shared" si="45"/>
        <v>4.3442794664540624E-2</v>
      </c>
      <c r="X228" s="402">
        <f t="shared" si="45"/>
        <v>4.4749694896735227E-2</v>
      </c>
      <c r="Y228" s="402">
        <f t="shared" si="45"/>
        <v>0.14244269459130132</v>
      </c>
      <c r="Z228" s="402">
        <f t="shared" si="45"/>
        <v>0.11469898926547323</v>
      </c>
      <c r="AA228" s="402">
        <f t="shared" si="45"/>
        <v>0.17532245818144165</v>
      </c>
      <c r="AB228" s="402">
        <f t="shared" si="45"/>
        <v>0.27605610550488896</v>
      </c>
    </row>
    <row r="229" spans="18:28" hidden="1">
      <c r="R229" s="268">
        <f t="shared" si="24"/>
        <v>9627709942.2230453</v>
      </c>
      <c r="S229" s="403" t="str">
        <f t="shared" si="25"/>
        <v>2015q1</v>
      </c>
      <c r="T229" s="402">
        <f>AVERAGE(T182:T184)</f>
        <v>3.8149151267012502E-2</v>
      </c>
      <c r="U229" s="402">
        <f t="shared" ref="U229:AB229" si="46">AVERAGE(U182:U184)</f>
        <v>6.9029608187759139E-3</v>
      </c>
      <c r="V229" s="402">
        <f t="shared" si="46"/>
        <v>0.15523640623308316</v>
      </c>
      <c r="W229" s="402">
        <f t="shared" si="46"/>
        <v>4.3011517388561828E-2</v>
      </c>
      <c r="X229" s="402">
        <f t="shared" si="46"/>
        <v>4.4934908729002652E-2</v>
      </c>
      <c r="Y229" s="402">
        <f t="shared" si="46"/>
        <v>0.14234590831560684</v>
      </c>
      <c r="Z229" s="402">
        <f t="shared" si="46"/>
        <v>0.11622613594654661</v>
      </c>
      <c r="AA229" s="402">
        <f t="shared" si="46"/>
        <v>0.17608383912024092</v>
      </c>
      <c r="AB229" s="402">
        <f t="shared" si="46"/>
        <v>0.27710917218116971</v>
      </c>
    </row>
    <row r="230" spans="18:28" hidden="1">
      <c r="R230" s="268">
        <f t="shared" si="24"/>
        <v>9823009580.1890469</v>
      </c>
      <c r="S230" s="403" t="str">
        <f t="shared" si="25"/>
        <v>2015q2</v>
      </c>
      <c r="T230" s="402">
        <f>T229</f>
        <v>3.8149151267012502E-2</v>
      </c>
      <c r="U230" s="402">
        <f t="shared" ref="U230:AB232" si="47">U229</f>
        <v>6.9029608187759139E-3</v>
      </c>
      <c r="V230" s="402">
        <f t="shared" si="47"/>
        <v>0.15523640623308316</v>
      </c>
      <c r="W230" s="402">
        <f t="shared" si="47"/>
        <v>4.3011517388561828E-2</v>
      </c>
      <c r="X230" s="402">
        <f t="shared" si="47"/>
        <v>4.4934908729002652E-2</v>
      </c>
      <c r="Y230" s="402">
        <f t="shared" si="47"/>
        <v>0.14234590831560684</v>
      </c>
      <c r="Z230" s="402">
        <f t="shared" si="47"/>
        <v>0.11622613594654661</v>
      </c>
      <c r="AA230" s="402">
        <f t="shared" si="47"/>
        <v>0.17608383912024092</v>
      </c>
      <c r="AB230" s="402">
        <f t="shared" si="47"/>
        <v>0.27710917218116971</v>
      </c>
    </row>
    <row r="231" spans="18:28" hidden="1">
      <c r="R231" s="268">
        <f t="shared" si="24"/>
        <v>9821907647.2999878</v>
      </c>
      <c r="S231" s="403" t="str">
        <f t="shared" si="25"/>
        <v>2015q3</v>
      </c>
      <c r="T231" s="402">
        <f t="shared" ref="T231:T232" si="48">T230</f>
        <v>3.8149151267012502E-2</v>
      </c>
      <c r="U231" s="402">
        <f t="shared" si="47"/>
        <v>6.9029608187759139E-3</v>
      </c>
      <c r="V231" s="402">
        <f t="shared" si="47"/>
        <v>0.15523640623308316</v>
      </c>
      <c r="W231" s="402">
        <f t="shared" si="47"/>
        <v>4.3011517388561828E-2</v>
      </c>
      <c r="X231" s="402">
        <f t="shared" si="47"/>
        <v>4.4934908729002652E-2</v>
      </c>
      <c r="Y231" s="402">
        <f t="shared" si="47"/>
        <v>0.14234590831560684</v>
      </c>
      <c r="Z231" s="402">
        <f t="shared" si="47"/>
        <v>0.11622613594654661</v>
      </c>
      <c r="AA231" s="402">
        <f t="shared" si="47"/>
        <v>0.17608383912024092</v>
      </c>
      <c r="AB231" s="402">
        <f t="shared" si="47"/>
        <v>0.27710917218116971</v>
      </c>
    </row>
    <row r="232" spans="18:28" hidden="1">
      <c r="R232" s="268">
        <f t="shared" si="24"/>
        <v>10743847560.816288</v>
      </c>
      <c r="S232" s="403" t="str">
        <f t="shared" si="25"/>
        <v>2015q4</v>
      </c>
      <c r="T232" s="402">
        <f t="shared" si="48"/>
        <v>3.8149151267012502E-2</v>
      </c>
      <c r="U232" s="402">
        <f t="shared" si="47"/>
        <v>6.9029608187759139E-3</v>
      </c>
      <c r="V232" s="402">
        <f t="shared" si="47"/>
        <v>0.15523640623308316</v>
      </c>
      <c r="W232" s="402">
        <f t="shared" si="47"/>
        <v>4.3011517388561828E-2</v>
      </c>
      <c r="X232" s="402">
        <f t="shared" si="47"/>
        <v>4.4934908729002652E-2</v>
      </c>
      <c r="Y232" s="402">
        <f t="shared" si="47"/>
        <v>0.14234590831560684</v>
      </c>
      <c r="Z232" s="402">
        <f t="shared" si="47"/>
        <v>0.11622613594654661</v>
      </c>
      <c r="AA232" s="402">
        <f t="shared" si="47"/>
        <v>0.17608383912024092</v>
      </c>
      <c r="AB232" s="402">
        <f t="shared" si="47"/>
        <v>0.27710917218116971</v>
      </c>
    </row>
    <row r="233" spans="18:28" hidden="1">
      <c r="R233" s="268">
        <f t="shared" si="24"/>
        <v>9609894366.3871708</v>
      </c>
      <c r="S233" s="403" t="str">
        <f t="shared" si="25"/>
        <v>2016q1</v>
      </c>
      <c r="T233" s="410">
        <f>AVERAGE(T194:T196)</f>
        <v>3.7985041843547063E-2</v>
      </c>
      <c r="U233" s="410">
        <f t="shared" ref="U233:AB233" si="49">AVERAGE(U194:U196)</f>
        <v>6.0348069264052661E-3</v>
      </c>
      <c r="V233" s="410">
        <f t="shared" si="49"/>
        <v>0.15862114913836203</v>
      </c>
      <c r="W233" s="410">
        <f t="shared" si="49"/>
        <v>4.5493898194066719E-2</v>
      </c>
      <c r="X233" s="410">
        <f t="shared" si="49"/>
        <v>4.4367554584926396E-2</v>
      </c>
      <c r="Y233" s="410">
        <f t="shared" si="49"/>
        <v>0.14292650875580995</v>
      </c>
      <c r="Z233" s="410">
        <f t="shared" si="49"/>
        <v>0.11118812057531159</v>
      </c>
      <c r="AA233" s="410">
        <f t="shared" si="49"/>
        <v>0.17854713219918775</v>
      </c>
      <c r="AB233" s="410">
        <f t="shared" si="49"/>
        <v>0.27483578778238321</v>
      </c>
    </row>
    <row r="234" spans="18:28" hidden="1">
      <c r="R234" s="268">
        <f t="shared" ref="R234:R236" si="50">M64</f>
        <v>9816460309.1447792</v>
      </c>
      <c r="S234" s="403" t="str">
        <f t="shared" ref="S234:S236" si="51">A64</f>
        <v>2016q2</v>
      </c>
      <c r="T234" s="410">
        <f t="shared" ref="T234:AB234" si="52">AVERAGE(T195:T197)</f>
        <v>3.7985041843547063E-2</v>
      </c>
      <c r="U234" s="410">
        <f t="shared" si="52"/>
        <v>6.0348069264052661E-3</v>
      </c>
      <c r="V234" s="410">
        <f t="shared" si="52"/>
        <v>0.15862114913836203</v>
      </c>
      <c r="W234" s="410">
        <f t="shared" si="52"/>
        <v>4.5493898194066719E-2</v>
      </c>
      <c r="X234" s="410">
        <f t="shared" si="52"/>
        <v>4.4367554584926396E-2</v>
      </c>
      <c r="Y234" s="410">
        <f t="shared" si="52"/>
        <v>0.14292650875580995</v>
      </c>
      <c r="Z234" s="410">
        <f t="shared" si="52"/>
        <v>0.11118812057531159</v>
      </c>
      <c r="AA234" s="410">
        <f t="shared" si="52"/>
        <v>0.17854713219918775</v>
      </c>
      <c r="AB234" s="410">
        <f t="shared" si="52"/>
        <v>0.27483578778238321</v>
      </c>
    </row>
    <row r="235" spans="18:28" hidden="1">
      <c r="R235" s="268">
        <f t="shared" si="50"/>
        <v>9853896179.2379551</v>
      </c>
      <c r="S235" s="403" t="str">
        <f t="shared" si="51"/>
        <v>2016q3</v>
      </c>
      <c r="T235" s="410">
        <f t="shared" ref="T235:AB235" si="53">AVERAGE(T196:T198)</f>
        <v>3.7985041843547063E-2</v>
      </c>
      <c r="U235" s="410">
        <f t="shared" si="53"/>
        <v>6.0348069264052661E-3</v>
      </c>
      <c r="V235" s="410">
        <f t="shared" si="53"/>
        <v>0.15862114913836203</v>
      </c>
      <c r="W235" s="410">
        <f t="shared" si="53"/>
        <v>4.5493898194066719E-2</v>
      </c>
      <c r="X235" s="410">
        <f t="shared" si="53"/>
        <v>4.4367554584926396E-2</v>
      </c>
      <c r="Y235" s="410">
        <f t="shared" si="53"/>
        <v>0.14292650875580995</v>
      </c>
      <c r="Z235" s="410">
        <f t="shared" si="53"/>
        <v>0.11118812057531159</v>
      </c>
      <c r="AA235" s="410">
        <f t="shared" si="53"/>
        <v>0.17854713219918775</v>
      </c>
      <c r="AB235" s="410">
        <f t="shared" si="53"/>
        <v>0.27483578778238321</v>
      </c>
    </row>
    <row r="236" spans="18:28" hidden="1">
      <c r="R236" s="268">
        <f t="shared" si="50"/>
        <v>10795467587.244787</v>
      </c>
      <c r="S236" s="403" t="str">
        <f t="shared" si="51"/>
        <v>2016q4</v>
      </c>
      <c r="T236" s="410">
        <f t="shared" ref="T236:AB236" si="54">AVERAGE(T197:T199)</f>
        <v>3.7985041843547063E-2</v>
      </c>
      <c r="U236" s="410">
        <f t="shared" si="54"/>
        <v>6.0348069264052661E-3</v>
      </c>
      <c r="V236" s="410">
        <f t="shared" si="54"/>
        <v>0.15862114913836203</v>
      </c>
      <c r="W236" s="410">
        <f t="shared" si="54"/>
        <v>4.5493898194066719E-2</v>
      </c>
      <c r="X236" s="410">
        <f t="shared" si="54"/>
        <v>4.4367554584926396E-2</v>
      </c>
      <c r="Y236" s="410">
        <f t="shared" si="54"/>
        <v>0.14292650875580995</v>
      </c>
      <c r="Z236" s="410">
        <f t="shared" si="54"/>
        <v>0.11118812057531159</v>
      </c>
      <c r="AA236" s="410">
        <f t="shared" si="54"/>
        <v>0.17854713219918775</v>
      </c>
      <c r="AB236" s="410">
        <f t="shared" si="54"/>
        <v>0.27483578778238321</v>
      </c>
    </row>
    <row r="237" spans="18:28" hidden="1">
      <c r="R237"/>
      <c r="S237" s="401"/>
      <c r="T237" s="256"/>
      <c r="U237" s="256"/>
      <c r="V237" s="256"/>
      <c r="W237" s="256"/>
      <c r="X237" s="256"/>
      <c r="Y237" s="256"/>
      <c r="Z237" s="256"/>
      <c r="AA237" s="256"/>
      <c r="AB237" s="256"/>
    </row>
    <row r="238" spans="18:28" hidden="1">
      <c r="R238"/>
      <c r="S238" s="401"/>
      <c r="T238" s="256"/>
      <c r="U238" s="256"/>
      <c r="V238" s="256"/>
      <c r="W238" s="256"/>
      <c r="X238" s="256"/>
      <c r="Y238" s="256"/>
      <c r="Z238" s="256"/>
      <c r="AA238" s="256"/>
      <c r="AB238" s="256"/>
    </row>
    <row r="239" spans="18:28" ht="60">
      <c r="R239"/>
      <c r="T239" s="400" t="s">
        <v>1</v>
      </c>
      <c r="U239" s="400" t="s">
        <v>2</v>
      </c>
      <c r="V239" s="400" t="s">
        <v>4</v>
      </c>
      <c r="W239" s="400" t="s">
        <v>5</v>
      </c>
      <c r="X239" s="400" t="s">
        <v>6</v>
      </c>
      <c r="Y239" s="400" t="s">
        <v>8</v>
      </c>
      <c r="Z239" s="400" t="s">
        <v>9</v>
      </c>
      <c r="AA239" s="400" t="s">
        <v>10</v>
      </c>
      <c r="AB239" s="400" t="s">
        <v>368</v>
      </c>
    </row>
    <row r="240" spans="18:28">
      <c r="R240" s="411">
        <f t="shared" ref="R240:S264" si="55">R209</f>
        <v>8420759953.1303673</v>
      </c>
      <c r="S240" s="412" t="str">
        <f t="shared" si="55"/>
        <v>2010q1</v>
      </c>
      <c r="T240" s="413">
        <f t="shared" ref="T240:T264" si="56">$R240*T209</f>
        <v>300230131.99829966</v>
      </c>
      <c r="U240" s="413">
        <f t="shared" ref="U240:AB240" si="57">$R240*U209</f>
        <v>49612220.275063857</v>
      </c>
      <c r="V240" s="413">
        <f t="shared" si="57"/>
        <v>1322979781.4110689</v>
      </c>
      <c r="W240" s="413">
        <f t="shared" si="57"/>
        <v>389168421.75368506</v>
      </c>
      <c r="X240" s="413">
        <f t="shared" si="57"/>
        <v>401662556.15039635</v>
      </c>
      <c r="Y240" s="413">
        <f t="shared" si="57"/>
        <v>1210503925.5572884</v>
      </c>
      <c r="Z240" s="413">
        <f t="shared" si="57"/>
        <v>937086264.59586883</v>
      </c>
      <c r="AA240" s="413">
        <f t="shared" si="57"/>
        <v>1485942099.4971218</v>
      </c>
      <c r="AB240" s="413">
        <f t="shared" si="57"/>
        <v>2323574551.8915744</v>
      </c>
    </row>
    <row r="241" spans="18:28">
      <c r="R241" s="411">
        <f t="shared" si="55"/>
        <v>8652960663.8758869</v>
      </c>
      <c r="S241" s="412" t="str">
        <f t="shared" si="55"/>
        <v>2010q2</v>
      </c>
      <c r="T241" s="413">
        <f t="shared" si="56"/>
        <v>308508915.67403078</v>
      </c>
      <c r="U241" s="413">
        <f t="shared" ref="U241:AB250" si="58">$R241*U210</f>
        <v>50980266.968432739</v>
      </c>
      <c r="V241" s="413">
        <f t="shared" si="58"/>
        <v>1359460674.7336965</v>
      </c>
      <c r="W241" s="413">
        <f t="shared" si="58"/>
        <v>399899660.33950001</v>
      </c>
      <c r="X241" s="413">
        <f t="shared" si="58"/>
        <v>412738317.903148</v>
      </c>
      <c r="Y241" s="413">
        <f t="shared" si="58"/>
        <v>1243883320.4621572</v>
      </c>
      <c r="Z241" s="413">
        <f t="shared" si="58"/>
        <v>962926224.15772951</v>
      </c>
      <c r="AA241" s="413">
        <f t="shared" si="58"/>
        <v>1526916644.9716849</v>
      </c>
      <c r="AB241" s="413">
        <f t="shared" si="58"/>
        <v>2387646638.6655073</v>
      </c>
    </row>
    <row r="242" spans="18:28">
      <c r="R242" s="411">
        <f t="shared" si="55"/>
        <v>8793505360.3497562</v>
      </c>
      <c r="S242" s="412" t="str">
        <f t="shared" si="55"/>
        <v>2010q3</v>
      </c>
      <c r="T242" s="413">
        <f t="shared" si="56"/>
        <v>313519835.47329724</v>
      </c>
      <c r="U242" s="413">
        <f t="shared" si="58"/>
        <v>51808307.962210447</v>
      </c>
      <c r="V242" s="413">
        <f t="shared" si="58"/>
        <v>1381541554.9457448</v>
      </c>
      <c r="W242" s="413">
        <f t="shared" si="58"/>
        <v>406394983.56650329</v>
      </c>
      <c r="X242" s="413">
        <f t="shared" si="58"/>
        <v>419442171.51651347</v>
      </c>
      <c r="Y242" s="413">
        <f t="shared" si="58"/>
        <v>1264086949.0829484</v>
      </c>
      <c r="Z242" s="413">
        <f t="shared" si="58"/>
        <v>978566440.16679633</v>
      </c>
      <c r="AA242" s="413">
        <f t="shared" si="58"/>
        <v>1551717409.0967722</v>
      </c>
      <c r="AB242" s="413">
        <f t="shared" si="58"/>
        <v>2426427708.53897</v>
      </c>
    </row>
    <row r="243" spans="18:28">
      <c r="R243" s="411">
        <f t="shared" si="55"/>
        <v>9392164577.8820763</v>
      </c>
      <c r="S243" s="412" t="str">
        <f t="shared" si="55"/>
        <v>2010q4</v>
      </c>
      <c r="T243" s="413">
        <f t="shared" si="56"/>
        <v>334864172.1961261</v>
      </c>
      <c r="U243" s="413">
        <f t="shared" si="58"/>
        <v>55335402.088539235</v>
      </c>
      <c r="V243" s="413">
        <f t="shared" si="58"/>
        <v>1475596491.2174056</v>
      </c>
      <c r="W243" s="413">
        <f t="shared" si="58"/>
        <v>434062232.62147015</v>
      </c>
      <c r="X243" s="413">
        <f t="shared" si="58"/>
        <v>447997669.2287643</v>
      </c>
      <c r="Y243" s="413">
        <f t="shared" si="58"/>
        <v>1350145610.8815825</v>
      </c>
      <c r="Z243" s="413">
        <f t="shared" si="58"/>
        <v>1045186951.0287287</v>
      </c>
      <c r="AA243" s="413">
        <f t="shared" si="58"/>
        <v>1657357866.6724079</v>
      </c>
      <c r="AB243" s="413">
        <f t="shared" si="58"/>
        <v>2591618181.947052</v>
      </c>
    </row>
    <row r="244" spans="18:28">
      <c r="R244" s="411">
        <f t="shared" si="55"/>
        <v>8765973230.4082222</v>
      </c>
      <c r="S244" s="412" t="str">
        <f t="shared" si="55"/>
        <v>2011q1</v>
      </c>
      <c r="T244" s="413">
        <f t="shared" si="56"/>
        <v>332206437.4850449</v>
      </c>
      <c r="U244" s="413">
        <f t="shared" si="58"/>
        <v>52044796.549279191</v>
      </c>
      <c r="V244" s="413">
        <f t="shared" si="58"/>
        <v>1392793302.3802764</v>
      </c>
      <c r="W244" s="413">
        <f t="shared" si="58"/>
        <v>403184334.05243534</v>
      </c>
      <c r="X244" s="413">
        <f t="shared" si="58"/>
        <v>393618081.9569416</v>
      </c>
      <c r="Y244" s="413">
        <f t="shared" si="58"/>
        <v>1248231580.4934399</v>
      </c>
      <c r="Z244" s="413">
        <f t="shared" si="58"/>
        <v>966234753.39515054</v>
      </c>
      <c r="AA244" s="413">
        <f t="shared" si="58"/>
        <v>1566936316.3367903</v>
      </c>
      <c r="AB244" s="413">
        <f t="shared" si="58"/>
        <v>2410723627.7588625</v>
      </c>
    </row>
    <row r="245" spans="18:28">
      <c r="R245" s="411">
        <f t="shared" si="55"/>
        <v>8920382586.013443</v>
      </c>
      <c r="S245" s="412" t="str">
        <f t="shared" si="55"/>
        <v>2011q2</v>
      </c>
      <c r="T245" s="413">
        <f t="shared" si="56"/>
        <v>338058130.22830272</v>
      </c>
      <c r="U245" s="413">
        <f t="shared" si="58"/>
        <v>52961546.268511996</v>
      </c>
      <c r="V245" s="413">
        <f t="shared" si="58"/>
        <v>1417326837.9796991</v>
      </c>
      <c r="W245" s="413">
        <f t="shared" si="58"/>
        <v>410286276.02451432</v>
      </c>
      <c r="X245" s="413">
        <f t="shared" si="58"/>
        <v>400551517.95908463</v>
      </c>
      <c r="Y245" s="413">
        <f t="shared" si="58"/>
        <v>1270218715.1702249</v>
      </c>
      <c r="Z245" s="413">
        <f t="shared" si="58"/>
        <v>983254618.92674613</v>
      </c>
      <c r="AA245" s="413">
        <f t="shared" si="58"/>
        <v>1594537316.3079841</v>
      </c>
      <c r="AB245" s="413">
        <f t="shared" si="58"/>
        <v>2453187627.1483736</v>
      </c>
    </row>
    <row r="246" spans="18:28">
      <c r="R246" s="411">
        <f t="shared" si="55"/>
        <v>9104889831.3820419</v>
      </c>
      <c r="S246" s="412" t="str">
        <f t="shared" si="55"/>
        <v>2011q3</v>
      </c>
      <c r="T246" s="413">
        <f t="shared" si="56"/>
        <v>345050450.76853174</v>
      </c>
      <c r="U246" s="413">
        <f t="shared" si="58"/>
        <v>54056991.325743765</v>
      </c>
      <c r="V246" s="413">
        <f t="shared" si="58"/>
        <v>1446642516.7794678</v>
      </c>
      <c r="W246" s="413">
        <f t="shared" si="58"/>
        <v>418772547.75915015</v>
      </c>
      <c r="X246" s="413">
        <f t="shared" si="58"/>
        <v>408836438.08377963</v>
      </c>
      <c r="Y246" s="413">
        <f t="shared" si="58"/>
        <v>1296491641.6833956</v>
      </c>
      <c r="Z246" s="413">
        <f t="shared" si="58"/>
        <v>1003592042.7406727</v>
      </c>
      <c r="AA246" s="413">
        <f t="shared" si="58"/>
        <v>1627518377.9421248</v>
      </c>
      <c r="AB246" s="413">
        <f t="shared" si="58"/>
        <v>2503928824.2991743</v>
      </c>
    </row>
    <row r="247" spans="18:28">
      <c r="R247" s="411">
        <f t="shared" si="55"/>
        <v>9911736412.2138863</v>
      </c>
      <c r="S247" s="412" t="str">
        <f t="shared" si="55"/>
        <v>2011q4</v>
      </c>
      <c r="T247" s="413">
        <f t="shared" si="56"/>
        <v>375627731.94084191</v>
      </c>
      <c r="U247" s="413">
        <f t="shared" si="58"/>
        <v>58847351.168528654</v>
      </c>
      <c r="V247" s="413">
        <f t="shared" si="58"/>
        <v>1574839407.6771927</v>
      </c>
      <c r="W247" s="413">
        <f t="shared" si="58"/>
        <v>455882848.32985157</v>
      </c>
      <c r="X247" s="413">
        <f t="shared" si="58"/>
        <v>445066231.99632126</v>
      </c>
      <c r="Y247" s="413">
        <f t="shared" si="58"/>
        <v>1411382636.2524676</v>
      </c>
      <c r="Z247" s="413">
        <f t="shared" si="58"/>
        <v>1092527199.9179063</v>
      </c>
      <c r="AA247" s="413">
        <f t="shared" si="58"/>
        <v>1771743916.3948255</v>
      </c>
      <c r="AB247" s="413">
        <f t="shared" si="58"/>
        <v>2725819088.5359492</v>
      </c>
    </row>
    <row r="248" spans="18:28">
      <c r="R248" s="411">
        <f t="shared" si="55"/>
        <v>8988314895.5615253</v>
      </c>
      <c r="S248" s="412" t="str">
        <f t="shared" si="55"/>
        <v>2012q1</v>
      </c>
      <c r="T248" s="413">
        <f t="shared" si="56"/>
        <v>340503681.22079343</v>
      </c>
      <c r="U248" s="413">
        <f t="shared" si="58"/>
        <v>52861142.082931243</v>
      </c>
      <c r="V248" s="413">
        <f t="shared" si="58"/>
        <v>1428621390.0954599</v>
      </c>
      <c r="W248" s="413">
        <f t="shared" si="58"/>
        <v>409664472.27681082</v>
      </c>
      <c r="X248" s="413">
        <f t="shared" si="58"/>
        <v>394788991.22503424</v>
      </c>
      <c r="Y248" s="413">
        <f t="shared" si="58"/>
        <v>1291649810.0476544</v>
      </c>
      <c r="Z248" s="413">
        <f t="shared" si="58"/>
        <v>998486345.75212753</v>
      </c>
      <c r="AA248" s="413">
        <f t="shared" si="58"/>
        <v>1599568100.7851546</v>
      </c>
      <c r="AB248" s="413">
        <f t="shared" si="58"/>
        <v>2472170962.0755596</v>
      </c>
    </row>
    <row r="249" spans="18:28">
      <c r="R249" s="411">
        <f t="shared" si="55"/>
        <v>9340997046.8279305</v>
      </c>
      <c r="S249" s="412" t="str">
        <f t="shared" si="55"/>
        <v>2012q2</v>
      </c>
      <c r="T249" s="413">
        <f t="shared" si="56"/>
        <v>353864313.57540536</v>
      </c>
      <c r="U249" s="413">
        <f t="shared" si="58"/>
        <v>54935299.644702181</v>
      </c>
      <c r="V249" s="413">
        <f t="shared" si="58"/>
        <v>1484677421.8498516</v>
      </c>
      <c r="W249" s="413">
        <f t="shared" si="58"/>
        <v>425738825.37400234</v>
      </c>
      <c r="X249" s="413">
        <f t="shared" si="58"/>
        <v>410279662.42863148</v>
      </c>
      <c r="Y249" s="413">
        <f t="shared" si="58"/>
        <v>1342331371.4953289</v>
      </c>
      <c r="Z249" s="413">
        <f t="shared" si="58"/>
        <v>1037664803.1739836</v>
      </c>
      <c r="AA249" s="413">
        <f t="shared" si="58"/>
        <v>1662331713.9247653</v>
      </c>
      <c r="AB249" s="413">
        <f t="shared" si="58"/>
        <v>2569173635.3612595</v>
      </c>
    </row>
    <row r="250" spans="18:28">
      <c r="R250" s="411">
        <f t="shared" si="55"/>
        <v>9408742805.2017097</v>
      </c>
      <c r="S250" s="412" t="str">
        <f t="shared" si="55"/>
        <v>2012q3</v>
      </c>
      <c r="T250" s="413">
        <f t="shared" si="56"/>
        <v>356430721.22593808</v>
      </c>
      <c r="U250" s="413">
        <f t="shared" si="58"/>
        <v>55333718.948044643</v>
      </c>
      <c r="V250" s="413">
        <f t="shared" si="58"/>
        <v>1495445073.0309215</v>
      </c>
      <c r="W250" s="413">
        <f t="shared" si="58"/>
        <v>428826504.28552902</v>
      </c>
      <c r="X250" s="413">
        <f t="shared" si="58"/>
        <v>413255223.46748275</v>
      </c>
      <c r="Y250" s="413">
        <f t="shared" si="58"/>
        <v>1352066655.2444816</v>
      </c>
      <c r="Z250" s="413">
        <f t="shared" si="58"/>
        <v>1045190486.8538293</v>
      </c>
      <c r="AA250" s="413">
        <f t="shared" si="58"/>
        <v>1674387806.2309783</v>
      </c>
      <c r="AB250" s="413">
        <f t="shared" si="58"/>
        <v>2587806615.914505</v>
      </c>
    </row>
    <row r="251" spans="18:28">
      <c r="R251" s="411">
        <f t="shared" si="55"/>
        <v>10304142716.621185</v>
      </c>
      <c r="S251" s="412" t="str">
        <f t="shared" si="55"/>
        <v>2012q4</v>
      </c>
      <c r="T251" s="413">
        <f t="shared" si="56"/>
        <v>390351091.12237531</v>
      </c>
      <c r="U251" s="413">
        <f t="shared" ref="U251:AB260" si="59">$R251*U220</f>
        <v>60599651.716150224</v>
      </c>
      <c r="V251" s="413">
        <f t="shared" si="59"/>
        <v>1637761789.9024134</v>
      </c>
      <c r="W251" s="413">
        <f t="shared" si="59"/>
        <v>469636548.93244022</v>
      </c>
      <c r="X251" s="413">
        <f t="shared" si="59"/>
        <v>452583399.20227337</v>
      </c>
      <c r="Y251" s="413">
        <f t="shared" si="59"/>
        <v>1480738507.4147654</v>
      </c>
      <c r="Z251" s="413">
        <f t="shared" si="59"/>
        <v>1144657917.1706614</v>
      </c>
      <c r="AA251" s="413">
        <f t="shared" si="59"/>
        <v>1833733929.7696295</v>
      </c>
      <c r="AB251" s="413">
        <f t="shared" si="59"/>
        <v>2834079881.3904767</v>
      </c>
    </row>
    <row r="252" spans="18:28">
      <c r="R252" s="411">
        <f t="shared" si="55"/>
        <v>9206665571.7325649</v>
      </c>
      <c r="S252" s="412" t="str">
        <f t="shared" si="55"/>
        <v>2013q1</v>
      </c>
      <c r="T252" s="413">
        <f t="shared" si="56"/>
        <v>351401048.26895398</v>
      </c>
      <c r="U252" s="413">
        <f t="shared" si="59"/>
        <v>57795097.054452211</v>
      </c>
      <c r="V252" s="413">
        <f t="shared" si="59"/>
        <v>1455168513.560483</v>
      </c>
      <c r="W252" s="413">
        <f t="shared" si="59"/>
        <v>413706266.44948971</v>
      </c>
      <c r="X252" s="413">
        <f t="shared" si="59"/>
        <v>407765426.73928559</v>
      </c>
      <c r="Y252" s="413">
        <f t="shared" si="59"/>
        <v>1313581942.0052373</v>
      </c>
      <c r="Z252" s="413">
        <f t="shared" si="59"/>
        <v>1033025678.6594641</v>
      </c>
      <c r="AA252" s="413">
        <f t="shared" si="59"/>
        <v>1647277562.3034577</v>
      </c>
      <c r="AB252" s="413">
        <f t="shared" si="59"/>
        <v>2526944036.6917415</v>
      </c>
    </row>
    <row r="253" spans="18:28">
      <c r="R253" s="411">
        <f t="shared" si="55"/>
        <v>9541268519.421957</v>
      </c>
      <c r="S253" s="412" t="str">
        <f t="shared" si="55"/>
        <v>2013q2</v>
      </c>
      <c r="T253" s="413">
        <f t="shared" si="56"/>
        <v>364172211.25470883</v>
      </c>
      <c r="U253" s="413">
        <f t="shared" si="59"/>
        <v>59895576.287214763</v>
      </c>
      <c r="V253" s="413">
        <f t="shared" si="59"/>
        <v>1508054509.0632501</v>
      </c>
      <c r="W253" s="413">
        <f t="shared" si="59"/>
        <v>428741822.4988578</v>
      </c>
      <c r="X253" s="413">
        <f t="shared" si="59"/>
        <v>422585071.55963194</v>
      </c>
      <c r="Y253" s="413">
        <f t="shared" si="59"/>
        <v>1361322178.2940412</v>
      </c>
      <c r="Z253" s="413">
        <f t="shared" si="59"/>
        <v>1070569503.231474</v>
      </c>
      <c r="AA253" s="413">
        <f t="shared" si="59"/>
        <v>1707145483.3998475</v>
      </c>
      <c r="AB253" s="413">
        <f t="shared" si="59"/>
        <v>2618782163.832931</v>
      </c>
    </row>
    <row r="254" spans="18:28">
      <c r="R254" s="411">
        <f t="shared" si="55"/>
        <v>9536365647.8842583</v>
      </c>
      <c r="S254" s="412" t="str">
        <f t="shared" si="55"/>
        <v>2013q3</v>
      </c>
      <c r="T254" s="413">
        <f t="shared" si="56"/>
        <v>363985077.90176451</v>
      </c>
      <c r="U254" s="413">
        <f t="shared" si="59"/>
        <v>59864798.37591137</v>
      </c>
      <c r="V254" s="413">
        <f t="shared" si="59"/>
        <v>1507279580.9166694</v>
      </c>
      <c r="W254" s="413">
        <f t="shared" si="59"/>
        <v>428521509.43731135</v>
      </c>
      <c r="X254" s="413">
        <f t="shared" si="59"/>
        <v>422367922.20308793</v>
      </c>
      <c r="Y254" s="413">
        <f t="shared" si="59"/>
        <v>1360622649.950613</v>
      </c>
      <c r="Z254" s="413">
        <f t="shared" si="59"/>
        <v>1070019380.914317</v>
      </c>
      <c r="AA254" s="413">
        <f t="shared" si="59"/>
        <v>1706268250.4633429</v>
      </c>
      <c r="AB254" s="413">
        <f t="shared" si="59"/>
        <v>2617436477.7212415</v>
      </c>
    </row>
    <row r="255" spans="18:28">
      <c r="R255" s="411">
        <f t="shared" si="55"/>
        <v>10407132434.217457</v>
      </c>
      <c r="S255" s="412" t="str">
        <f t="shared" si="55"/>
        <v>2013q4</v>
      </c>
      <c r="T255" s="413">
        <f t="shared" si="56"/>
        <v>397220602.65621603</v>
      </c>
      <c r="U255" s="413">
        <f t="shared" si="59"/>
        <v>65331060.893628731</v>
      </c>
      <c r="V255" s="413">
        <f t="shared" si="59"/>
        <v>1644909475.2854583</v>
      </c>
      <c r="W255" s="413">
        <f t="shared" si="59"/>
        <v>467649864.14025462</v>
      </c>
      <c r="X255" s="413">
        <f t="shared" si="59"/>
        <v>460934392.05616134</v>
      </c>
      <c r="Y255" s="413">
        <f t="shared" si="59"/>
        <v>1484861280.8982961</v>
      </c>
      <c r="Z255" s="413">
        <f t="shared" si="59"/>
        <v>1167722989.609283</v>
      </c>
      <c r="AA255" s="413">
        <f t="shared" si="59"/>
        <v>1862067826.102304</v>
      </c>
      <c r="AB255" s="413">
        <f t="shared" si="59"/>
        <v>2856434942.5758548</v>
      </c>
    </row>
    <row r="256" spans="18:28">
      <c r="R256" s="411">
        <f t="shared" si="55"/>
        <v>9425329225.3416977</v>
      </c>
      <c r="S256" s="412" t="str">
        <f t="shared" si="55"/>
        <v>2014q1</v>
      </c>
      <c r="T256" s="413">
        <f t="shared" si="56"/>
        <v>377393508.75904185</v>
      </c>
      <c r="U256" s="413">
        <f t="shared" si="59"/>
        <v>64477668.580492072</v>
      </c>
      <c r="V256" s="413">
        <f t="shared" si="59"/>
        <v>1474178202.7702651</v>
      </c>
      <c r="W256" s="413">
        <f t="shared" si="59"/>
        <v>409462642.18221313</v>
      </c>
      <c r="X256" s="413">
        <f t="shared" si="59"/>
        <v>421780607.13532275</v>
      </c>
      <c r="Y256" s="413">
        <f t="shared" si="59"/>
        <v>1342569292.2678142</v>
      </c>
      <c r="Z256" s="413">
        <f t="shared" si="59"/>
        <v>1081075735.6410184</v>
      </c>
      <c r="AA256" s="413">
        <f t="shared" si="59"/>
        <v>1652471888.9562898</v>
      </c>
      <c r="AB256" s="413">
        <f t="shared" si="59"/>
        <v>2601919679.0492411</v>
      </c>
    </row>
    <row r="257" spans="18:28">
      <c r="R257" s="411">
        <f t="shared" si="55"/>
        <v>9757122350.4463596</v>
      </c>
      <c r="S257" s="412" t="str">
        <f t="shared" si="55"/>
        <v>2014q2</v>
      </c>
      <c r="T257" s="413">
        <f t="shared" si="56"/>
        <v>390678622.59132141</v>
      </c>
      <c r="U257" s="413">
        <f t="shared" si="59"/>
        <v>66747429.842545874</v>
      </c>
      <c r="V257" s="413">
        <f t="shared" si="59"/>
        <v>1526072643.9260421</v>
      </c>
      <c r="W257" s="413">
        <f t="shared" si="59"/>
        <v>423876662.78724116</v>
      </c>
      <c r="X257" s="413">
        <f t="shared" si="59"/>
        <v>436628248.25259066</v>
      </c>
      <c r="Y257" s="413">
        <f t="shared" si="59"/>
        <v>1389830799.0545909</v>
      </c>
      <c r="Z257" s="413">
        <f t="shared" si="59"/>
        <v>1119132071.7357559</v>
      </c>
      <c r="AA257" s="413">
        <f t="shared" si="59"/>
        <v>1710642675.2573416</v>
      </c>
      <c r="AB257" s="413">
        <f t="shared" si="59"/>
        <v>2693513196.9989305</v>
      </c>
    </row>
    <row r="258" spans="18:28">
      <c r="R258" s="411">
        <f t="shared" si="55"/>
        <v>9785075479.5769711</v>
      </c>
      <c r="S258" s="412" t="str">
        <f t="shared" si="55"/>
        <v>2014q3</v>
      </c>
      <c r="T258" s="413">
        <f t="shared" si="56"/>
        <v>391797875.74749047</v>
      </c>
      <c r="U258" s="413">
        <f t="shared" si="59"/>
        <v>66938654.20752883</v>
      </c>
      <c r="V258" s="413">
        <f t="shared" si="59"/>
        <v>1530444681.5152199</v>
      </c>
      <c r="W258" s="413">
        <f t="shared" si="59"/>
        <v>425091024.8362937</v>
      </c>
      <c r="X258" s="413">
        <f t="shared" si="59"/>
        <v>437879142.25259459</v>
      </c>
      <c r="Y258" s="413">
        <f t="shared" si="59"/>
        <v>1393812518.0902138</v>
      </c>
      <c r="Z258" s="413">
        <f t="shared" si="59"/>
        <v>1122338267.3938444</v>
      </c>
      <c r="AA258" s="413">
        <f t="shared" si="59"/>
        <v>1715543486.5703835</v>
      </c>
      <c r="AB258" s="413">
        <f t="shared" si="59"/>
        <v>2701229828.9634023</v>
      </c>
    </row>
    <row r="259" spans="18:28">
      <c r="R259" s="411">
        <f t="shared" si="55"/>
        <v>10687438529.467775</v>
      </c>
      <c r="S259" s="412" t="str">
        <f t="shared" si="55"/>
        <v>2014q4</v>
      </c>
      <c r="T259" s="413">
        <f t="shared" si="56"/>
        <v>427928810.74519664</v>
      </c>
      <c r="U259" s="413">
        <f t="shared" si="59"/>
        <v>73111623.26559715</v>
      </c>
      <c r="V259" s="413">
        <f t="shared" si="59"/>
        <v>1671579692.0098898</v>
      </c>
      <c r="W259" s="413">
        <f t="shared" si="59"/>
        <v>464292197.52556854</v>
      </c>
      <c r="X259" s="413">
        <f t="shared" si="59"/>
        <v>478259613.42129552</v>
      </c>
      <c r="Y259" s="413">
        <f t="shared" si="59"/>
        <v>1522347542.4162848</v>
      </c>
      <c r="Z259" s="413">
        <f t="shared" si="59"/>
        <v>1225838397.1668293</v>
      </c>
      <c r="AA259" s="413">
        <f t="shared" si="59"/>
        <v>1873747994.6493423</v>
      </c>
      <c r="AB259" s="413">
        <f t="shared" si="59"/>
        <v>2950332658.2677717</v>
      </c>
    </row>
    <row r="260" spans="18:28">
      <c r="R260" s="411">
        <f t="shared" si="55"/>
        <v>9627709942.2230453</v>
      </c>
      <c r="S260" s="412" t="str">
        <f t="shared" si="55"/>
        <v>2015q1</v>
      </c>
      <c r="T260" s="413">
        <f t="shared" si="56"/>
        <v>367288962.94078714</v>
      </c>
      <c r="U260" s="413">
        <f t="shared" si="59"/>
        <v>66459704.505704999</v>
      </c>
      <c r="V260" s="413">
        <f t="shared" si="59"/>
        <v>1494571091.6852303</v>
      </c>
      <c r="W260" s="413">
        <f t="shared" si="59"/>
        <v>414102413.59195608</v>
      </c>
      <c r="X260" s="413">
        <f t="shared" si="59"/>
        <v>432620267.52310395</v>
      </c>
      <c r="Y260" s="413">
        <f t="shared" si="59"/>
        <v>1370465116.7249379</v>
      </c>
      <c r="Z260" s="413">
        <f t="shared" si="59"/>
        <v>1118991524.5987341</v>
      </c>
      <c r="AA260" s="413">
        <f t="shared" si="59"/>
        <v>1695284128.5627468</v>
      </c>
      <c r="AB260" s="413">
        <f t="shared" si="59"/>
        <v>2667926732.0898452</v>
      </c>
    </row>
    <row r="261" spans="18:28">
      <c r="R261" s="411">
        <f t="shared" si="55"/>
        <v>9823009580.1890469</v>
      </c>
      <c r="S261" s="412" t="str">
        <f t="shared" si="55"/>
        <v>2015q2</v>
      </c>
      <c r="T261" s="413">
        <f t="shared" si="56"/>
        <v>374739478.3719449</v>
      </c>
      <c r="U261" s="413">
        <f t="shared" ref="U261:AB264" si="60">$R261*U230</f>
        <v>67807850.254505426</v>
      </c>
      <c r="V261" s="413">
        <f t="shared" si="60"/>
        <v>1524888705.6216946</v>
      </c>
      <c r="W261" s="413">
        <f t="shared" si="60"/>
        <v>422502547.3663106</v>
      </c>
      <c r="X261" s="413">
        <f t="shared" si="60"/>
        <v>441396038.92991346</v>
      </c>
      <c r="Y261" s="413">
        <f t="shared" si="60"/>
        <v>1398265221.0849178</v>
      </c>
      <c r="Z261" s="413">
        <f t="shared" si="60"/>
        <v>1141690446.8712819</v>
      </c>
      <c r="AA261" s="413">
        <f t="shared" si="60"/>
        <v>1729673238.5945935</v>
      </c>
      <c r="AB261" s="413">
        <f t="shared" si="60"/>
        <v>2722046053.0938859</v>
      </c>
    </row>
    <row r="262" spans="18:28">
      <c r="R262" s="411">
        <f t="shared" si="55"/>
        <v>9821907647.2999878</v>
      </c>
      <c r="S262" s="412" t="str">
        <f t="shared" si="55"/>
        <v>2015q3</v>
      </c>
      <c r="T262" s="413">
        <f t="shared" si="56"/>
        <v>374697440.56747413</v>
      </c>
      <c r="U262" s="413">
        <f t="shared" si="60"/>
        <v>67800243.65494734</v>
      </c>
      <c r="V262" s="413">
        <f t="shared" si="60"/>
        <v>1524717645.520087</v>
      </c>
      <c r="W262" s="413">
        <f t="shared" si="60"/>
        <v>422455151.56069183</v>
      </c>
      <c r="X262" s="413">
        <f t="shared" si="60"/>
        <v>441346523.67611814</v>
      </c>
      <c r="Y262" s="413">
        <f t="shared" si="60"/>
        <v>1398108365.4469218</v>
      </c>
      <c r="Z262" s="413">
        <f t="shared" si="60"/>
        <v>1141562373.4695141</v>
      </c>
      <c r="AA262" s="413">
        <f t="shared" si="60"/>
        <v>1729479206.021035</v>
      </c>
      <c r="AB262" s="413">
        <f t="shared" si="60"/>
        <v>2721740697.3831997</v>
      </c>
    </row>
    <row r="263" spans="18:28">
      <c r="R263" s="411">
        <f t="shared" si="55"/>
        <v>10743847560.816288</v>
      </c>
      <c r="S263" s="412" t="str">
        <f t="shared" si="55"/>
        <v>2015q4</v>
      </c>
      <c r="T263" s="413">
        <f t="shared" si="56"/>
        <v>409868665.78730386</v>
      </c>
      <c r="U263" s="413">
        <f t="shared" si="60"/>
        <v>74164358.755216002</v>
      </c>
      <c r="V263" s="413">
        <f t="shared" si="60"/>
        <v>1667836284.457197</v>
      </c>
      <c r="W263" s="413">
        <f t="shared" si="60"/>
        <v>462109186.18210733</v>
      </c>
      <c r="X263" s="413">
        <f t="shared" si="60"/>
        <v>482773809.5435977</v>
      </c>
      <c r="Y263" s="413">
        <f t="shared" si="60"/>
        <v>1529342739.8488116</v>
      </c>
      <c r="Z263" s="413">
        <f t="shared" si="60"/>
        <v>1248715887.1924071</v>
      </c>
      <c r="AA263" s="413">
        <f t="shared" si="60"/>
        <v>1891817925.4311681</v>
      </c>
      <c r="AB263" s="413">
        <f t="shared" si="60"/>
        <v>2977218703.6184807</v>
      </c>
    </row>
    <row r="264" spans="18:28">
      <c r="R264" s="411">
        <f t="shared" si="55"/>
        <v>9609894366.3871708</v>
      </c>
      <c r="S264" s="412" t="str">
        <f t="shared" si="55"/>
        <v>2016q1</v>
      </c>
      <c r="T264" s="413">
        <f t="shared" si="56"/>
        <v>365032239.61928385</v>
      </c>
      <c r="U264" s="413">
        <f t="shared" si="60"/>
        <v>57993857.084296241</v>
      </c>
      <c r="V264" s="413">
        <f t="shared" si="60"/>
        <v>1524332487.4946046</v>
      </c>
      <c r="W264" s="413">
        <f t="shared" si="60"/>
        <v>437191555.96015322</v>
      </c>
      <c r="X264" s="413">
        <f t="shared" si="60"/>
        <v>426367512.85605943</v>
      </c>
      <c r="Y264" s="413">
        <f t="shared" si="60"/>
        <v>1373508651.2998447</v>
      </c>
      <c r="Z264" s="413">
        <f t="shared" si="60"/>
        <v>1068506093.5258644</v>
      </c>
      <c r="AA264" s="413">
        <f t="shared" si="60"/>
        <v>1715819079.8555598</v>
      </c>
      <c r="AB264" s="413">
        <f t="shared" si="60"/>
        <v>2641142888.6915045</v>
      </c>
    </row>
    <row r="265" spans="18:28">
      <c r="R265" s="411">
        <f t="shared" ref="R265:S265" si="61">R234</f>
        <v>9816460309.1447792</v>
      </c>
      <c r="S265" s="412" t="str">
        <f t="shared" si="61"/>
        <v>2016q2</v>
      </c>
      <c r="T265" s="413">
        <f t="shared" ref="T265:AB265" si="62">$R265*T234</f>
        <v>372878655.59838337</v>
      </c>
      <c r="U265" s="413">
        <f t="shared" si="62"/>
        <v>59240442.666409291</v>
      </c>
      <c r="V265" s="413">
        <f t="shared" si="62"/>
        <v>1557098214.7076654</v>
      </c>
      <c r="W265" s="413">
        <f t="shared" si="62"/>
        <v>446589045.93032932</v>
      </c>
      <c r="X265" s="413">
        <f t="shared" si="62"/>
        <v>435532338.59674442</v>
      </c>
      <c r="Y265" s="413">
        <f t="shared" si="62"/>
        <v>1403032400.3260422</v>
      </c>
      <c r="Z265" s="413">
        <f t="shared" si="62"/>
        <v>1091473772.4759502</v>
      </c>
      <c r="AA265" s="413">
        <f t="shared" si="62"/>
        <v>1752700836.5449524</v>
      </c>
      <c r="AB265" s="413">
        <f t="shared" si="62"/>
        <v>2697914602.2983027</v>
      </c>
    </row>
    <row r="266" spans="18:28">
      <c r="R266" s="411">
        <f t="shared" ref="R266:S266" si="63">R235</f>
        <v>9853896179.2379551</v>
      </c>
      <c r="S266" s="412" t="str">
        <f t="shared" si="63"/>
        <v>2016q3</v>
      </c>
      <c r="T266" s="413">
        <f t="shared" ref="T266:AB266" si="64">$R266*T235</f>
        <v>374300658.69032228</v>
      </c>
      <c r="U266" s="413">
        <f t="shared" si="64"/>
        <v>59466360.914543599</v>
      </c>
      <c r="V266" s="413">
        <f t="shared" si="64"/>
        <v>1563036335.4408395</v>
      </c>
      <c r="W266" s="413">
        <f t="shared" si="64"/>
        <v>448292149.59315455</v>
      </c>
      <c r="X266" s="413">
        <f t="shared" si="64"/>
        <v>437193276.60653764</v>
      </c>
      <c r="Y266" s="413">
        <f t="shared" si="64"/>
        <v>1408382978.5406959</v>
      </c>
      <c r="Z266" s="413">
        <f t="shared" si="64"/>
        <v>1095636196.5137119</v>
      </c>
      <c r="AA266" s="413">
        <f t="shared" si="64"/>
        <v>1759384903.7914703</v>
      </c>
      <c r="AB266" s="413">
        <f t="shared" si="64"/>
        <v>2708203319.1466794</v>
      </c>
    </row>
    <row r="267" spans="18:28">
      <c r="R267" s="411">
        <f t="shared" ref="R267:S267" si="65">R236</f>
        <v>10795467587.244787</v>
      </c>
      <c r="S267" s="412" t="str">
        <f t="shared" si="65"/>
        <v>2016q4</v>
      </c>
      <c r="T267" s="413">
        <f t="shared" ref="T267:AB267" si="66">$R267*T236</f>
        <v>410066288.02214926</v>
      </c>
      <c r="U267" s="413">
        <f t="shared" si="66"/>
        <v>65148562.569288388</v>
      </c>
      <c r="V267" s="413">
        <f t="shared" si="66"/>
        <v>1712389474.1747088</v>
      </c>
      <c r="W267" s="413">
        <f t="shared" si="66"/>
        <v>491127903.37146145</v>
      </c>
      <c r="X267" s="413">
        <f t="shared" si="66"/>
        <v>478968497.44688678</v>
      </c>
      <c r="Y267" s="413">
        <f t="shared" si="66"/>
        <v>1542958492.6314046</v>
      </c>
      <c r="Z267" s="413">
        <f t="shared" si="66"/>
        <v>1200327751.7574415</v>
      </c>
      <c r="AA267" s="413">
        <f t="shared" si="66"/>
        <v>1927499778.4518414</v>
      </c>
      <c r="AB267" s="413">
        <f t="shared" si="66"/>
        <v>2966980838.8196049</v>
      </c>
    </row>
    <row r="269" spans="18:28">
      <c r="T269" s="268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B267"/>
  <sheetViews>
    <sheetView zoomScale="80" zoomScaleNormal="80"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20.375" style="7" customWidth="1"/>
    <col min="5" max="5" width="20.2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8.25" bestFit="1" customWidth="1"/>
    <col min="14" max="14" width="14.5" customWidth="1"/>
    <col min="15" max="15" width="12.5" customWidth="1"/>
    <col min="18" max="18" width="16.5" customWidth="1"/>
    <col min="19" max="19" width="18.5" customWidth="1"/>
    <col min="20" max="20" width="14" customWidth="1"/>
    <col min="21" max="21" width="15" customWidth="1"/>
    <col min="22" max="22" width="14.25" customWidth="1"/>
    <col min="23" max="23" width="15.625" customWidth="1"/>
    <col min="24" max="24" width="12.75" customWidth="1"/>
    <col min="25" max="25" width="13.25" customWidth="1"/>
    <col min="26" max="26" width="14.5" customWidth="1"/>
    <col min="27" max="27" width="12.5" customWidth="1"/>
    <col min="28" max="28" width="14.875" customWidth="1"/>
  </cols>
  <sheetData>
    <row r="1" spans="1:20" ht="28.5" customHeight="1" thickBot="1">
      <c r="D1" s="457" t="s">
        <v>238</v>
      </c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9"/>
    </row>
    <row r="2" spans="1:20" ht="39" thickBot="1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242</v>
      </c>
      <c r="M2" s="224" t="s">
        <v>239</v>
      </c>
      <c r="N2" s="224" t="s">
        <v>240</v>
      </c>
      <c r="O2" s="225" t="s">
        <v>241</v>
      </c>
    </row>
    <row r="3" spans="1:20" hidden="1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4739777082.5850744</v>
      </c>
    </row>
    <row r="8" spans="1:20" hidden="1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5016771468.5230675</v>
      </c>
      <c r="N8" s="83">
        <f>(M8-M7)/M7*100</f>
        <v>5.8440382556329062</v>
      </c>
    </row>
    <row r="9" spans="1:20" hidden="1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5026268872.2876873</v>
      </c>
      <c r="N9" s="83">
        <f t="shared" ref="N9:N36" si="4">(M9-M8)/M8*100</f>
        <v>0.18931306367471137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5074271467.3408089</v>
      </c>
      <c r="N10" s="83">
        <f t="shared" si="4"/>
        <v>0.95503436590477031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79250273878.230499</v>
      </c>
      <c r="F11" s="220">
        <v>4324510166.1150007</v>
      </c>
      <c r="G11" s="220">
        <v>733454143.19999993</v>
      </c>
      <c r="H11" s="83">
        <f t="shared" si="0"/>
        <v>15.262628106337816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108.05075492854685</v>
      </c>
      <c r="M11" s="219">
        <f t="shared" si="3"/>
        <v>4911226859.0940619</v>
      </c>
      <c r="N11" s="83">
        <f t="shared" si="4"/>
        <v>-3.2131629002535642</v>
      </c>
      <c r="O11" s="83">
        <f>(M11-M7)/M7*100</f>
        <v>3.6172540083990343</v>
      </c>
      <c r="R11" s="460" t="s">
        <v>344</v>
      </c>
      <c r="S11" s="461"/>
      <c r="T11" s="462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84383799865.926941</v>
      </c>
      <c r="F12" s="220">
        <v>4344832650.1500006</v>
      </c>
      <c r="G12" s="220">
        <v>733104993.00000012</v>
      </c>
      <c r="H12" s="83">
        <f t="shared" si="0"/>
        <v>15.57285665846794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115.10465850275136</v>
      </c>
      <c r="M12" s="219">
        <f t="shared" si="3"/>
        <v>5229357125.13416</v>
      </c>
      <c r="N12" s="83">
        <f t="shared" si="4"/>
        <v>6.4776129298735219</v>
      </c>
      <c r="O12" s="83">
        <f t="shared" ref="O12:O36" si="5">(M12-M8)/M8*100</f>
        <v>4.2374993149464224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83987341478.700272</v>
      </c>
      <c r="F13" s="220">
        <v>4469507962.3999996</v>
      </c>
      <c r="G13" s="220">
        <v>755965791.00000012</v>
      </c>
      <c r="H13" s="83">
        <f t="shared" si="0"/>
        <v>15.395546702884413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111.0993942829091</v>
      </c>
      <c r="M13" s="219">
        <f t="shared" si="3"/>
        <v>5204788161.7151508</v>
      </c>
      <c r="N13" s="83">
        <f t="shared" si="4"/>
        <v>-0.46982760655075528</v>
      </c>
      <c r="O13" s="83">
        <f t="shared" si="5"/>
        <v>3.5517258221447108</v>
      </c>
      <c r="R13" s="7">
        <f>R12+1</f>
        <v>2002</v>
      </c>
      <c r="S13" s="268">
        <f>SUM(M7:M10)</f>
        <v>19857088890.736641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83882760417.735657</v>
      </c>
      <c r="F14" s="220">
        <v>4792454884.6540003</v>
      </c>
      <c r="G14" s="220">
        <v>792421454</v>
      </c>
      <c r="H14" s="83">
        <f t="shared" si="0"/>
        <v>15.24013375842735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105.85624605985953</v>
      </c>
      <c r="M14" s="219">
        <f t="shared" si="3"/>
        <v>5198307158.0488272</v>
      </c>
      <c r="N14" s="83">
        <f t="shared" si="4"/>
        <v>-0.12452002780816263</v>
      </c>
      <c r="O14" s="83">
        <f t="shared" si="5"/>
        <v>2.444403920963647</v>
      </c>
      <c r="R14" s="7">
        <f t="shared" ref="R14:R27" si="6">R13+1</f>
        <v>2003</v>
      </c>
      <c r="S14" s="268">
        <f>SUM(M11:M14)</f>
        <v>20543679303.992199</v>
      </c>
      <c r="T14" s="83">
        <f>(S14-S13)/S13*100</f>
        <v>3.4576589601502636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81950886348.798767</v>
      </c>
      <c r="F15" s="220">
        <v>4499340550.9499998</v>
      </c>
      <c r="G15" s="220">
        <v>735941631.61000013</v>
      </c>
      <c r="H15" s="83">
        <f t="shared" si="0"/>
        <v>15.202131971637286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111.35514397998789</v>
      </c>
      <c r="M15" s="219">
        <f t="shared" si="3"/>
        <v>5078586791.7781887</v>
      </c>
      <c r="N15" s="83">
        <f t="shared" si="4"/>
        <v>-2.3030644906249678</v>
      </c>
      <c r="O15" s="83">
        <f t="shared" si="5"/>
        <v>3.4077011200211289</v>
      </c>
      <c r="R15" s="7">
        <f t="shared" si="6"/>
        <v>2004</v>
      </c>
      <c r="S15" s="268">
        <f>SUM(M15:M18)</f>
        <v>21453105657.311417</v>
      </c>
      <c r="T15" s="83">
        <f t="shared" ref="T15:T21" si="7">(S15-S14)/S14*100</f>
        <v>4.4267939538098773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87054091753.421341</v>
      </c>
      <c r="F16" s="220">
        <v>4543677182.2600002</v>
      </c>
      <c r="G16" s="220">
        <v>765181765.9000001</v>
      </c>
      <c r="H16" s="83">
        <f t="shared" si="0"/>
        <v>15.512369925775399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113.76916653395298</v>
      </c>
      <c r="M16" s="219">
        <f t="shared" si="3"/>
        <v>5394838057.8516169</v>
      </c>
      <c r="N16" s="83">
        <f t="shared" si="4"/>
        <v>6.2271509583219631</v>
      </c>
      <c r="O16" s="83">
        <f t="shared" si="5"/>
        <v>3.1644603487127756</v>
      </c>
      <c r="R16" s="7">
        <f t="shared" si="6"/>
        <v>2005</v>
      </c>
      <c r="S16" s="268">
        <f>SUM(M19:M22)</f>
        <v>22667476347.737991</v>
      </c>
      <c r="T16" s="83">
        <f t="shared" si="7"/>
        <v>5.6605822477395291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88256260221.359222</v>
      </c>
      <c r="F17" s="220">
        <v>4775490888.2999992</v>
      </c>
      <c r="G17" s="220">
        <v>793665970.39999986</v>
      </c>
      <c r="H17" s="83">
        <f t="shared" si="0"/>
        <v>15.432457267014618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111.20076141966744</v>
      </c>
      <c r="M17" s="219">
        <f t="shared" si="3"/>
        <v>5469337763.4042349</v>
      </c>
      <c r="N17" s="83">
        <f t="shared" si="4"/>
        <v>1.3809442425095888</v>
      </c>
      <c r="O17" s="83">
        <f t="shared" si="5"/>
        <v>5.0828120851302074</v>
      </c>
      <c r="R17" s="7">
        <f t="shared" si="6"/>
        <v>2006</v>
      </c>
      <c r="S17" s="268">
        <f>SUM(M23:M26)</f>
        <v>23883532698.083279</v>
      </c>
      <c r="T17" s="83">
        <f t="shared" si="7"/>
        <v>5.3647628509233618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88917944120.899078</v>
      </c>
      <c r="F18" s="220">
        <v>4830257034.4000006</v>
      </c>
      <c r="G18" s="220">
        <v>826240651</v>
      </c>
      <c r="H18" s="83">
        <f t="shared" si="0"/>
        <v>15.341627173347582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107.61748894015514</v>
      </c>
      <c r="M18" s="219">
        <f t="shared" si="3"/>
        <v>5510343044.2773762</v>
      </c>
      <c r="N18" s="83">
        <f t="shared" si="4"/>
        <v>0.74973027168866435</v>
      </c>
      <c r="O18" s="83">
        <f t="shared" si="5"/>
        <v>6.0026442597838132</v>
      </c>
      <c r="R18" s="7">
        <f t="shared" si="6"/>
        <v>2007</v>
      </c>
      <c r="S18" s="268">
        <f>SUM(M27:M30)</f>
        <v>25340583949.95034</v>
      </c>
      <c r="T18" s="83">
        <f t="shared" si="7"/>
        <v>6.1006521534563189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86810104521.550095</v>
      </c>
      <c r="F19" s="220">
        <v>4690209425</v>
      </c>
      <c r="G19" s="220">
        <v>774740717</v>
      </c>
      <c r="H19" s="83">
        <f t="shared" si="0"/>
        <v>15.270527568533407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112.0505255715766</v>
      </c>
      <c r="L19">
        <f t="shared" ref="L19:L24" si="8">M31/E31</f>
        <v>6.3044421173581153E-2</v>
      </c>
      <c r="M19" s="219">
        <f t="shared" si="3"/>
        <v>5379717900.0552759</v>
      </c>
      <c r="N19" s="83">
        <f t="shared" si="4"/>
        <v>-2.3705446861018502</v>
      </c>
      <c r="O19" s="83">
        <f t="shared" si="5"/>
        <v>5.9294272328789086</v>
      </c>
      <c r="R19" s="7">
        <f t="shared" si="6"/>
        <v>2008</v>
      </c>
      <c r="S19" s="268">
        <f>SUM(M31:M34)</f>
        <v>27804967433.714264</v>
      </c>
      <c r="T19" s="83">
        <f t="shared" si="7"/>
        <v>9.7250461498096339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91432892635.954056</v>
      </c>
      <c r="F20" s="220">
        <v>4760343407</v>
      </c>
      <c r="G20" s="220">
        <v>805551748</v>
      </c>
      <c r="H20" s="83">
        <f t="shared" si="0"/>
        <v>15.51179016260124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113.50343769095025</v>
      </c>
      <c r="L20">
        <f t="shared" si="8"/>
        <v>6.8349776586806368E-2</v>
      </c>
      <c r="M20" s="219">
        <f t="shared" si="3"/>
        <v>5666197176.9123631</v>
      </c>
      <c r="N20" s="83">
        <f t="shared" si="4"/>
        <v>5.3251728469655184</v>
      </c>
      <c r="O20" s="83">
        <f t="shared" si="5"/>
        <v>5.0299771031275284</v>
      </c>
      <c r="R20" s="7">
        <f t="shared" si="6"/>
        <v>2009</v>
      </c>
      <c r="S20" s="268">
        <f>SUM(M35:M38)</f>
        <v>24206455786.220123</v>
      </c>
      <c r="T20" s="83">
        <f t="shared" si="7"/>
        <v>-12.941973969481616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93565519185.953247</v>
      </c>
      <c r="F21" s="220">
        <v>4824982237</v>
      </c>
      <c r="G21" s="220">
        <v>802738840</v>
      </c>
      <c r="H21" s="83">
        <f t="shared" si="0"/>
        <v>15.559984301563063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116.55785732997951</v>
      </c>
      <c r="L21">
        <f t="shared" si="8"/>
        <v>6.7743762175790742E-2</v>
      </c>
      <c r="M21" s="219">
        <f t="shared" si="3"/>
        <v>5798358395.7980709</v>
      </c>
      <c r="N21" s="83">
        <f t="shared" si="4"/>
        <v>2.3324500499950029</v>
      </c>
      <c r="O21" s="83">
        <f t="shared" si="5"/>
        <v>6.0157307269508697</v>
      </c>
      <c r="R21" s="7">
        <f t="shared" si="6"/>
        <v>2010</v>
      </c>
      <c r="S21" s="268">
        <f>SUM(M39:M42)</f>
        <v>26786751250.167969</v>
      </c>
      <c r="T21" s="83">
        <f t="shared" si="7"/>
        <v>10.659534327271142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93966423447.842941</v>
      </c>
      <c r="F22" s="220">
        <v>5011501336</v>
      </c>
      <c r="G22" s="220">
        <v>832010091</v>
      </c>
      <c r="H22" s="83">
        <f t="shared" si="0"/>
        <v>15.466707787197098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112.9390430047596</v>
      </c>
      <c r="L22">
        <f t="shared" si="8"/>
        <v>6.265975876990848E-2</v>
      </c>
      <c r="M22" s="219">
        <f t="shared" si="3"/>
        <v>5823202874.9722786</v>
      </c>
      <c r="N22" s="83">
        <f t="shared" si="4"/>
        <v>0.42847436254047139</v>
      </c>
      <c r="O22" s="83">
        <f t="shared" si="5"/>
        <v>5.6776833707261636</v>
      </c>
      <c r="R22" s="7">
        <f t="shared" si="6"/>
        <v>2011</v>
      </c>
      <c r="S22" s="268">
        <f>SUM(M43:M46)</f>
        <v>27738247941.051205</v>
      </c>
      <c r="T22" s="83">
        <f t="shared" ref="T22:T27" si="9">(S22-S21)/S21*100</f>
        <v>3.55211679832682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91323205295.680679</v>
      </c>
      <c r="F23" s="220">
        <v>4675546289</v>
      </c>
      <c r="G23" s="220">
        <v>750919883</v>
      </c>
      <c r="H23" s="83">
        <f t="shared" si="0"/>
        <v>15.37688389081586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121.61511149609642</v>
      </c>
      <c r="L23">
        <f t="shared" si="8"/>
        <v>5.6239370116081697E-2</v>
      </c>
      <c r="M23" s="219">
        <f t="shared" si="3"/>
        <v>5659399731.4867363</v>
      </c>
      <c r="N23" s="83">
        <f t="shared" si="4"/>
        <v>-2.8129389788145081</v>
      </c>
      <c r="O23" s="83">
        <f t="shared" si="5"/>
        <v>5.1988196523945369</v>
      </c>
      <c r="R23" s="7">
        <f t="shared" si="6"/>
        <v>2012</v>
      </c>
      <c r="S23" s="268">
        <f>SUM(M47:M50)</f>
        <v>27879388166.632458</v>
      </c>
      <c r="T23" s="83">
        <f t="shared" si="9"/>
        <v>0.50882891335170688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95591084909.751129</v>
      </c>
      <c r="F24" s="220">
        <v>4859349229</v>
      </c>
      <c r="G24" s="220">
        <v>811777848</v>
      </c>
      <c r="H24" s="83">
        <f t="shared" si="0"/>
        <v>15.531522421979439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117.75522717854594</v>
      </c>
      <c r="L24">
        <f t="shared" si="8"/>
        <v>5.6442926388302499E-2</v>
      </c>
      <c r="M24" s="219">
        <f t="shared" si="3"/>
        <v>5923884937.2313757</v>
      </c>
      <c r="N24" s="83">
        <f t="shared" si="4"/>
        <v>4.6733791266438525</v>
      </c>
      <c r="O24" s="83">
        <f t="shared" si="5"/>
        <v>4.5478078554871688</v>
      </c>
      <c r="R24" s="7">
        <f t="shared" si="6"/>
        <v>2013</v>
      </c>
      <c r="S24" s="268">
        <f>SUM(M51:M54)</f>
        <v>28993797471.008259</v>
      </c>
      <c r="T24" s="83">
        <f t="shared" si="9"/>
        <v>3.9972516531391666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98261270745.766708</v>
      </c>
      <c r="F25" s="220">
        <v>4906222423</v>
      </c>
      <c r="G25" s="220">
        <v>827883368</v>
      </c>
      <c r="H25" s="83">
        <f t="shared" si="0"/>
        <v>15.544650343941951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118.6897509284988</v>
      </c>
      <c r="L25">
        <v>5.9317703476050719E-2</v>
      </c>
      <c r="M25" s="219">
        <f t="shared" si="3"/>
        <v>6089359297.8217497</v>
      </c>
      <c r="N25" s="83">
        <f t="shared" si="4"/>
        <v>2.7933419089620459</v>
      </c>
      <c r="O25" s="83">
        <f t="shared" si="5"/>
        <v>5.0186773938389191</v>
      </c>
      <c r="R25" s="7">
        <f t="shared" si="6"/>
        <v>2014</v>
      </c>
      <c r="S25" s="268">
        <f>SUM(M55:M58)</f>
        <v>29581371321.455383</v>
      </c>
      <c r="T25" s="83">
        <f t="shared" si="9"/>
        <v>2.0265501648573516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100222336928.01282</v>
      </c>
      <c r="F26" s="220">
        <v>5280826192</v>
      </c>
      <c r="G26" s="220">
        <v>873224453</v>
      </c>
      <c r="H26" s="83">
        <f t="shared" si="0"/>
        <v>15.423346008306071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114.77271002168422</v>
      </c>
      <c r="L26">
        <f>AVERAGE(L19:L25)</f>
        <v>6.1971102669503099E-2</v>
      </c>
      <c r="M26" s="219">
        <f t="shared" si="3"/>
        <v>6210888731.5434141</v>
      </c>
      <c r="N26" s="83">
        <f t="shared" si="4"/>
        <v>1.9957671698751172</v>
      </c>
      <c r="O26" s="83">
        <f t="shared" si="5"/>
        <v>6.6576051855823604</v>
      </c>
      <c r="Q26" s="273">
        <f>M26/E26</f>
        <v>6.1971102669503099E-2</v>
      </c>
      <c r="R26" s="7">
        <f t="shared" si="6"/>
        <v>2015</v>
      </c>
      <c r="S26" s="268">
        <f>SUM(M59:M62)</f>
        <v>29719027176.163769</v>
      </c>
      <c r="T26" s="83">
        <f t="shared" si="9"/>
        <v>0.46534642769770312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97757353530.725494</v>
      </c>
      <c r="F27" s="220">
        <v>5154329343</v>
      </c>
      <c r="G27" s="220">
        <v>833477953</v>
      </c>
      <c r="H27" s="83">
        <f t="shared" si="0"/>
        <v>15.465471866970661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117.28846957362229</v>
      </c>
      <c r="M27" s="219">
        <f t="shared" si="3"/>
        <v>6058130992.3515005</v>
      </c>
      <c r="N27" s="83">
        <f t="shared" si="4"/>
        <v>-2.4595149872207274</v>
      </c>
      <c r="O27" s="83">
        <f t="shared" si="5"/>
        <v>7.0454691271651289</v>
      </c>
      <c r="Q27" s="273">
        <f t="shared" ref="Q27:Q38" si="10">M27/E27</f>
        <v>6.1971102669503092E-2</v>
      </c>
      <c r="R27" s="7">
        <f t="shared" si="6"/>
        <v>2016</v>
      </c>
      <c r="S27" s="268">
        <f>SUM(M63:M66)</f>
        <v>29893839368.740334</v>
      </c>
      <c r="T27" s="83">
        <f t="shared" si="9"/>
        <v>0.58821640271177322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101532179370.20851</v>
      </c>
      <c r="F28" s="220">
        <v>5056692012</v>
      </c>
      <c r="G28" s="220">
        <v>821281896</v>
      </c>
      <c r="H28" s="83">
        <f t="shared" si="0"/>
        <v>15.641500948506984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123.6264671907592</v>
      </c>
      <c r="M28" s="219">
        <f t="shared" si="3"/>
        <v>6292061112.0095959</v>
      </c>
      <c r="N28" s="83">
        <f t="shared" si="4"/>
        <v>3.8614239268420634</v>
      </c>
      <c r="O28" s="83">
        <f t="shared" si="5"/>
        <v>6.2151135391615719</v>
      </c>
      <c r="Q28" s="273">
        <f>M28/E28</f>
        <v>6.1971102669503099E-2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103747280756.37419</v>
      </c>
      <c r="F29" s="220">
        <v>5400223668</v>
      </c>
      <c r="G29" s="220">
        <v>898105429</v>
      </c>
      <c r="H29" s="83">
        <f t="shared" si="0"/>
        <v>15.636162575150539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115.5179307532882</v>
      </c>
      <c r="M29" s="219">
        <f t="shared" si="3"/>
        <v>6429333387.4350281</v>
      </c>
      <c r="N29" s="83">
        <f t="shared" si="4"/>
        <v>2.181674223783713</v>
      </c>
      <c r="O29" s="83">
        <f t="shared" si="5"/>
        <v>5.5830847382398989</v>
      </c>
      <c r="Q29" s="273">
        <f t="shared" si="10"/>
        <v>6.1971102669503099E-2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105872869378.2467</v>
      </c>
      <c r="F30" s="220">
        <v>5579296845</v>
      </c>
      <c r="G30" s="220">
        <v>902642355</v>
      </c>
      <c r="H30" s="83">
        <f t="shared" si="0"/>
        <v>15.566977344727434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117.29215762121721</v>
      </c>
      <c r="M30" s="219">
        <f t="shared" si="3"/>
        <v>6561058458.1542168</v>
      </c>
      <c r="N30" s="83">
        <f t="shared" si="4"/>
        <v>2.0488138160111835</v>
      </c>
      <c r="O30" s="83">
        <f t="shared" si="5"/>
        <v>5.6379971006787786</v>
      </c>
      <c r="Q30" s="273">
        <f t="shared" si="10"/>
        <v>6.1971102669503092E-2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102482271962.72815</v>
      </c>
      <c r="F31" s="220">
        <v>5543646776</v>
      </c>
      <c r="G31" s="220">
        <v>903654581</v>
      </c>
      <c r="H31" s="83">
        <f t="shared" si="0"/>
        <v>15.615252430460053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113.4086786228865</v>
      </c>
      <c r="L31" s="220">
        <v>56970380</v>
      </c>
      <c r="M31" s="219">
        <f t="shared" ref="M31:M38" si="11">L31*K31</f>
        <v>6460935516.4437208</v>
      </c>
      <c r="N31" s="83">
        <f t="shared" si="4"/>
        <v>-1.5260181318162334</v>
      </c>
      <c r="O31" s="83">
        <f t="shared" si="5"/>
        <v>6.648990003695336</v>
      </c>
      <c r="Q31" s="273">
        <f t="shared" si="10"/>
        <v>6.3044421173581153E-2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107051708874.65326</v>
      </c>
      <c r="F32" s="220">
        <v>5265926862</v>
      </c>
      <c r="G32" s="220">
        <v>890416751</v>
      </c>
      <c r="H32" s="83">
        <f t="shared" si="0"/>
        <v>15.756265135909194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120.22652174324746</v>
      </c>
      <c r="L32" s="220">
        <v>60859786</v>
      </c>
      <c r="M32" s="219">
        <f t="shared" si="11"/>
        <v>7316960384.818387</v>
      </c>
      <c r="N32" s="83">
        <f t="shared" si="4"/>
        <v>13.249240240766962</v>
      </c>
      <c r="O32" s="83">
        <f t="shared" si="5"/>
        <v>16.28876856985028</v>
      </c>
      <c r="Q32" s="273">
        <f t="shared" si="10"/>
        <v>6.8349776586806368E-2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107903356298.08574</v>
      </c>
      <c r="F33" s="220">
        <v>5202135900</v>
      </c>
      <c r="G33" s="220">
        <v>869415812</v>
      </c>
      <c r="H33" s="83">
        <f t="shared" si="0"/>
        <v>15.75165895233839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124.11018388297467</v>
      </c>
      <c r="L33" s="220">
        <v>58897498</v>
      </c>
      <c r="M33" s="219">
        <f t="shared" si="11"/>
        <v>7309779307.027133</v>
      </c>
      <c r="N33" s="83">
        <f t="shared" si="4"/>
        <v>-9.8142909262618414E-2</v>
      </c>
      <c r="O33" s="83">
        <f t="shared" si="5"/>
        <v>13.694202284062257</v>
      </c>
      <c r="Q33" s="273">
        <f t="shared" si="10"/>
        <v>6.7743762175790742E-2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107202650589.37492</v>
      </c>
      <c r="F34" s="220">
        <v>5460259824</v>
      </c>
      <c r="G34" s="220">
        <v>899391940</v>
      </c>
      <c r="H34" s="83">
        <f t="shared" si="0"/>
        <v>15.585091205954479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119.19458672197455</v>
      </c>
      <c r="L34" s="220">
        <v>56355682</v>
      </c>
      <c r="M34" s="219">
        <f t="shared" si="11"/>
        <v>6717292225.4250202</v>
      </c>
      <c r="N34" s="83">
        <f t="shared" si="4"/>
        <v>-8.1054031416863062</v>
      </c>
      <c r="O34" s="83">
        <f t="shared" si="5"/>
        <v>2.3812280940224353</v>
      </c>
      <c r="Q34" s="273">
        <f t="shared" si="10"/>
        <v>6.265975876990848E-2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101618240879.32494</v>
      </c>
      <c r="F35" s="220">
        <v>5206564996</v>
      </c>
      <c r="G35" s="220">
        <v>842784368</v>
      </c>
      <c r="H35" s="83">
        <f t="shared" si="0"/>
        <v>15.656356676738087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120.57442536632921</v>
      </c>
      <c r="L35" s="220">
        <v>47397662</v>
      </c>
      <c r="M35" s="219">
        <f t="shared" si="11"/>
        <v>5714945859.3574982</v>
      </c>
      <c r="N35" s="83">
        <f t="shared" si="4"/>
        <v>-14.921881204953847</v>
      </c>
      <c r="O35" s="83">
        <f t="shared" si="5"/>
        <v>-11.546155431943331</v>
      </c>
      <c r="Q35" s="273">
        <f t="shared" si="10"/>
        <v>5.6239370116081697E-2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104251992885.20393</v>
      </c>
      <c r="F36" s="220">
        <v>4994646966</v>
      </c>
      <c r="G36" s="220">
        <v>831381344</v>
      </c>
      <c r="H36" s="83">
        <f t="shared" si="0"/>
        <v>15.750964195981071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125.39611772332954</v>
      </c>
      <c r="L36" s="220">
        <v>46925596</v>
      </c>
      <c r="M36" s="219">
        <f t="shared" si="11"/>
        <v>5884287560.2534018</v>
      </c>
      <c r="N36" s="83">
        <f t="shared" si="4"/>
        <v>2.9631374480762238</v>
      </c>
      <c r="O36" s="83">
        <f t="shared" si="5"/>
        <v>-19.58016374583044</v>
      </c>
      <c r="Q36" s="273">
        <f t="shared" si="10"/>
        <v>5.6442926388302499E-2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105876755374.51248</v>
      </c>
      <c r="F37" s="220">
        <v>5002707417</v>
      </c>
      <c r="G37" s="220">
        <v>835393434</v>
      </c>
      <c r="H37" s="83">
        <f t="shared" si="0"/>
        <v>15.758665113948384</v>
      </c>
      <c r="I37" s="83">
        <f t="shared" si="1"/>
        <v>16.698826542627685</v>
      </c>
      <c r="J37" s="83">
        <f>D37/F37</f>
        <v>134.30002494574811</v>
      </c>
      <c r="K37" s="83">
        <f>E37/G37</f>
        <v>126.73879284345978</v>
      </c>
      <c r="L37" s="220">
        <v>49355219</v>
      </c>
      <c r="M37" s="219">
        <f t="shared" si="11"/>
        <v>6255220876.58459</v>
      </c>
      <c r="N37" s="83">
        <f t="shared" ref="N37:N46" si="12">(M37-M36)/M36*100</f>
        <v>6.3037931530867315</v>
      </c>
      <c r="O37" s="83">
        <f t="shared" ref="O37:O46" si="13">(M37-M33)/M33*100</f>
        <v>-14.426679467993802</v>
      </c>
      <c r="Q37" s="273">
        <f t="shared" si="10"/>
        <v>5.908020938550973E-2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107132239317.58234</v>
      </c>
      <c r="F38" s="220">
        <v>5074816265</v>
      </c>
      <c r="G38" s="220">
        <v>901763015</v>
      </c>
      <c r="H38" s="83">
        <f t="shared" si="0"/>
        <v>15.659267253757644</v>
      </c>
      <c r="I38" s="83">
        <f>G38/F38*100</f>
        <v>17.769372680924043</v>
      </c>
      <c r="J38" s="83">
        <f>D38/F38</f>
        <v>134.81196019144298</v>
      </c>
      <c r="K38" s="83">
        <f>E38/G38</f>
        <v>118.80309741643411</v>
      </c>
      <c r="L38" s="220">
        <v>53466632</v>
      </c>
      <c r="M38" s="219">
        <f t="shared" si="11"/>
        <v>6352001490.0246334</v>
      </c>
      <c r="N38" s="83">
        <f t="shared" si="12"/>
        <v>1.5471973787900291</v>
      </c>
      <c r="O38" s="83">
        <f t="shared" si="13"/>
        <v>-5.438065267099109</v>
      </c>
      <c r="Q38" s="273">
        <f t="shared" si="10"/>
        <v>5.9291222982792213E-2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664088208000</v>
      </c>
      <c r="E39" s="219">
        <f>'GDP Durban'!E39</f>
        <v>104179712581.32416</v>
      </c>
      <c r="F39" s="220"/>
      <c r="G39" s="220"/>
      <c r="H39" s="83"/>
      <c r="I39" s="83"/>
      <c r="J39" s="83"/>
      <c r="K39" s="83"/>
      <c r="L39" s="220"/>
      <c r="M39" s="272">
        <f t="shared" ref="M39:M46" si="14">E39*Q39</f>
        <v>6294360918.8747654</v>
      </c>
      <c r="N39" s="83">
        <f t="shared" si="12"/>
        <v>-0.90743950926945505</v>
      </c>
      <c r="O39" s="83">
        <f t="shared" si="13"/>
        <v>10.138592276750071</v>
      </c>
      <c r="Q39" s="273">
        <f>(Q27+Q31+Q35)/3</f>
        <v>6.0418297986388647E-2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682169269000</v>
      </c>
      <c r="E40" s="219">
        <f>'GDP Durban'!E40</f>
        <v>108592799555.66273</v>
      </c>
      <c r="F40" s="220"/>
      <c r="G40" s="220"/>
      <c r="H40" s="83"/>
      <c r="I40" s="83"/>
      <c r="J40" s="83"/>
      <c r="K40" s="83"/>
      <c r="L40" s="220"/>
      <c r="M40" s="272">
        <f t="shared" si="14"/>
        <v>6760401503.5393677</v>
      </c>
      <c r="N40" s="83">
        <f t="shared" si="12"/>
        <v>7.4040969475883776</v>
      </c>
      <c r="O40" s="83">
        <f t="shared" si="13"/>
        <v>14.889040250239519</v>
      </c>
      <c r="Q40" s="273">
        <f t="shared" ref="Q40:Q66" si="15">(Q28+Q32+Q36)/3</f>
        <v>6.2254601881537329E-2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694275156000</v>
      </c>
      <c r="E41" s="219">
        <f>'GDP Durban'!E41</f>
        <v>109894778451.03519</v>
      </c>
      <c r="F41" s="220"/>
      <c r="G41" s="220"/>
      <c r="H41" s="83"/>
      <c r="I41" s="83"/>
      <c r="J41" s="83"/>
      <c r="K41" s="83"/>
      <c r="L41" s="220"/>
      <c r="M41" s="272">
        <f t="shared" si="14"/>
        <v>6915864285.0803003</v>
      </c>
      <c r="N41" s="83">
        <f t="shared" si="12"/>
        <v>2.2996087060737596</v>
      </c>
      <c r="O41" s="83">
        <f t="shared" si="13"/>
        <v>10.561472113138679</v>
      </c>
      <c r="Q41" s="273">
        <f t="shared" si="15"/>
        <v>6.2931691410267859E-2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707476005000</v>
      </c>
      <c r="E42" s="219">
        <f>'GDP Durban'!E42</f>
        <v>111179544817.90334</v>
      </c>
      <c r="F42" s="220"/>
      <c r="G42" s="220"/>
      <c r="H42" s="83"/>
      <c r="I42" s="83"/>
      <c r="J42" s="83"/>
      <c r="K42" s="83"/>
      <c r="L42" s="220"/>
      <c r="M42" s="272">
        <f t="shared" si="14"/>
        <v>6816124542.6735353</v>
      </c>
      <c r="N42" s="83">
        <f t="shared" si="12"/>
        <v>-1.4421876759776078</v>
      </c>
      <c r="O42" s="83">
        <f t="shared" si="13"/>
        <v>7.3067214070679007</v>
      </c>
      <c r="Q42" s="273">
        <f t="shared" si="15"/>
        <v>6.1307361474067928E-2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687268794772.72717</v>
      </c>
      <c r="E43" s="219">
        <f>'GDP Durban'!E43</f>
        <v>108220192690.38571</v>
      </c>
      <c r="F43" s="220"/>
      <c r="G43" s="220"/>
      <c r="H43" s="83"/>
      <c r="I43" s="83"/>
      <c r="J43" s="83"/>
      <c r="K43" s="83"/>
      <c r="L43" s="220"/>
      <c r="M43" s="272">
        <f t="shared" si="14"/>
        <v>6482464909.4397297</v>
      </c>
      <c r="N43" s="83">
        <f t="shared" si="12"/>
        <v>-4.8951516531846124</v>
      </c>
      <c r="O43" s="83">
        <f t="shared" si="13"/>
        <v>2.9884525687254584</v>
      </c>
      <c r="Q43" s="273">
        <f t="shared" si="15"/>
        <v>5.9900696425350501E-2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705429624439.39392</v>
      </c>
      <c r="E44" s="219">
        <f>'GDP Durban'!E44</f>
        <v>112244814900.52547</v>
      </c>
      <c r="F44" s="220"/>
      <c r="G44" s="220"/>
      <c r="H44" s="83"/>
      <c r="I44" s="83"/>
      <c r="J44" s="83"/>
      <c r="K44" s="83"/>
      <c r="L44" s="220"/>
      <c r="M44" s="272">
        <f t="shared" si="14"/>
        <v>6998363370.4254704</v>
      </c>
      <c r="N44" s="83">
        <f t="shared" si="12"/>
        <v>7.9583687407932144</v>
      </c>
      <c r="O44" s="83">
        <f t="shared" si="13"/>
        <v>3.5199368966698086</v>
      </c>
      <c r="Q44" s="273">
        <f t="shared" si="15"/>
        <v>6.2349101618882068E-2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715412669439.39392</v>
      </c>
      <c r="E45" s="219">
        <f>'GDP Durban'!E45</f>
        <v>113926415191.85445</v>
      </c>
      <c r="F45" s="220"/>
      <c r="G45" s="220"/>
      <c r="H45" s="83"/>
      <c r="I45" s="83"/>
      <c r="J45" s="83"/>
      <c r="K45" s="83"/>
      <c r="L45" s="220"/>
      <c r="M45" s="272">
        <f t="shared" si="14"/>
        <v>7206060814.9014988</v>
      </c>
      <c r="N45" s="83">
        <f t="shared" si="12"/>
        <v>2.9678002338909897</v>
      </c>
      <c r="O45" s="83">
        <f t="shared" si="13"/>
        <v>4.1960992561297639</v>
      </c>
      <c r="Q45" s="273">
        <f t="shared" si="15"/>
        <v>6.3251887657189448E-2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730143712439.3938</v>
      </c>
      <c r="E46" s="219">
        <f>'GDP Durban'!E46</f>
        <v>115433088427.94081</v>
      </c>
      <c r="F46" s="220"/>
      <c r="G46" s="220"/>
      <c r="H46" s="83"/>
      <c r="I46" s="83"/>
      <c r="J46" s="83"/>
      <c r="K46" s="83"/>
      <c r="L46" s="220"/>
      <c r="M46" s="272">
        <f t="shared" si="14"/>
        <v>7051358846.284503</v>
      </c>
      <c r="N46" s="83">
        <f t="shared" si="12"/>
        <v>-2.1468312936949654</v>
      </c>
      <c r="O46" s="83">
        <f t="shared" si="13"/>
        <v>3.4511444463527963</v>
      </c>
      <c r="Q46" s="273">
        <f t="shared" si="15"/>
        <v>6.1086114408922872E-2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702157840348.43701</v>
      </c>
      <c r="E47" s="219">
        <f>'GDP Durban'!E47</f>
        <v>111402001641.34192</v>
      </c>
      <c r="F47" s="220"/>
      <c r="G47" s="220"/>
      <c r="H47" s="83"/>
      <c r="I47" s="83"/>
      <c r="J47" s="83"/>
      <c r="K47" s="83"/>
      <c r="L47" s="220"/>
      <c r="M47" s="272">
        <f t="shared" ref="M47:M53" si="16">E47*Q47</f>
        <v>6556318404.9736471</v>
      </c>
      <c r="N47" s="83">
        <f t="shared" ref="N47:N53" si="17">(M47-M46)/M46*100</f>
        <v>-7.0204970715921258</v>
      </c>
      <c r="O47" s="83">
        <f t="shared" ref="O47:O53" si="18">(M47-M43)/M43*100</f>
        <v>1.1392810692484023</v>
      </c>
      <c r="Q47" s="273">
        <f t="shared" si="15"/>
        <v>5.8852788175940279E-2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724791600348.43701</v>
      </c>
      <c r="E48" s="219">
        <f>'GDP Durban'!E48</f>
        <v>115721623768.86458</v>
      </c>
      <c r="F48" s="220"/>
      <c r="G48" s="220"/>
      <c r="H48" s="83"/>
      <c r="I48" s="83"/>
      <c r="J48" s="83"/>
      <c r="K48" s="83"/>
      <c r="L48" s="220"/>
      <c r="M48" s="272">
        <f t="shared" si="16"/>
        <v>6983669996.2011824</v>
      </c>
      <c r="N48" s="83">
        <f t="shared" si="17"/>
        <v>6.5181640797577005</v>
      </c>
      <c r="O48" s="83">
        <f t="shared" si="18"/>
        <v>-0.20995443429503852</v>
      </c>
      <c r="Q48" s="273">
        <f t="shared" si="15"/>
        <v>6.0348876629573965E-2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730225429348.43689</v>
      </c>
      <c r="E49" s="219">
        <f>'GDP Durban'!E49</f>
        <v>116458149125.85229</v>
      </c>
      <c r="F49" s="220"/>
      <c r="G49" s="220"/>
      <c r="H49" s="83"/>
      <c r="I49" s="83"/>
      <c r="J49" s="83"/>
      <c r="K49" s="83"/>
      <c r="L49" s="220"/>
      <c r="M49" s="272">
        <f t="shared" si="16"/>
        <v>7191825967.7586632</v>
      </c>
      <c r="N49" s="83">
        <f t="shared" si="17"/>
        <v>2.9806100756580531</v>
      </c>
      <c r="O49" s="83">
        <f t="shared" si="18"/>
        <v>-0.19753992518907426</v>
      </c>
      <c r="Q49" s="273">
        <f t="shared" si="15"/>
        <v>6.1754596150989015E-2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743903399348.43689</v>
      </c>
      <c r="E50" s="219">
        <f>'GDP Durban'!E50</f>
        <v>118021613966.16782</v>
      </c>
      <c r="F50" s="220"/>
      <c r="G50" s="220"/>
      <c r="H50" s="83"/>
      <c r="I50" s="83"/>
      <c r="J50" s="83"/>
      <c r="K50" s="83"/>
      <c r="L50" s="220"/>
      <c r="M50" s="272">
        <f t="shared" si="16"/>
        <v>7147573797.6989632</v>
      </c>
      <c r="N50" s="83">
        <f t="shared" si="17"/>
        <v>-0.61531202587611045</v>
      </c>
      <c r="O50" s="83">
        <f t="shared" si="18"/>
        <v>1.3644880867913523</v>
      </c>
      <c r="Q50" s="273">
        <f t="shared" si="15"/>
        <v>6.0561566288594333E-2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717513025000</v>
      </c>
      <c r="E51" s="219">
        <f>'GDP Durban'!E51</f>
        <v>113890296334.35884</v>
      </c>
      <c r="F51" s="220"/>
      <c r="G51" s="220"/>
      <c r="H51" s="83"/>
      <c r="I51" s="83"/>
      <c r="J51" s="83"/>
      <c r="K51" s="83"/>
      <c r="L51" s="220"/>
      <c r="M51" s="272">
        <f t="shared" si="16"/>
        <v>6801975804.5553751</v>
      </c>
      <c r="N51" s="83">
        <f t="shared" si="17"/>
        <v>-4.8351790820942249</v>
      </c>
      <c r="O51" s="83">
        <f t="shared" si="18"/>
        <v>3.7468802521148361</v>
      </c>
      <c r="Q51" s="273">
        <f t="shared" si="15"/>
        <v>5.9723927529226478E-2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743215490999.99988</v>
      </c>
      <c r="E52" s="219">
        <f>'GDP Durban'!E52</f>
        <v>119328134578.95</v>
      </c>
      <c r="F52" s="220"/>
      <c r="G52" s="220"/>
      <c r="H52" s="83"/>
      <c r="I52" s="83"/>
      <c r="J52" s="83"/>
      <c r="K52" s="83"/>
      <c r="L52" s="220"/>
      <c r="M52" s="272">
        <f t="shared" si="16"/>
        <v>7356682124.1586266</v>
      </c>
      <c r="N52" s="83">
        <f t="shared" si="17"/>
        <v>8.1550763416676251</v>
      </c>
      <c r="O52" s="83">
        <f t="shared" si="18"/>
        <v>5.3412049561383457</v>
      </c>
      <c r="Q52" s="273">
        <f t="shared" si="15"/>
        <v>6.1650860043331118E-2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745680265000</v>
      </c>
      <c r="E53" s="219">
        <f>'GDP Durban'!E53</f>
        <v>118844420567.48857</v>
      </c>
      <c r="F53" s="220"/>
      <c r="G53" s="220"/>
      <c r="H53" s="83"/>
      <c r="I53" s="83"/>
      <c r="J53" s="83"/>
      <c r="K53" s="83"/>
      <c r="L53" s="220"/>
      <c r="M53" s="272">
        <f t="shared" si="16"/>
        <v>7445134512.115797</v>
      </c>
      <c r="N53" s="83">
        <f t="shared" si="17"/>
        <v>1.2023407626476272</v>
      </c>
      <c r="O53" s="83">
        <f t="shared" si="18"/>
        <v>3.5221728875633183</v>
      </c>
      <c r="Q53" s="273">
        <f t="shared" si="15"/>
        <v>6.2646058406148772E-2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766884661000</v>
      </c>
      <c r="E54" s="219">
        <f>'GDP Durban'!E54</f>
        <v>121177393240.37407</v>
      </c>
      <c r="F54" s="220"/>
      <c r="G54" s="220"/>
      <c r="H54" s="83"/>
      <c r="I54" s="83"/>
      <c r="J54" s="83"/>
      <c r="K54" s="83"/>
      <c r="L54" s="220"/>
      <c r="M54" s="272">
        <f t="shared" ref="M54:M57" si="19">E54*Q54</f>
        <v>7390005030.1784639</v>
      </c>
      <c r="N54" s="83">
        <f t="shared" ref="N54:N57" si="20">(M54-M53)/M53*100</f>
        <v>-0.74047664078625386</v>
      </c>
      <c r="O54" s="83">
        <f t="shared" ref="O54:O57" si="21">(M54-M50)/M50*100</f>
        <v>3.3917975433502661</v>
      </c>
      <c r="Q54" s="273">
        <f t="shared" si="15"/>
        <v>6.0985014057195037E-2</v>
      </c>
    </row>
    <row r="55" spans="1:17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731158224000</v>
      </c>
      <c r="E55" s="219">
        <f>'GDP Durban'!E55</f>
        <v>116591005488.54901</v>
      </c>
      <c r="F55" s="220"/>
      <c r="G55" s="220"/>
      <c r="H55" s="83"/>
      <c r="I55" s="83"/>
      <c r="J55" s="83"/>
      <c r="K55" s="83"/>
      <c r="L55" s="220"/>
      <c r="M55" s="272">
        <f t="shared" si="19"/>
        <v>6936286979.0970535</v>
      </c>
      <c r="N55" s="83">
        <f t="shared" si="20"/>
        <v>-6.1396176217548986</v>
      </c>
      <c r="O55" s="83">
        <f t="shared" si="21"/>
        <v>1.9745905954521099</v>
      </c>
      <c r="Q55" s="273">
        <f t="shared" si="15"/>
        <v>5.949247071017242E-2</v>
      </c>
    </row>
    <row r="56" spans="1:17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754776745000</v>
      </c>
      <c r="E56" s="219">
        <f>'GDP Durban'!E56</f>
        <v>121887670460.98657</v>
      </c>
      <c r="F56" s="220"/>
      <c r="G56" s="220"/>
      <c r="H56" s="83"/>
      <c r="I56" s="83"/>
      <c r="J56" s="83"/>
      <c r="K56" s="83"/>
      <c r="L56" s="220"/>
      <c r="M56" s="272">
        <f t="shared" si="19"/>
        <v>7489950150.5250187</v>
      </c>
      <c r="N56" s="83">
        <f t="shared" si="20"/>
        <v>7.9821260725870298</v>
      </c>
      <c r="O56" s="83">
        <f t="shared" si="21"/>
        <v>1.8115235117846529</v>
      </c>
      <c r="Q56" s="273">
        <f t="shared" si="15"/>
        <v>6.1449612763929053E-2</v>
      </c>
    </row>
    <row r="57" spans="1:17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758733040500</v>
      </c>
      <c r="E57" s="219">
        <f>'GDP Durban'!E57</f>
        <v>121830062834.20807</v>
      </c>
      <c r="F57" s="220"/>
      <c r="G57" s="220"/>
      <c r="H57" s="83"/>
      <c r="I57" s="83"/>
      <c r="J57" s="83"/>
      <c r="K57" s="83"/>
      <c r="L57" s="220"/>
      <c r="M57" s="272">
        <f t="shared" si="19"/>
        <v>7620573669.6567898</v>
      </c>
      <c r="N57" s="83">
        <f t="shared" si="20"/>
        <v>1.7439838250807964</v>
      </c>
      <c r="O57" s="83">
        <f t="shared" si="21"/>
        <v>2.3564269692574769</v>
      </c>
      <c r="Q57" s="273">
        <f t="shared" si="15"/>
        <v>6.2550847404775747E-2</v>
      </c>
    </row>
    <row r="58" spans="1:17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779160490500</v>
      </c>
      <c r="E58" s="219">
        <f>'GDP Durban'!E58</f>
        <v>123765799967.45815</v>
      </c>
      <c r="F58" s="220"/>
      <c r="G58" s="220"/>
      <c r="H58" s="83"/>
      <c r="I58" s="83"/>
      <c r="J58" s="83"/>
      <c r="K58" s="83"/>
      <c r="L58" s="220"/>
      <c r="M58" s="272">
        <f t="shared" ref="M58" si="22">E58*Q58</f>
        <v>7534560522.1765194</v>
      </c>
      <c r="N58" s="83">
        <f t="shared" ref="N58" si="23">(M58-M57)/M57*100</f>
        <v>-1.1286964893831175</v>
      </c>
      <c r="O58" s="83">
        <f t="shared" ref="O58" si="24">(M58-M54)/M54*100</f>
        <v>1.9560946360352414</v>
      </c>
      <c r="Q58" s="273">
        <f t="shared" si="15"/>
        <v>6.0877564918237419E-2</v>
      </c>
    </row>
    <row r="59" spans="1:17">
      <c r="A59" t="str">
        <f>'GDP Durban'!A59</f>
        <v>2015q1</v>
      </c>
      <c r="B59" s="7">
        <v>39679.286244765506</v>
      </c>
      <c r="C59" s="7">
        <v>242968.67667019999</v>
      </c>
      <c r="D59" s="219">
        <f>'GDP Durban'!D59</f>
        <v>749825233000</v>
      </c>
      <c r="E59" s="219">
        <f>'GDP Durban'!E59</f>
        <v>119173221897.20537</v>
      </c>
      <c r="F59" s="220"/>
      <c r="G59" s="220"/>
      <c r="H59" s="83"/>
      <c r="I59" s="83"/>
      <c r="J59" s="83"/>
      <c r="K59" s="83"/>
      <c r="L59" s="220"/>
      <c r="M59" s="272">
        <f t="shared" ref="M59:M66" si="25">E59*Q59</f>
        <v>7073692888.5766811</v>
      </c>
      <c r="N59" s="83">
        <f t="shared" ref="N59:N66" si="26">(M59-M58)/M58*100</f>
        <v>-6.1167155303001906</v>
      </c>
      <c r="O59" s="83">
        <f t="shared" ref="O59:O66" si="27">(M59-M55)/M55*100</f>
        <v>1.9809720949220979</v>
      </c>
      <c r="Q59" s="273">
        <f t="shared" si="15"/>
        <v>5.9356395471779726E-2</v>
      </c>
    </row>
    <row r="60" spans="1:17">
      <c r="A60" t="str">
        <f>'GDP Durban'!A60</f>
        <v>2015q2</v>
      </c>
      <c r="B60" s="7">
        <v>39679.286244765506</v>
      </c>
      <c r="C60" s="7">
        <v>242968.67667019999</v>
      </c>
      <c r="D60" s="219">
        <f>'GDP Durban'!D60</f>
        <v>764287902000</v>
      </c>
      <c r="E60" s="219">
        <f>'GDP Durban'!E60</f>
        <v>122416335058.08585</v>
      </c>
      <c r="F60" s="220"/>
      <c r="G60" s="220"/>
      <c r="H60" s="83"/>
      <c r="I60" s="83"/>
      <c r="J60" s="83"/>
      <c r="K60" s="83"/>
      <c r="L60" s="220"/>
      <c r="M60" s="272">
        <f t="shared" si="25"/>
        <v>7485732342.2824526</v>
      </c>
      <c r="N60" s="83">
        <f t="shared" si="26"/>
        <v>5.8249553690855684</v>
      </c>
      <c r="O60" s="83">
        <f t="shared" si="27"/>
        <v>-5.6312901391879833E-2</v>
      </c>
      <c r="Q60" s="273">
        <f t="shared" si="15"/>
        <v>6.1149783145611376E-2</v>
      </c>
    </row>
    <row r="61" spans="1:17">
      <c r="A61" t="str">
        <f>'GDP Durban'!A61</f>
        <v>2015q3</v>
      </c>
      <c r="B61" s="7">
        <v>39679.286244765506</v>
      </c>
      <c r="C61" s="7">
        <v>242968.67667019999</v>
      </c>
      <c r="D61" s="219">
        <f>'GDP Durban'!D61</f>
        <v>765443377000</v>
      </c>
      <c r="E61" s="219">
        <f>'GDP Durban'!E61</f>
        <v>122086796361.99588</v>
      </c>
      <c r="F61" s="220"/>
      <c r="G61" s="220"/>
      <c r="H61" s="83"/>
      <c r="I61" s="83"/>
      <c r="J61" s="83"/>
      <c r="K61" s="83"/>
      <c r="L61" s="220"/>
      <c r="M61" s="272">
        <f t="shared" si="25"/>
        <v>7608103316.5311356</v>
      </c>
      <c r="N61" s="83">
        <f t="shared" si="26"/>
        <v>1.6347228120551689</v>
      </c>
      <c r="O61" s="83">
        <f t="shared" si="27"/>
        <v>-0.16364060851885778</v>
      </c>
      <c r="Q61" s="273">
        <f t="shared" si="15"/>
        <v>6.2317167320637835E-2</v>
      </c>
    </row>
    <row r="62" spans="1:17">
      <c r="A62" t="str">
        <f>'GDP Durban'!A62</f>
        <v>2015q4</v>
      </c>
      <c r="B62" s="7">
        <v>39679.286244765506</v>
      </c>
      <c r="C62" s="7">
        <v>242968.67667019999</v>
      </c>
      <c r="D62" s="219">
        <f>'GDP Durban'!D62</f>
        <v>783545967000</v>
      </c>
      <c r="E62" s="219">
        <f>'GDP Durban'!E62</f>
        <v>124185840934.22562</v>
      </c>
      <c r="F62" s="220"/>
      <c r="G62" s="220"/>
      <c r="H62" s="83"/>
      <c r="I62" s="83"/>
      <c r="J62" s="83"/>
      <c r="K62" s="83"/>
      <c r="L62" s="220"/>
      <c r="M62" s="272">
        <f t="shared" si="25"/>
        <v>7551498628.7734995</v>
      </c>
      <c r="N62" s="83">
        <f t="shared" si="26"/>
        <v>-0.74400524549454472</v>
      </c>
      <c r="O62" s="83">
        <f t="shared" si="27"/>
        <v>0.22480550188861129</v>
      </c>
      <c r="Q62" s="273">
        <f t="shared" si="15"/>
        <v>6.0808048421342263E-2</v>
      </c>
    </row>
    <row r="63" spans="1:17">
      <c r="A63" t="str">
        <f>'GDP Durban'!A63</f>
        <v>2016q1</v>
      </c>
      <c r="B63" s="7">
        <v>39679.286244765506</v>
      </c>
      <c r="C63" s="7">
        <v>242968.67667019999</v>
      </c>
      <c r="D63" s="219">
        <f>'GDP Durban'!D63</f>
        <v>745284922000</v>
      </c>
      <c r="E63" s="219">
        <f>'GDP Durban'!E63</f>
        <v>118901713376.03746</v>
      </c>
      <c r="F63" s="220"/>
      <c r="G63" s="220"/>
      <c r="H63" s="83"/>
      <c r="I63" s="83"/>
      <c r="J63" s="83"/>
      <c r="K63" s="83"/>
      <c r="L63" s="220"/>
      <c r="M63" s="272">
        <f t="shared" si="25"/>
        <v>7077537044.8682747</v>
      </c>
      <c r="N63" s="83">
        <f t="shared" si="26"/>
        <v>-6.2763910477224671</v>
      </c>
      <c r="O63" s="83">
        <f t="shared" si="27"/>
        <v>5.4344404714000039E-2</v>
      </c>
      <c r="Q63" s="273">
        <f t="shared" si="15"/>
        <v>5.9524264570392872E-2</v>
      </c>
    </row>
    <row r="64" spans="1:17">
      <c r="A64" t="str">
        <f>'GDP Durban'!A64</f>
        <v>2016q2</v>
      </c>
      <c r="B64" s="7">
        <v>39679.286244765506</v>
      </c>
      <c r="C64" s="7">
        <v>242968.67667019999</v>
      </c>
      <c r="D64" s="219">
        <f>'GDP Durban'!D64</f>
        <v>766874472000.00012</v>
      </c>
      <c r="E64" s="219">
        <f>'GDP Durban'!E64</f>
        <v>122577556928.40567</v>
      </c>
      <c r="F64" s="220"/>
      <c r="G64" s="220"/>
      <c r="H64" s="83"/>
      <c r="I64" s="83"/>
      <c r="J64" s="83"/>
      <c r="K64" s="83"/>
      <c r="L64" s="220"/>
      <c r="M64" s="272">
        <f t="shared" si="25"/>
        <v>7528315412.712142</v>
      </c>
      <c r="N64" s="83">
        <f t="shared" si="26"/>
        <v>6.3691417647995809</v>
      </c>
      <c r="O64" s="83">
        <f t="shared" si="27"/>
        <v>0.56885643892399074</v>
      </c>
      <c r="Q64" s="273">
        <f t="shared" si="15"/>
        <v>6.1416751984290509E-2</v>
      </c>
    </row>
    <row r="65" spans="1:17">
      <c r="A65" t="str">
        <f>'GDP Durban'!A65</f>
        <v>2016q3</v>
      </c>
      <c r="B65" s="7">
        <v>39679.286244765506</v>
      </c>
      <c r="C65" s="7">
        <v>242968.67667019999</v>
      </c>
      <c r="D65" s="219">
        <f>'GDP Durban'!D65</f>
        <v>770582145000</v>
      </c>
      <c r="E65" s="219">
        <f>'GDP Durban'!E65</f>
        <v>122657492320.92422</v>
      </c>
      <c r="F65" s="220"/>
      <c r="G65" s="220"/>
      <c r="H65" s="83"/>
      <c r="I65" s="83"/>
      <c r="J65" s="83"/>
      <c r="K65" s="83"/>
      <c r="L65" s="220"/>
      <c r="M65" s="272">
        <f t="shared" si="25"/>
        <v>7666668661.7332773</v>
      </c>
      <c r="N65" s="83">
        <f t="shared" si="26"/>
        <v>1.837771685117167</v>
      </c>
      <c r="O65" s="83">
        <f t="shared" si="27"/>
        <v>0.76977589243417699</v>
      </c>
      <c r="Q65" s="273">
        <f t="shared" si="15"/>
        <v>6.2504691043854116E-2</v>
      </c>
    </row>
    <row r="66" spans="1:17">
      <c r="A66" t="str">
        <f>'GDP Durban'!A66</f>
        <v>2016q4</v>
      </c>
      <c r="B66" s="7">
        <v>39679.286244765506</v>
      </c>
      <c r="C66" s="7">
        <v>242968.67667019999</v>
      </c>
      <c r="D66" s="219">
        <f>'GDP Durban'!D66</f>
        <v>788917000059.66199</v>
      </c>
      <c r="E66" s="219">
        <f>'GDP Durban'!E66</f>
        <v>125164921553.686</v>
      </c>
      <c r="F66" s="220"/>
      <c r="G66" s="220"/>
      <c r="H66" s="83"/>
      <c r="I66" s="83"/>
      <c r="J66" s="83"/>
      <c r="K66" s="83"/>
      <c r="L66" s="220"/>
      <c r="M66" s="272">
        <f t="shared" si="25"/>
        <v>7621318249.4266376</v>
      </c>
      <c r="N66" s="83">
        <f t="shared" si="26"/>
        <v>-0.59152696311238351</v>
      </c>
      <c r="O66" s="83">
        <f t="shared" si="27"/>
        <v>0.92457966405640646</v>
      </c>
      <c r="Q66" s="273">
        <f t="shared" si="15"/>
        <v>6.089020913225824E-2</v>
      </c>
    </row>
    <row r="67" spans="1:17">
      <c r="A67"/>
      <c r="D67" s="219"/>
      <c r="E67" s="219"/>
      <c r="F67" s="220"/>
      <c r="G67" s="220"/>
      <c r="H67" s="83"/>
      <c r="I67" s="83"/>
      <c r="J67" s="83"/>
      <c r="K67" s="83"/>
      <c r="L67" s="220"/>
      <c r="M67" s="272"/>
      <c r="N67" s="83"/>
      <c r="O67" s="83"/>
      <c r="Q67" s="273"/>
    </row>
    <row r="68" spans="1:17">
      <c r="M68" s="83"/>
    </row>
    <row r="69" spans="1:17">
      <c r="M69" s="83"/>
    </row>
    <row r="70" spans="1:17">
      <c r="M70" s="83"/>
    </row>
    <row r="71" spans="1:17">
      <c r="M71" s="83"/>
    </row>
    <row r="115" spans="19:28" ht="15" customHeight="1"/>
    <row r="121" spans="19:28" ht="60" hidden="1">
      <c r="T121" s="400" t="s">
        <v>1</v>
      </c>
      <c r="U121" s="400" t="s">
        <v>2</v>
      </c>
      <c r="V121" s="400" t="s">
        <v>4</v>
      </c>
      <c r="W121" s="400" t="s">
        <v>5</v>
      </c>
      <c r="X121" s="400" t="s">
        <v>6</v>
      </c>
      <c r="Y121" s="400" t="s">
        <v>8</v>
      </c>
      <c r="Z121" s="400" t="s">
        <v>9</v>
      </c>
      <c r="AA121" s="400" t="s">
        <v>10</v>
      </c>
      <c r="AB121" s="400" t="s">
        <v>368</v>
      </c>
    </row>
    <row r="122" spans="19:28" hidden="1">
      <c r="S122" s="401">
        <v>40179</v>
      </c>
      <c r="T122" s="402">
        <v>3.4482694342001255E-2</v>
      </c>
      <c r="U122" s="402">
        <v>9.0930101798553084E-2</v>
      </c>
      <c r="V122" s="402">
        <v>0.31600971643489778</v>
      </c>
      <c r="W122" s="402">
        <v>1.8313413740956949E-2</v>
      </c>
      <c r="X122" s="402">
        <v>4.225993315019258E-2</v>
      </c>
      <c r="Y122" s="402">
        <v>9.7249827311238157E-2</v>
      </c>
      <c r="Z122" s="402">
        <v>0.12469178909538328</v>
      </c>
      <c r="AA122" s="402">
        <v>0.1172421085416106</v>
      </c>
      <c r="AB122" s="402">
        <v>0.15882041558516638</v>
      </c>
    </row>
    <row r="123" spans="19:28" hidden="1">
      <c r="S123" s="401">
        <v>40210</v>
      </c>
      <c r="T123" s="402">
        <v>3.4482694342001255E-2</v>
      </c>
      <c r="U123" s="402">
        <v>9.0930101798553084E-2</v>
      </c>
      <c r="V123" s="402">
        <v>0.31600971643489778</v>
      </c>
      <c r="W123" s="402">
        <v>1.8313413740956949E-2</v>
      </c>
      <c r="X123" s="402">
        <v>4.225993315019258E-2</v>
      </c>
      <c r="Y123" s="402">
        <v>9.7249827311238157E-2</v>
      </c>
      <c r="Z123" s="402">
        <v>0.12469178909538328</v>
      </c>
      <c r="AA123" s="402">
        <v>0.1172421085416106</v>
      </c>
      <c r="AB123" s="402">
        <v>0.15882041558516638</v>
      </c>
    </row>
    <row r="124" spans="19:28" hidden="1">
      <c r="S124" s="401">
        <v>40238</v>
      </c>
      <c r="T124" s="402">
        <v>3.4482694342001255E-2</v>
      </c>
      <c r="U124" s="402">
        <v>9.0930101798553084E-2</v>
      </c>
      <c r="V124" s="402">
        <v>0.31600971643489778</v>
      </c>
      <c r="W124" s="402">
        <v>1.8313413740956949E-2</v>
      </c>
      <c r="X124" s="402">
        <v>4.225993315019258E-2</v>
      </c>
      <c r="Y124" s="402">
        <v>9.7249827311238157E-2</v>
      </c>
      <c r="Z124" s="402">
        <v>0.12469178909538328</v>
      </c>
      <c r="AA124" s="402">
        <v>0.1172421085416106</v>
      </c>
      <c r="AB124" s="402">
        <v>0.15882041558516638</v>
      </c>
    </row>
    <row r="125" spans="19:28" hidden="1">
      <c r="S125" s="401">
        <v>40269</v>
      </c>
      <c r="T125" s="402">
        <v>3.4482694342001255E-2</v>
      </c>
      <c r="U125" s="402">
        <v>9.0930101798553084E-2</v>
      </c>
      <c r="V125" s="402">
        <v>0.31600971643489778</v>
      </c>
      <c r="W125" s="402">
        <v>1.8313413740956949E-2</v>
      </c>
      <c r="X125" s="402">
        <v>4.225993315019258E-2</v>
      </c>
      <c r="Y125" s="402">
        <v>9.7249827311238157E-2</v>
      </c>
      <c r="Z125" s="402">
        <v>0.12469178909538328</v>
      </c>
      <c r="AA125" s="402">
        <v>0.1172421085416106</v>
      </c>
      <c r="AB125" s="402">
        <v>0.15882041558516638</v>
      </c>
    </row>
    <row r="126" spans="19:28" hidden="1">
      <c r="S126" s="401">
        <v>40299</v>
      </c>
      <c r="T126" s="402">
        <v>3.4482694342001255E-2</v>
      </c>
      <c r="U126" s="402">
        <v>9.0930101798553084E-2</v>
      </c>
      <c r="V126" s="402">
        <v>0.31600971643489778</v>
      </c>
      <c r="W126" s="402">
        <v>1.8313413740956949E-2</v>
      </c>
      <c r="X126" s="402">
        <v>4.225993315019258E-2</v>
      </c>
      <c r="Y126" s="402">
        <v>9.7249827311238157E-2</v>
      </c>
      <c r="Z126" s="402">
        <v>0.12469178909538328</v>
      </c>
      <c r="AA126" s="402">
        <v>0.1172421085416106</v>
      </c>
      <c r="AB126" s="402">
        <v>0.15882041558516638</v>
      </c>
    </row>
    <row r="127" spans="19:28" hidden="1">
      <c r="S127" s="401">
        <v>40330</v>
      </c>
      <c r="T127" s="402">
        <v>3.4482694342001255E-2</v>
      </c>
      <c r="U127" s="402">
        <v>9.0930101798553084E-2</v>
      </c>
      <c r="V127" s="402">
        <v>0.31600971643489778</v>
      </c>
      <c r="W127" s="402">
        <v>1.8313413740956949E-2</v>
      </c>
      <c r="X127" s="402">
        <v>4.225993315019258E-2</v>
      </c>
      <c r="Y127" s="402">
        <v>9.7249827311238157E-2</v>
      </c>
      <c r="Z127" s="402">
        <v>0.12469178909538328</v>
      </c>
      <c r="AA127" s="402">
        <v>0.1172421085416106</v>
      </c>
      <c r="AB127" s="402">
        <v>0.15882041558516638</v>
      </c>
    </row>
    <row r="128" spans="19:28" hidden="1">
      <c r="S128" s="401">
        <v>40360</v>
      </c>
      <c r="T128" s="402">
        <v>3.4482694342001255E-2</v>
      </c>
      <c r="U128" s="402">
        <v>9.0930101798553084E-2</v>
      </c>
      <c r="V128" s="402">
        <v>0.31600971643489778</v>
      </c>
      <c r="W128" s="402">
        <v>1.8313413740956949E-2</v>
      </c>
      <c r="X128" s="402">
        <v>4.225993315019258E-2</v>
      </c>
      <c r="Y128" s="402">
        <v>9.7249827311238157E-2</v>
      </c>
      <c r="Z128" s="402">
        <v>0.12469178909538328</v>
      </c>
      <c r="AA128" s="402">
        <v>0.1172421085416106</v>
      </c>
      <c r="AB128" s="402">
        <v>0.15882041558516638</v>
      </c>
    </row>
    <row r="129" spans="19:28" hidden="1">
      <c r="S129" s="401">
        <v>40391</v>
      </c>
      <c r="T129" s="402">
        <v>3.4482694342001255E-2</v>
      </c>
      <c r="U129" s="402">
        <v>9.0930101798553084E-2</v>
      </c>
      <c r="V129" s="402">
        <v>0.31600971643489778</v>
      </c>
      <c r="W129" s="402">
        <v>1.8313413740956949E-2</v>
      </c>
      <c r="X129" s="402">
        <v>4.225993315019258E-2</v>
      </c>
      <c r="Y129" s="402">
        <v>9.7249827311238157E-2</v>
      </c>
      <c r="Z129" s="402">
        <v>0.12469178909538328</v>
      </c>
      <c r="AA129" s="402">
        <v>0.1172421085416106</v>
      </c>
      <c r="AB129" s="402">
        <v>0.15882041558516638</v>
      </c>
    </row>
    <row r="130" spans="19:28" hidden="1">
      <c r="S130" s="401">
        <v>40422</v>
      </c>
      <c r="T130" s="402">
        <v>3.4482694342001255E-2</v>
      </c>
      <c r="U130" s="402">
        <v>9.0930101798553084E-2</v>
      </c>
      <c r="V130" s="402">
        <v>0.31600971643489778</v>
      </c>
      <c r="W130" s="402">
        <v>1.8313413740956949E-2</v>
      </c>
      <c r="X130" s="402">
        <v>4.225993315019258E-2</v>
      </c>
      <c r="Y130" s="402">
        <v>9.7249827311238157E-2</v>
      </c>
      <c r="Z130" s="402">
        <v>0.12469178909538328</v>
      </c>
      <c r="AA130" s="402">
        <v>0.1172421085416106</v>
      </c>
      <c r="AB130" s="402">
        <v>0.15882041558516638</v>
      </c>
    </row>
    <row r="131" spans="19:28" hidden="1">
      <c r="S131" s="401">
        <v>40452</v>
      </c>
      <c r="T131" s="402">
        <v>3.4482694342001255E-2</v>
      </c>
      <c r="U131" s="402">
        <v>9.0930101798553084E-2</v>
      </c>
      <c r="V131" s="402">
        <v>0.31600971643489778</v>
      </c>
      <c r="W131" s="402">
        <v>1.8313413740956949E-2</v>
      </c>
      <c r="X131" s="402">
        <v>4.225993315019258E-2</v>
      </c>
      <c r="Y131" s="402">
        <v>9.7249827311238157E-2</v>
      </c>
      <c r="Z131" s="402">
        <v>0.12469178909538328</v>
      </c>
      <c r="AA131" s="402">
        <v>0.1172421085416106</v>
      </c>
      <c r="AB131" s="402">
        <v>0.15882041558516638</v>
      </c>
    </row>
    <row r="132" spans="19:28" hidden="1">
      <c r="S132" s="401">
        <v>40483</v>
      </c>
      <c r="T132" s="402">
        <v>3.4482694342001255E-2</v>
      </c>
      <c r="U132" s="402">
        <v>9.0930101798553084E-2</v>
      </c>
      <c r="V132" s="402">
        <v>0.31600971643489778</v>
      </c>
      <c r="W132" s="402">
        <v>1.8313413740956949E-2</v>
      </c>
      <c r="X132" s="402">
        <v>4.225993315019258E-2</v>
      </c>
      <c r="Y132" s="402">
        <v>9.7249827311238157E-2</v>
      </c>
      <c r="Z132" s="402">
        <v>0.12469178909538328</v>
      </c>
      <c r="AA132" s="402">
        <v>0.1172421085416106</v>
      </c>
      <c r="AB132" s="402">
        <v>0.15882041558516638</v>
      </c>
    </row>
    <row r="133" spans="19:28" hidden="1">
      <c r="S133" s="401">
        <v>40513</v>
      </c>
      <c r="T133" s="402">
        <v>3.4482694342001255E-2</v>
      </c>
      <c r="U133" s="402">
        <v>9.0930101798553084E-2</v>
      </c>
      <c r="V133" s="402">
        <v>0.31600971643489778</v>
      </c>
      <c r="W133" s="402">
        <v>1.8313413740956949E-2</v>
      </c>
      <c r="X133" s="402">
        <v>4.225993315019258E-2</v>
      </c>
      <c r="Y133" s="402">
        <v>9.7249827311238157E-2</v>
      </c>
      <c r="Z133" s="402">
        <v>0.12469178909538328</v>
      </c>
      <c r="AA133" s="402">
        <v>0.1172421085416106</v>
      </c>
      <c r="AB133" s="402">
        <v>0.15882041558516638</v>
      </c>
    </row>
    <row r="134" spans="19:28" hidden="1">
      <c r="S134" s="401">
        <v>40544</v>
      </c>
      <c r="T134" s="402">
        <v>3.6666028682482824E-2</v>
      </c>
      <c r="U134" s="402">
        <v>9.0933826837491724E-2</v>
      </c>
      <c r="V134" s="402">
        <v>0.32143760540221344</v>
      </c>
      <c r="W134" s="402">
        <v>1.8158811148239966E-2</v>
      </c>
      <c r="X134" s="402">
        <v>3.9635615180918675E-2</v>
      </c>
      <c r="Y134" s="402">
        <v>9.5845190715034112E-2</v>
      </c>
      <c r="Z134" s="402">
        <v>0.12250563025560345</v>
      </c>
      <c r="AA134" s="402">
        <v>0.11654726002297056</v>
      </c>
      <c r="AB134" s="402">
        <v>0.15827003175504517</v>
      </c>
    </row>
    <row r="135" spans="19:28" hidden="1">
      <c r="S135" s="401">
        <v>40575</v>
      </c>
      <c r="T135" s="402">
        <v>3.6666028682482824E-2</v>
      </c>
      <c r="U135" s="402">
        <v>9.0933826837491724E-2</v>
      </c>
      <c r="V135" s="402">
        <v>0.32143760540221344</v>
      </c>
      <c r="W135" s="402">
        <v>1.8158811148239966E-2</v>
      </c>
      <c r="X135" s="402">
        <v>3.9635615180918675E-2</v>
      </c>
      <c r="Y135" s="402">
        <v>9.5845190715034112E-2</v>
      </c>
      <c r="Z135" s="402">
        <v>0.12250563025560345</v>
      </c>
      <c r="AA135" s="402">
        <v>0.11654726002297056</v>
      </c>
      <c r="AB135" s="402">
        <v>0.15827003175504517</v>
      </c>
    </row>
    <row r="136" spans="19:28" hidden="1">
      <c r="S136" s="401">
        <v>40603</v>
      </c>
      <c r="T136" s="402">
        <v>3.6666028682482824E-2</v>
      </c>
      <c r="U136" s="402">
        <v>9.0933826837491724E-2</v>
      </c>
      <c r="V136" s="402">
        <v>0.32143760540221344</v>
      </c>
      <c r="W136" s="402">
        <v>1.8158811148239966E-2</v>
      </c>
      <c r="X136" s="402">
        <v>3.9635615180918675E-2</v>
      </c>
      <c r="Y136" s="402">
        <v>9.5845190715034112E-2</v>
      </c>
      <c r="Z136" s="402">
        <v>0.12250563025560345</v>
      </c>
      <c r="AA136" s="402">
        <v>0.11654726002297056</v>
      </c>
      <c r="AB136" s="402">
        <v>0.15827003175504517</v>
      </c>
    </row>
    <row r="137" spans="19:28" hidden="1">
      <c r="S137" s="401">
        <v>40634</v>
      </c>
      <c r="T137" s="402">
        <v>3.6666028682482824E-2</v>
      </c>
      <c r="U137" s="402">
        <v>9.0933826837491724E-2</v>
      </c>
      <c r="V137" s="402">
        <v>0.32143760540221344</v>
      </c>
      <c r="W137" s="402">
        <v>1.8158811148239966E-2</v>
      </c>
      <c r="X137" s="402">
        <v>3.9635615180918675E-2</v>
      </c>
      <c r="Y137" s="402">
        <v>9.5845190715034112E-2</v>
      </c>
      <c r="Z137" s="402">
        <v>0.12250563025560345</v>
      </c>
      <c r="AA137" s="402">
        <v>0.11654726002297056</v>
      </c>
      <c r="AB137" s="402">
        <v>0.15827003175504517</v>
      </c>
    </row>
    <row r="138" spans="19:28" hidden="1">
      <c r="S138" s="401">
        <v>40664</v>
      </c>
      <c r="T138" s="402">
        <v>3.6666028682482824E-2</v>
      </c>
      <c r="U138" s="402">
        <v>9.0933826837491724E-2</v>
      </c>
      <c r="V138" s="402">
        <v>0.32143760540221344</v>
      </c>
      <c r="W138" s="402">
        <v>1.8158811148239966E-2</v>
      </c>
      <c r="X138" s="402">
        <v>3.9635615180918675E-2</v>
      </c>
      <c r="Y138" s="402">
        <v>9.5845190715034112E-2</v>
      </c>
      <c r="Z138" s="402">
        <v>0.12250563025560345</v>
      </c>
      <c r="AA138" s="402">
        <v>0.11654726002297056</v>
      </c>
      <c r="AB138" s="402">
        <v>0.15827003175504517</v>
      </c>
    </row>
    <row r="139" spans="19:28" hidden="1">
      <c r="S139" s="401">
        <v>40695</v>
      </c>
      <c r="T139" s="402">
        <v>3.6666028682482824E-2</v>
      </c>
      <c r="U139" s="402">
        <v>9.0933826837491724E-2</v>
      </c>
      <c r="V139" s="402">
        <v>0.32143760540221344</v>
      </c>
      <c r="W139" s="402">
        <v>1.8158811148239966E-2</v>
      </c>
      <c r="X139" s="402">
        <v>3.9635615180918675E-2</v>
      </c>
      <c r="Y139" s="402">
        <v>9.5845190715034112E-2</v>
      </c>
      <c r="Z139" s="402">
        <v>0.12250563025560345</v>
      </c>
      <c r="AA139" s="402">
        <v>0.11654726002297056</v>
      </c>
      <c r="AB139" s="402">
        <v>0.15827003175504517</v>
      </c>
    </row>
    <row r="140" spans="19:28" hidden="1">
      <c r="S140" s="401">
        <v>40725</v>
      </c>
      <c r="T140" s="402">
        <v>3.6666028682482824E-2</v>
      </c>
      <c r="U140" s="402">
        <v>9.0933826837491724E-2</v>
      </c>
      <c r="V140" s="402">
        <v>0.32143760540221344</v>
      </c>
      <c r="W140" s="402">
        <v>1.8158811148239966E-2</v>
      </c>
      <c r="X140" s="402">
        <v>3.9635615180918675E-2</v>
      </c>
      <c r="Y140" s="402">
        <v>9.5845190715034112E-2</v>
      </c>
      <c r="Z140" s="402">
        <v>0.12250563025560345</v>
      </c>
      <c r="AA140" s="402">
        <v>0.11654726002297056</v>
      </c>
      <c r="AB140" s="402">
        <v>0.15827003175504517</v>
      </c>
    </row>
    <row r="141" spans="19:28" hidden="1">
      <c r="S141" s="401">
        <v>40756</v>
      </c>
      <c r="T141" s="402">
        <v>3.6666028682482824E-2</v>
      </c>
      <c r="U141" s="402">
        <v>9.0933826837491724E-2</v>
      </c>
      <c r="V141" s="402">
        <v>0.32143760540221344</v>
      </c>
      <c r="W141" s="402">
        <v>1.8158811148239966E-2</v>
      </c>
      <c r="X141" s="402">
        <v>3.9635615180918675E-2</v>
      </c>
      <c r="Y141" s="402">
        <v>9.5845190715034112E-2</v>
      </c>
      <c r="Z141" s="402">
        <v>0.12250563025560345</v>
      </c>
      <c r="AA141" s="402">
        <v>0.11654726002297056</v>
      </c>
      <c r="AB141" s="402">
        <v>0.15827003175504517</v>
      </c>
    </row>
    <row r="142" spans="19:28" hidden="1">
      <c r="S142" s="401">
        <v>40787</v>
      </c>
      <c r="T142" s="402">
        <v>3.6666028682482824E-2</v>
      </c>
      <c r="U142" s="402">
        <v>9.0933826837491724E-2</v>
      </c>
      <c r="V142" s="402">
        <v>0.32143760540221344</v>
      </c>
      <c r="W142" s="402">
        <v>1.8158811148239966E-2</v>
      </c>
      <c r="X142" s="402">
        <v>3.9635615180918675E-2</v>
      </c>
      <c r="Y142" s="402">
        <v>9.5845190715034112E-2</v>
      </c>
      <c r="Z142" s="402">
        <v>0.12250563025560345</v>
      </c>
      <c r="AA142" s="402">
        <v>0.11654726002297056</v>
      </c>
      <c r="AB142" s="402">
        <v>0.15827003175504517</v>
      </c>
    </row>
    <row r="143" spans="19:28" hidden="1">
      <c r="S143" s="401">
        <v>40817</v>
      </c>
      <c r="T143" s="402">
        <v>3.6666028682482824E-2</v>
      </c>
      <c r="U143" s="402">
        <v>9.0933826837491724E-2</v>
      </c>
      <c r="V143" s="402">
        <v>0.32143760540221344</v>
      </c>
      <c r="W143" s="402">
        <v>1.8158811148239966E-2</v>
      </c>
      <c r="X143" s="402">
        <v>3.9635615180918675E-2</v>
      </c>
      <c r="Y143" s="402">
        <v>9.5845190715034112E-2</v>
      </c>
      <c r="Z143" s="402">
        <v>0.12250563025560345</v>
      </c>
      <c r="AA143" s="402">
        <v>0.11654726002297056</v>
      </c>
      <c r="AB143" s="402">
        <v>0.15827003175504517</v>
      </c>
    </row>
    <row r="144" spans="19:28" hidden="1">
      <c r="S144" s="401">
        <v>40848</v>
      </c>
      <c r="T144" s="402">
        <v>3.6666028682482824E-2</v>
      </c>
      <c r="U144" s="402">
        <v>9.0933826837491724E-2</v>
      </c>
      <c r="V144" s="402">
        <v>0.32143760540221344</v>
      </c>
      <c r="W144" s="402">
        <v>1.8158811148239966E-2</v>
      </c>
      <c r="X144" s="402">
        <v>3.9635615180918675E-2</v>
      </c>
      <c r="Y144" s="402">
        <v>9.5845190715034112E-2</v>
      </c>
      <c r="Z144" s="402">
        <v>0.12250563025560345</v>
      </c>
      <c r="AA144" s="402">
        <v>0.11654726002297056</v>
      </c>
      <c r="AB144" s="402">
        <v>0.15827003175504517</v>
      </c>
    </row>
    <row r="145" spans="19:28" hidden="1">
      <c r="S145" s="401">
        <v>40878</v>
      </c>
      <c r="T145" s="402">
        <v>3.6666028682482824E-2</v>
      </c>
      <c r="U145" s="402">
        <v>9.0933826837491724E-2</v>
      </c>
      <c r="V145" s="402">
        <v>0.32143760540221344</v>
      </c>
      <c r="W145" s="402">
        <v>1.8158811148239966E-2</v>
      </c>
      <c r="X145" s="402">
        <v>3.9635615180918675E-2</v>
      </c>
      <c r="Y145" s="402">
        <v>9.5845190715034112E-2</v>
      </c>
      <c r="Z145" s="402">
        <v>0.12250563025560345</v>
      </c>
      <c r="AA145" s="402">
        <v>0.11654726002297056</v>
      </c>
      <c r="AB145" s="402">
        <v>0.15827003175504517</v>
      </c>
    </row>
    <row r="146" spans="19:28" hidden="1">
      <c r="S146" s="401">
        <v>40909</v>
      </c>
      <c r="T146" s="402">
        <v>3.684704284370427E-2</v>
      </c>
      <c r="U146" s="402">
        <v>9.0456993026150678E-2</v>
      </c>
      <c r="V146" s="402">
        <v>0.32092206755697783</v>
      </c>
      <c r="W146" s="402">
        <v>1.7852021331310041E-2</v>
      </c>
      <c r="X146" s="402">
        <v>3.8896060977915856E-2</v>
      </c>
      <c r="Y146" s="402">
        <v>9.7036382504681468E-2</v>
      </c>
      <c r="Z146" s="402">
        <v>0.12368465018449135</v>
      </c>
      <c r="AA146" s="402">
        <v>0.11531986680008847</v>
      </c>
      <c r="AB146" s="402">
        <v>0.15898491477468024</v>
      </c>
    </row>
    <row r="147" spans="19:28" hidden="1">
      <c r="S147" s="401">
        <v>40940</v>
      </c>
      <c r="T147" s="402">
        <v>3.684704284370427E-2</v>
      </c>
      <c r="U147" s="402">
        <v>9.0456993026150678E-2</v>
      </c>
      <c r="V147" s="402">
        <v>0.32092206755697783</v>
      </c>
      <c r="W147" s="402">
        <v>1.7852021331310041E-2</v>
      </c>
      <c r="X147" s="402">
        <v>3.8896060977915856E-2</v>
      </c>
      <c r="Y147" s="402">
        <v>9.7036382504681468E-2</v>
      </c>
      <c r="Z147" s="402">
        <v>0.12368465018449135</v>
      </c>
      <c r="AA147" s="402">
        <v>0.11531986680008847</v>
      </c>
      <c r="AB147" s="402">
        <v>0.15898491477468024</v>
      </c>
    </row>
    <row r="148" spans="19:28" hidden="1">
      <c r="S148" s="401">
        <v>40969</v>
      </c>
      <c r="T148" s="402">
        <v>3.684704284370427E-2</v>
      </c>
      <c r="U148" s="402">
        <v>9.0456993026150678E-2</v>
      </c>
      <c r="V148" s="402">
        <v>0.32092206755697783</v>
      </c>
      <c r="W148" s="402">
        <v>1.7852021331310041E-2</v>
      </c>
      <c r="X148" s="402">
        <v>3.8896060977915856E-2</v>
      </c>
      <c r="Y148" s="402">
        <v>9.7036382504681468E-2</v>
      </c>
      <c r="Z148" s="402">
        <v>0.12368465018449135</v>
      </c>
      <c r="AA148" s="402">
        <v>0.11531986680008847</v>
      </c>
      <c r="AB148" s="402">
        <v>0.15898491477468024</v>
      </c>
    </row>
    <row r="149" spans="19:28" hidden="1">
      <c r="S149" s="401">
        <v>41000</v>
      </c>
      <c r="T149" s="402">
        <v>3.684704284370427E-2</v>
      </c>
      <c r="U149" s="402">
        <v>9.0456993026150678E-2</v>
      </c>
      <c r="V149" s="402">
        <v>0.32092206755697783</v>
      </c>
      <c r="W149" s="402">
        <v>1.7852021331310041E-2</v>
      </c>
      <c r="X149" s="402">
        <v>3.8896060977915856E-2</v>
      </c>
      <c r="Y149" s="402">
        <v>9.7036382504681468E-2</v>
      </c>
      <c r="Z149" s="402">
        <v>0.12368465018449135</v>
      </c>
      <c r="AA149" s="402">
        <v>0.11531986680008847</v>
      </c>
      <c r="AB149" s="402">
        <v>0.15898491477468024</v>
      </c>
    </row>
    <row r="150" spans="19:28" hidden="1">
      <c r="S150" s="401">
        <v>41030</v>
      </c>
      <c r="T150" s="402">
        <v>3.684704284370427E-2</v>
      </c>
      <c r="U150" s="402">
        <v>9.0456993026150678E-2</v>
      </c>
      <c r="V150" s="402">
        <v>0.32092206755697783</v>
      </c>
      <c r="W150" s="402">
        <v>1.7852021331310041E-2</v>
      </c>
      <c r="X150" s="402">
        <v>3.8896060977915856E-2</v>
      </c>
      <c r="Y150" s="402">
        <v>9.7036382504681468E-2</v>
      </c>
      <c r="Z150" s="402">
        <v>0.12368465018449135</v>
      </c>
      <c r="AA150" s="402">
        <v>0.11531986680008847</v>
      </c>
      <c r="AB150" s="402">
        <v>0.15898491477468024</v>
      </c>
    </row>
    <row r="151" spans="19:28" hidden="1">
      <c r="S151" s="401">
        <v>41061</v>
      </c>
      <c r="T151" s="402">
        <v>3.684704284370427E-2</v>
      </c>
      <c r="U151" s="402">
        <v>9.0456993026150678E-2</v>
      </c>
      <c r="V151" s="402">
        <v>0.32092206755697783</v>
      </c>
      <c r="W151" s="402">
        <v>1.7852021331310041E-2</v>
      </c>
      <c r="X151" s="402">
        <v>3.8896060977915856E-2</v>
      </c>
      <c r="Y151" s="402">
        <v>9.7036382504681468E-2</v>
      </c>
      <c r="Z151" s="402">
        <v>0.12368465018449135</v>
      </c>
      <c r="AA151" s="402">
        <v>0.11531986680008847</v>
      </c>
      <c r="AB151" s="402">
        <v>0.15898491477468024</v>
      </c>
    </row>
    <row r="152" spans="19:28" hidden="1">
      <c r="S152" s="401">
        <v>41091</v>
      </c>
      <c r="T152" s="402">
        <v>3.684704284370427E-2</v>
      </c>
      <c r="U152" s="402">
        <v>9.0456993026150678E-2</v>
      </c>
      <c r="V152" s="402">
        <v>0.32092206755697783</v>
      </c>
      <c r="W152" s="402">
        <v>1.7852021331310041E-2</v>
      </c>
      <c r="X152" s="402">
        <v>3.8896060977915856E-2</v>
      </c>
      <c r="Y152" s="402">
        <v>9.7036382504681468E-2</v>
      </c>
      <c r="Z152" s="402">
        <v>0.12368465018449135</v>
      </c>
      <c r="AA152" s="402">
        <v>0.11531986680008847</v>
      </c>
      <c r="AB152" s="402">
        <v>0.15898491477468024</v>
      </c>
    </row>
    <row r="153" spans="19:28" hidden="1">
      <c r="S153" s="401">
        <v>41122</v>
      </c>
      <c r="T153" s="402">
        <v>3.684704284370427E-2</v>
      </c>
      <c r="U153" s="402">
        <v>9.0456993026150678E-2</v>
      </c>
      <c r="V153" s="402">
        <v>0.32092206755697783</v>
      </c>
      <c r="W153" s="402">
        <v>1.7852021331310041E-2</v>
      </c>
      <c r="X153" s="402">
        <v>3.8896060977915856E-2</v>
      </c>
      <c r="Y153" s="402">
        <v>9.7036382504681468E-2</v>
      </c>
      <c r="Z153" s="402">
        <v>0.12368465018449135</v>
      </c>
      <c r="AA153" s="402">
        <v>0.11531986680008847</v>
      </c>
      <c r="AB153" s="402">
        <v>0.15898491477468024</v>
      </c>
    </row>
    <row r="154" spans="19:28" hidden="1">
      <c r="S154" s="401">
        <v>41153</v>
      </c>
      <c r="T154" s="402">
        <v>3.684704284370427E-2</v>
      </c>
      <c r="U154" s="402">
        <v>9.0456993026150678E-2</v>
      </c>
      <c r="V154" s="402">
        <v>0.32092206755697783</v>
      </c>
      <c r="W154" s="402">
        <v>1.7852021331310041E-2</v>
      </c>
      <c r="X154" s="402">
        <v>3.8896060977915856E-2</v>
      </c>
      <c r="Y154" s="402">
        <v>9.7036382504681468E-2</v>
      </c>
      <c r="Z154" s="402">
        <v>0.12368465018449135</v>
      </c>
      <c r="AA154" s="402">
        <v>0.11531986680008847</v>
      </c>
      <c r="AB154" s="402">
        <v>0.15898491477468024</v>
      </c>
    </row>
    <row r="155" spans="19:28" hidden="1">
      <c r="S155" s="401">
        <v>41183</v>
      </c>
      <c r="T155" s="402">
        <v>3.684704284370427E-2</v>
      </c>
      <c r="U155" s="402">
        <v>9.0456993026150678E-2</v>
      </c>
      <c r="V155" s="402">
        <v>0.32092206755697783</v>
      </c>
      <c r="W155" s="402">
        <v>1.7852021331310041E-2</v>
      </c>
      <c r="X155" s="402">
        <v>3.8896060977915856E-2</v>
      </c>
      <c r="Y155" s="402">
        <v>9.7036382504681468E-2</v>
      </c>
      <c r="Z155" s="402">
        <v>0.12368465018449135</v>
      </c>
      <c r="AA155" s="402">
        <v>0.11531986680008847</v>
      </c>
      <c r="AB155" s="402">
        <v>0.15898491477468024</v>
      </c>
    </row>
    <row r="156" spans="19:28" hidden="1">
      <c r="S156" s="401">
        <v>41214</v>
      </c>
      <c r="T156" s="402">
        <v>3.684704284370427E-2</v>
      </c>
      <c r="U156" s="402">
        <v>9.0456993026150678E-2</v>
      </c>
      <c r="V156" s="402">
        <v>0.32092206755697783</v>
      </c>
      <c r="W156" s="402">
        <v>1.7852021331310041E-2</v>
      </c>
      <c r="X156" s="402">
        <v>3.8896060977915856E-2</v>
      </c>
      <c r="Y156" s="402">
        <v>9.7036382504681468E-2</v>
      </c>
      <c r="Z156" s="402">
        <v>0.12368465018449135</v>
      </c>
      <c r="AA156" s="402">
        <v>0.11531986680008847</v>
      </c>
      <c r="AB156" s="402">
        <v>0.15898491477468024</v>
      </c>
    </row>
    <row r="157" spans="19:28" hidden="1">
      <c r="S157" s="401">
        <v>41244</v>
      </c>
      <c r="T157" s="402">
        <v>3.684704284370427E-2</v>
      </c>
      <c r="U157" s="402">
        <v>9.0456993026150678E-2</v>
      </c>
      <c r="V157" s="402">
        <v>0.32092206755697783</v>
      </c>
      <c r="W157" s="402">
        <v>1.7852021331310041E-2</v>
      </c>
      <c r="X157" s="402">
        <v>3.8896060977915856E-2</v>
      </c>
      <c r="Y157" s="402">
        <v>9.7036382504681468E-2</v>
      </c>
      <c r="Z157" s="402">
        <v>0.12368465018449135</v>
      </c>
      <c r="AA157" s="402">
        <v>0.11531986680008847</v>
      </c>
      <c r="AB157" s="402">
        <v>0.15898491477468024</v>
      </c>
    </row>
    <row r="158" spans="19:28" hidden="1">
      <c r="S158" s="401">
        <v>41275</v>
      </c>
      <c r="T158" s="402">
        <v>3.711236330154296E-2</v>
      </c>
      <c r="U158" s="402">
        <v>9.5768148185393573E-2</v>
      </c>
      <c r="V158" s="402">
        <v>0.31818855400429685</v>
      </c>
      <c r="W158" s="402">
        <v>1.7339543568977565E-2</v>
      </c>
      <c r="X158" s="402">
        <v>3.9014546157443979E-2</v>
      </c>
      <c r="Y158" s="402">
        <v>9.5892434133360668E-2</v>
      </c>
      <c r="Z158" s="402">
        <v>0.12396306893402635</v>
      </c>
      <c r="AA158" s="402">
        <v>0.11499600917693291</v>
      </c>
      <c r="AB158" s="402">
        <v>0.15772533253802515</v>
      </c>
    </row>
    <row r="159" spans="19:28" hidden="1">
      <c r="S159" s="401">
        <v>41306</v>
      </c>
      <c r="T159" s="402">
        <v>3.711236330154296E-2</v>
      </c>
      <c r="U159" s="402">
        <v>9.5768148185393573E-2</v>
      </c>
      <c r="V159" s="402">
        <v>0.31818855400429685</v>
      </c>
      <c r="W159" s="402">
        <v>1.7339543568977565E-2</v>
      </c>
      <c r="X159" s="402">
        <v>3.9014546157443979E-2</v>
      </c>
      <c r="Y159" s="402">
        <v>9.5892434133360668E-2</v>
      </c>
      <c r="Z159" s="402">
        <v>0.12396306893402635</v>
      </c>
      <c r="AA159" s="402">
        <v>0.11499600917693291</v>
      </c>
      <c r="AB159" s="402">
        <v>0.15772533253802515</v>
      </c>
    </row>
    <row r="160" spans="19:28" hidden="1">
      <c r="S160" s="401">
        <v>41334</v>
      </c>
      <c r="T160" s="402">
        <v>3.711236330154296E-2</v>
      </c>
      <c r="U160" s="402">
        <v>9.5768148185393573E-2</v>
      </c>
      <c r="V160" s="402">
        <v>0.31818855400429685</v>
      </c>
      <c r="W160" s="402">
        <v>1.7339543568977565E-2</v>
      </c>
      <c r="X160" s="402">
        <v>3.9014546157443979E-2</v>
      </c>
      <c r="Y160" s="402">
        <v>9.5892434133360668E-2</v>
      </c>
      <c r="Z160" s="402">
        <v>0.12396306893402635</v>
      </c>
      <c r="AA160" s="402">
        <v>0.11499600917693291</v>
      </c>
      <c r="AB160" s="402">
        <v>0.15772533253802515</v>
      </c>
    </row>
    <row r="161" spans="19:28" hidden="1">
      <c r="S161" s="401">
        <v>41365</v>
      </c>
      <c r="T161" s="402">
        <v>3.711236330154296E-2</v>
      </c>
      <c r="U161" s="402">
        <v>9.5768148185393573E-2</v>
      </c>
      <c r="V161" s="402">
        <v>0.31818855400429685</v>
      </c>
      <c r="W161" s="402">
        <v>1.7339543568977565E-2</v>
      </c>
      <c r="X161" s="402">
        <v>3.9014546157443979E-2</v>
      </c>
      <c r="Y161" s="402">
        <v>9.5892434133360668E-2</v>
      </c>
      <c r="Z161" s="402">
        <v>0.12396306893402635</v>
      </c>
      <c r="AA161" s="402">
        <v>0.11499600917693291</v>
      </c>
      <c r="AB161" s="402">
        <v>0.15772533253802515</v>
      </c>
    </row>
    <row r="162" spans="19:28" hidden="1">
      <c r="S162" s="401">
        <v>41395</v>
      </c>
      <c r="T162" s="402">
        <v>3.711236330154296E-2</v>
      </c>
      <c r="U162" s="402">
        <v>9.5768148185393573E-2</v>
      </c>
      <c r="V162" s="402">
        <v>0.31818855400429685</v>
      </c>
      <c r="W162" s="402">
        <v>1.7339543568977565E-2</v>
      </c>
      <c r="X162" s="402">
        <v>3.9014546157443979E-2</v>
      </c>
      <c r="Y162" s="402">
        <v>9.5892434133360668E-2</v>
      </c>
      <c r="Z162" s="402">
        <v>0.12396306893402635</v>
      </c>
      <c r="AA162" s="402">
        <v>0.11499600917693291</v>
      </c>
      <c r="AB162" s="402">
        <v>0.15772533253802515</v>
      </c>
    </row>
    <row r="163" spans="19:28" hidden="1">
      <c r="S163" s="401">
        <v>41426</v>
      </c>
      <c r="T163" s="402">
        <v>3.711236330154296E-2</v>
      </c>
      <c r="U163" s="402">
        <v>9.5768148185393573E-2</v>
      </c>
      <c r="V163" s="402">
        <v>0.31818855400429685</v>
      </c>
      <c r="W163" s="402">
        <v>1.7339543568977565E-2</v>
      </c>
      <c r="X163" s="402">
        <v>3.9014546157443979E-2</v>
      </c>
      <c r="Y163" s="402">
        <v>9.5892434133360668E-2</v>
      </c>
      <c r="Z163" s="402">
        <v>0.12396306893402635</v>
      </c>
      <c r="AA163" s="402">
        <v>0.11499600917693291</v>
      </c>
      <c r="AB163" s="402">
        <v>0.15772533253802515</v>
      </c>
    </row>
    <row r="164" spans="19:28" hidden="1">
      <c r="S164" s="401">
        <v>41456</v>
      </c>
      <c r="T164" s="402">
        <v>3.711236330154296E-2</v>
      </c>
      <c r="U164" s="402">
        <v>9.5768148185393573E-2</v>
      </c>
      <c r="V164" s="402">
        <v>0.31818855400429685</v>
      </c>
      <c r="W164" s="402">
        <v>1.7339543568977565E-2</v>
      </c>
      <c r="X164" s="402">
        <v>3.9014546157443979E-2</v>
      </c>
      <c r="Y164" s="402">
        <v>9.5892434133360668E-2</v>
      </c>
      <c r="Z164" s="402">
        <v>0.12396306893402635</v>
      </c>
      <c r="AA164" s="402">
        <v>0.11499600917693291</v>
      </c>
      <c r="AB164" s="402">
        <v>0.15772533253802515</v>
      </c>
    </row>
    <row r="165" spans="19:28" hidden="1">
      <c r="S165" s="401">
        <v>41487</v>
      </c>
      <c r="T165" s="402">
        <v>3.711236330154296E-2</v>
      </c>
      <c r="U165" s="402">
        <v>9.5768148185393573E-2</v>
      </c>
      <c r="V165" s="402">
        <v>0.31818855400429685</v>
      </c>
      <c r="W165" s="402">
        <v>1.7339543568977565E-2</v>
      </c>
      <c r="X165" s="402">
        <v>3.9014546157443979E-2</v>
      </c>
      <c r="Y165" s="402">
        <v>9.5892434133360668E-2</v>
      </c>
      <c r="Z165" s="402">
        <v>0.12396306893402635</v>
      </c>
      <c r="AA165" s="402">
        <v>0.11499600917693291</v>
      </c>
      <c r="AB165" s="402">
        <v>0.15772533253802515</v>
      </c>
    </row>
    <row r="166" spans="19:28" hidden="1">
      <c r="S166" s="401">
        <v>41518</v>
      </c>
      <c r="T166" s="402">
        <v>3.711236330154296E-2</v>
      </c>
      <c r="U166" s="402">
        <v>9.5768148185393573E-2</v>
      </c>
      <c r="V166" s="402">
        <v>0.31818855400429685</v>
      </c>
      <c r="W166" s="402">
        <v>1.7339543568977565E-2</v>
      </c>
      <c r="X166" s="402">
        <v>3.9014546157443979E-2</v>
      </c>
      <c r="Y166" s="402">
        <v>9.5892434133360668E-2</v>
      </c>
      <c r="Z166" s="402">
        <v>0.12396306893402635</v>
      </c>
      <c r="AA166" s="402">
        <v>0.11499600917693291</v>
      </c>
      <c r="AB166" s="402">
        <v>0.15772533253802515</v>
      </c>
    </row>
    <row r="167" spans="19:28" hidden="1">
      <c r="S167" s="401">
        <v>41548</v>
      </c>
      <c r="T167" s="402">
        <v>3.711236330154296E-2</v>
      </c>
      <c r="U167" s="402">
        <v>9.5768148185393573E-2</v>
      </c>
      <c r="V167" s="402">
        <v>0.31818855400429685</v>
      </c>
      <c r="W167" s="402">
        <v>1.7339543568977565E-2</v>
      </c>
      <c r="X167" s="402">
        <v>3.9014546157443979E-2</v>
      </c>
      <c r="Y167" s="402">
        <v>9.5892434133360668E-2</v>
      </c>
      <c r="Z167" s="402">
        <v>0.12396306893402635</v>
      </c>
      <c r="AA167" s="402">
        <v>0.11499600917693291</v>
      </c>
      <c r="AB167" s="402">
        <v>0.15772533253802515</v>
      </c>
    </row>
    <row r="168" spans="19:28" hidden="1">
      <c r="S168" s="401">
        <v>41579</v>
      </c>
      <c r="T168" s="402">
        <v>3.711236330154296E-2</v>
      </c>
      <c r="U168" s="402">
        <v>9.5768148185393573E-2</v>
      </c>
      <c r="V168" s="402">
        <v>0.31818855400429685</v>
      </c>
      <c r="W168" s="402">
        <v>1.7339543568977565E-2</v>
      </c>
      <c r="X168" s="402">
        <v>3.9014546157443979E-2</v>
      </c>
      <c r="Y168" s="402">
        <v>9.5892434133360668E-2</v>
      </c>
      <c r="Z168" s="402">
        <v>0.12396306893402635</v>
      </c>
      <c r="AA168" s="402">
        <v>0.11499600917693291</v>
      </c>
      <c r="AB168" s="402">
        <v>0.15772533253802515</v>
      </c>
    </row>
    <row r="169" spans="19:28" hidden="1">
      <c r="S169" s="401">
        <v>41609</v>
      </c>
      <c r="T169" s="402">
        <v>3.711236330154296E-2</v>
      </c>
      <c r="U169" s="402">
        <v>9.5768148185393573E-2</v>
      </c>
      <c r="V169" s="402">
        <v>0.31818855400429685</v>
      </c>
      <c r="W169" s="402">
        <v>1.7339543568977565E-2</v>
      </c>
      <c r="X169" s="402">
        <v>3.9014546157443979E-2</v>
      </c>
      <c r="Y169" s="402">
        <v>9.5892434133360668E-2</v>
      </c>
      <c r="Z169" s="402">
        <v>0.12396306893402635</v>
      </c>
      <c r="AA169" s="402">
        <v>0.11499600917693291</v>
      </c>
      <c r="AB169" s="402">
        <v>0.15772533253802515</v>
      </c>
    </row>
    <row r="170" spans="19:28" hidden="1">
      <c r="S170" s="401">
        <v>41640</v>
      </c>
      <c r="T170" s="402">
        <v>3.8810430179818597E-2</v>
      </c>
      <c r="U170" s="402">
        <v>0.10357996994444454</v>
      </c>
      <c r="V170" s="402">
        <v>0.31039620003770546</v>
      </c>
      <c r="W170" s="402">
        <v>1.6535187039264751E-2</v>
      </c>
      <c r="X170" s="402">
        <v>3.916177212637232E-2</v>
      </c>
      <c r="Y170" s="402">
        <v>9.5204038888563061E-2</v>
      </c>
      <c r="Z170" s="402">
        <v>0.12564932721553895</v>
      </c>
      <c r="AA170" s="402">
        <v>0.11332117910147481</v>
      </c>
      <c r="AB170" s="402">
        <v>0.1573418954668174</v>
      </c>
    </row>
    <row r="171" spans="19:28" hidden="1">
      <c r="S171" s="401">
        <v>41671</v>
      </c>
      <c r="T171" s="402">
        <v>3.8810430179818597E-2</v>
      </c>
      <c r="U171" s="402">
        <v>0.10357996994444454</v>
      </c>
      <c r="V171" s="402">
        <v>0.31039620003770546</v>
      </c>
      <c r="W171" s="402">
        <v>1.6535187039264751E-2</v>
      </c>
      <c r="X171" s="402">
        <v>3.916177212637232E-2</v>
      </c>
      <c r="Y171" s="402">
        <v>9.5204038888563061E-2</v>
      </c>
      <c r="Z171" s="402">
        <v>0.12564932721553895</v>
      </c>
      <c r="AA171" s="402">
        <v>0.11332117910147481</v>
      </c>
      <c r="AB171" s="402">
        <v>0.1573418954668174</v>
      </c>
    </row>
    <row r="172" spans="19:28" hidden="1">
      <c r="S172" s="401">
        <v>41699</v>
      </c>
      <c r="T172" s="402">
        <v>3.8810430179818597E-2</v>
      </c>
      <c r="U172" s="402">
        <v>0.10357996994444454</v>
      </c>
      <c r="V172" s="402">
        <v>0.31039620003770546</v>
      </c>
      <c r="W172" s="402">
        <v>1.6535187039264751E-2</v>
      </c>
      <c r="X172" s="402">
        <v>3.916177212637232E-2</v>
      </c>
      <c r="Y172" s="402">
        <v>9.5204038888563061E-2</v>
      </c>
      <c r="Z172" s="402">
        <v>0.12564932721553895</v>
      </c>
      <c r="AA172" s="402">
        <v>0.11332117910147481</v>
      </c>
      <c r="AB172" s="402">
        <v>0.1573418954668174</v>
      </c>
    </row>
    <row r="173" spans="19:28" hidden="1">
      <c r="S173" s="401">
        <v>41730</v>
      </c>
      <c r="T173" s="402">
        <v>3.8810430179818597E-2</v>
      </c>
      <c r="U173" s="402">
        <v>0.10357996994444454</v>
      </c>
      <c r="V173" s="402">
        <v>0.31039620003770546</v>
      </c>
      <c r="W173" s="402">
        <v>1.6535187039264751E-2</v>
      </c>
      <c r="X173" s="402">
        <v>3.916177212637232E-2</v>
      </c>
      <c r="Y173" s="402">
        <v>9.5204038888563061E-2</v>
      </c>
      <c r="Z173" s="402">
        <v>0.12564932721553895</v>
      </c>
      <c r="AA173" s="402">
        <v>0.11332117910147481</v>
      </c>
      <c r="AB173" s="402">
        <v>0.1573418954668174</v>
      </c>
    </row>
    <row r="174" spans="19:28" hidden="1">
      <c r="S174" s="401">
        <v>41760</v>
      </c>
      <c r="T174" s="402">
        <v>3.8810430179818597E-2</v>
      </c>
      <c r="U174" s="402">
        <v>0.10357996994444454</v>
      </c>
      <c r="V174" s="402">
        <v>0.31039620003770546</v>
      </c>
      <c r="W174" s="402">
        <v>1.6535187039264751E-2</v>
      </c>
      <c r="X174" s="402">
        <v>3.916177212637232E-2</v>
      </c>
      <c r="Y174" s="402">
        <v>9.5204038888563061E-2</v>
      </c>
      <c r="Z174" s="402">
        <v>0.12564932721553895</v>
      </c>
      <c r="AA174" s="402">
        <v>0.11332117910147481</v>
      </c>
      <c r="AB174" s="402">
        <v>0.1573418954668174</v>
      </c>
    </row>
    <row r="175" spans="19:28" hidden="1">
      <c r="S175" s="401">
        <v>41791</v>
      </c>
      <c r="T175" s="402">
        <v>3.8810430179818597E-2</v>
      </c>
      <c r="U175" s="402">
        <v>0.10357996994444454</v>
      </c>
      <c r="V175" s="402">
        <v>0.31039620003770546</v>
      </c>
      <c r="W175" s="402">
        <v>1.6535187039264751E-2</v>
      </c>
      <c r="X175" s="402">
        <v>3.916177212637232E-2</v>
      </c>
      <c r="Y175" s="402">
        <v>9.5204038888563061E-2</v>
      </c>
      <c r="Z175" s="402">
        <v>0.12564932721553895</v>
      </c>
      <c r="AA175" s="402">
        <v>0.11332117910147481</v>
      </c>
      <c r="AB175" s="402">
        <v>0.1573418954668174</v>
      </c>
    </row>
    <row r="176" spans="19:28" hidden="1">
      <c r="S176" s="401">
        <v>41821</v>
      </c>
      <c r="T176" s="402">
        <v>3.8810430179818597E-2</v>
      </c>
      <c r="U176" s="402">
        <v>0.10357996994444454</v>
      </c>
      <c r="V176" s="402">
        <v>0.31039620003770546</v>
      </c>
      <c r="W176" s="402">
        <v>1.6535187039264751E-2</v>
      </c>
      <c r="X176" s="402">
        <v>3.916177212637232E-2</v>
      </c>
      <c r="Y176" s="402">
        <v>9.5204038888563061E-2</v>
      </c>
      <c r="Z176" s="402">
        <v>0.12564932721553895</v>
      </c>
      <c r="AA176" s="402">
        <v>0.11332117910147481</v>
      </c>
      <c r="AB176" s="402">
        <v>0.1573418954668174</v>
      </c>
    </row>
    <row r="177" spans="19:28" hidden="1">
      <c r="S177" s="401">
        <v>41852</v>
      </c>
      <c r="T177" s="402">
        <v>3.8810430179818597E-2</v>
      </c>
      <c r="U177" s="402">
        <v>0.10357996994444454</v>
      </c>
      <c r="V177" s="402">
        <v>0.31039620003770546</v>
      </c>
      <c r="W177" s="402">
        <v>1.6535187039264751E-2</v>
      </c>
      <c r="X177" s="402">
        <v>3.916177212637232E-2</v>
      </c>
      <c r="Y177" s="402">
        <v>9.5204038888563061E-2</v>
      </c>
      <c r="Z177" s="402">
        <v>0.12564932721553895</v>
      </c>
      <c r="AA177" s="402">
        <v>0.11332117910147481</v>
      </c>
      <c r="AB177" s="402">
        <v>0.1573418954668174</v>
      </c>
    </row>
    <row r="178" spans="19:28" hidden="1">
      <c r="S178" s="401">
        <v>41883</v>
      </c>
      <c r="T178" s="402">
        <v>3.8810430179818597E-2</v>
      </c>
      <c r="U178" s="402">
        <v>0.10357996994444454</v>
      </c>
      <c r="V178" s="402">
        <v>0.31039620003770546</v>
      </c>
      <c r="W178" s="402">
        <v>1.6535187039264751E-2</v>
      </c>
      <c r="X178" s="402">
        <v>3.916177212637232E-2</v>
      </c>
      <c r="Y178" s="402">
        <v>9.5204038888563061E-2</v>
      </c>
      <c r="Z178" s="402">
        <v>0.12564932721553895</v>
      </c>
      <c r="AA178" s="402">
        <v>0.11332117910147481</v>
      </c>
      <c r="AB178" s="402">
        <v>0.1573418954668174</v>
      </c>
    </row>
    <row r="179" spans="19:28" hidden="1">
      <c r="S179" s="401">
        <v>41913</v>
      </c>
      <c r="T179" s="402">
        <v>3.8810430179818597E-2</v>
      </c>
      <c r="U179" s="402">
        <v>0.10357996994444454</v>
      </c>
      <c r="V179" s="402">
        <v>0.31039620003770546</v>
      </c>
      <c r="W179" s="402">
        <v>1.6535187039264751E-2</v>
      </c>
      <c r="X179" s="402">
        <v>3.916177212637232E-2</v>
      </c>
      <c r="Y179" s="402">
        <v>9.5204038888563061E-2</v>
      </c>
      <c r="Z179" s="402">
        <v>0.12564932721553895</v>
      </c>
      <c r="AA179" s="402">
        <v>0.11332117910147481</v>
      </c>
      <c r="AB179" s="402">
        <v>0.1573418954668174</v>
      </c>
    </row>
    <row r="180" spans="19:28" hidden="1">
      <c r="S180" s="401">
        <v>41944</v>
      </c>
      <c r="T180" s="402">
        <v>3.8810430179818597E-2</v>
      </c>
      <c r="U180" s="402">
        <v>0.10357996994444454</v>
      </c>
      <c r="V180" s="402">
        <v>0.31039620003770546</v>
      </c>
      <c r="W180" s="402">
        <v>1.6535187039264751E-2</v>
      </c>
      <c r="X180" s="402">
        <v>3.916177212637232E-2</v>
      </c>
      <c r="Y180" s="402">
        <v>9.5204038888563061E-2</v>
      </c>
      <c r="Z180" s="402">
        <v>0.12564932721553895</v>
      </c>
      <c r="AA180" s="402">
        <v>0.11332117910147481</v>
      </c>
      <c r="AB180" s="402">
        <v>0.1573418954668174</v>
      </c>
    </row>
    <row r="181" spans="19:28" hidden="1">
      <c r="S181" s="401">
        <v>41974</v>
      </c>
      <c r="T181" s="402">
        <v>3.8810430179818597E-2</v>
      </c>
      <c r="U181" s="402">
        <v>0.10357996994444454</v>
      </c>
      <c r="V181" s="402">
        <v>0.31039620003770546</v>
      </c>
      <c r="W181" s="402">
        <v>1.6535187039264751E-2</v>
      </c>
      <c r="X181" s="402">
        <v>3.916177212637232E-2</v>
      </c>
      <c r="Y181" s="402">
        <v>9.5204038888563061E-2</v>
      </c>
      <c r="Z181" s="402">
        <v>0.12564932721553895</v>
      </c>
      <c r="AA181" s="402">
        <v>0.11332117910147481</v>
      </c>
      <c r="AB181" s="402">
        <v>0.1573418954668174</v>
      </c>
    </row>
    <row r="182" spans="19:28" hidden="1">
      <c r="S182" s="401">
        <v>42005</v>
      </c>
      <c r="T182" s="402">
        <v>3.7048865072179346E-2</v>
      </c>
      <c r="U182" s="402">
        <v>0.10475772171706453</v>
      </c>
      <c r="V182" s="402">
        <v>0.3063282272182466</v>
      </c>
      <c r="W182" s="402">
        <v>1.6342844506505205E-2</v>
      </c>
      <c r="X182" s="402">
        <v>3.9396457239040603E-2</v>
      </c>
      <c r="Y182" s="402">
        <v>9.5592063749222037E-2</v>
      </c>
      <c r="Z182" s="402">
        <v>0.12734142849591762</v>
      </c>
      <c r="AA182" s="402">
        <v>0.11513221868077156</v>
      </c>
      <c r="AB182" s="402">
        <v>0.15806017332105246</v>
      </c>
    </row>
    <row r="183" spans="19:28" hidden="1">
      <c r="S183" s="401">
        <v>42036</v>
      </c>
      <c r="T183" s="402">
        <v>3.7048865072179346E-2</v>
      </c>
      <c r="U183" s="402">
        <v>0.10475772171706453</v>
      </c>
      <c r="V183" s="402">
        <v>0.3063282272182466</v>
      </c>
      <c r="W183" s="402">
        <v>1.6342844506505205E-2</v>
      </c>
      <c r="X183" s="402">
        <v>3.9396457239040603E-2</v>
      </c>
      <c r="Y183" s="402">
        <v>9.5592063749222037E-2</v>
      </c>
      <c r="Z183" s="402">
        <v>0.12734142849591762</v>
      </c>
      <c r="AA183" s="402">
        <v>0.11513221868077156</v>
      </c>
      <c r="AB183" s="402">
        <v>0.15806017332105246</v>
      </c>
    </row>
    <row r="184" spans="19:28" hidden="1">
      <c r="S184" s="401">
        <v>42064</v>
      </c>
      <c r="T184" s="402">
        <v>3.7048865072179346E-2</v>
      </c>
      <c r="U184" s="402">
        <v>0.10475772171706453</v>
      </c>
      <c r="V184" s="402">
        <v>0.3063282272182466</v>
      </c>
      <c r="W184" s="402">
        <v>1.6342844506505205E-2</v>
      </c>
      <c r="X184" s="402">
        <v>3.9396457239040603E-2</v>
      </c>
      <c r="Y184" s="402">
        <v>9.5592063749222037E-2</v>
      </c>
      <c r="Z184" s="402">
        <v>0.12734142849591762</v>
      </c>
      <c r="AA184" s="402">
        <v>0.11513221868077156</v>
      </c>
      <c r="AB184" s="402">
        <v>0.15806017332105246</v>
      </c>
    </row>
    <row r="185" spans="19:28" hidden="1">
      <c r="S185" s="401">
        <v>42095</v>
      </c>
      <c r="T185" s="402">
        <v>3.7048865072179346E-2</v>
      </c>
      <c r="U185" s="402">
        <v>0.10475772171706453</v>
      </c>
      <c r="V185" s="402">
        <v>0.3063282272182466</v>
      </c>
      <c r="W185" s="402">
        <v>1.6342844506505205E-2</v>
      </c>
      <c r="X185" s="402">
        <v>3.9396457239040603E-2</v>
      </c>
      <c r="Y185" s="402">
        <v>9.5592063749222037E-2</v>
      </c>
      <c r="Z185" s="402">
        <v>0.12734142849591762</v>
      </c>
      <c r="AA185" s="402">
        <v>0.11513221868077156</v>
      </c>
      <c r="AB185" s="402">
        <v>0.15806017332105246</v>
      </c>
    </row>
    <row r="186" spans="19:28" hidden="1">
      <c r="S186" s="401">
        <v>42125</v>
      </c>
      <c r="T186" s="402">
        <v>3.7048865072179346E-2</v>
      </c>
      <c r="U186" s="402">
        <v>0.10475772171706453</v>
      </c>
      <c r="V186" s="402">
        <v>0.3063282272182466</v>
      </c>
      <c r="W186" s="402">
        <v>1.6342844506505205E-2</v>
      </c>
      <c r="X186" s="402">
        <v>3.9396457239040603E-2</v>
      </c>
      <c r="Y186" s="402">
        <v>9.5592063749222037E-2</v>
      </c>
      <c r="Z186" s="402">
        <v>0.12734142849591762</v>
      </c>
      <c r="AA186" s="402">
        <v>0.11513221868077156</v>
      </c>
      <c r="AB186" s="402">
        <v>0.15806017332105246</v>
      </c>
    </row>
    <row r="187" spans="19:28" hidden="1">
      <c r="S187" s="401">
        <v>42156</v>
      </c>
      <c r="T187" s="402">
        <v>3.7048865072179346E-2</v>
      </c>
      <c r="U187" s="402">
        <v>0.10475772171706453</v>
      </c>
      <c r="V187" s="402">
        <v>0.3063282272182466</v>
      </c>
      <c r="W187" s="402">
        <v>1.6342844506505205E-2</v>
      </c>
      <c r="X187" s="402">
        <v>3.9396457239040603E-2</v>
      </c>
      <c r="Y187" s="402">
        <v>9.5592063749222037E-2</v>
      </c>
      <c r="Z187" s="402">
        <v>0.12734142849591762</v>
      </c>
      <c r="AA187" s="402">
        <v>0.11513221868077156</v>
      </c>
      <c r="AB187" s="402">
        <v>0.15806017332105246</v>
      </c>
    </row>
    <row r="188" spans="19:28" hidden="1">
      <c r="S188" s="401">
        <v>42186</v>
      </c>
      <c r="T188" s="402">
        <v>3.7048865072179346E-2</v>
      </c>
      <c r="U188" s="402">
        <v>0.10475772171706453</v>
      </c>
      <c r="V188" s="402">
        <v>0.3063282272182466</v>
      </c>
      <c r="W188" s="402">
        <v>1.6342844506505205E-2</v>
      </c>
      <c r="X188" s="402">
        <v>3.9396457239040603E-2</v>
      </c>
      <c r="Y188" s="402">
        <v>9.5592063749222037E-2</v>
      </c>
      <c r="Z188" s="402">
        <v>0.12734142849591762</v>
      </c>
      <c r="AA188" s="402">
        <v>0.11513221868077156</v>
      </c>
      <c r="AB188" s="402">
        <v>0.15806017332105246</v>
      </c>
    </row>
    <row r="189" spans="19:28" hidden="1">
      <c r="S189" s="401">
        <v>42217</v>
      </c>
      <c r="T189" s="402">
        <v>3.7048865072179346E-2</v>
      </c>
      <c r="U189" s="402">
        <v>0.10475772171706453</v>
      </c>
      <c r="V189" s="402">
        <v>0.3063282272182466</v>
      </c>
      <c r="W189" s="402">
        <v>1.6342844506505205E-2</v>
      </c>
      <c r="X189" s="402">
        <v>3.9396457239040603E-2</v>
      </c>
      <c r="Y189" s="402">
        <v>9.5592063749222037E-2</v>
      </c>
      <c r="Z189" s="402">
        <v>0.12734142849591762</v>
      </c>
      <c r="AA189" s="402">
        <v>0.11513221868077156</v>
      </c>
      <c r="AB189" s="402">
        <v>0.15806017332105246</v>
      </c>
    </row>
    <row r="190" spans="19:28" hidden="1">
      <c r="S190" s="401">
        <v>42248</v>
      </c>
      <c r="T190" s="402">
        <v>3.7048865072179346E-2</v>
      </c>
      <c r="U190" s="402">
        <v>0.10475772171706453</v>
      </c>
      <c r="V190" s="402">
        <v>0.3063282272182466</v>
      </c>
      <c r="W190" s="402">
        <v>1.6342844506505205E-2</v>
      </c>
      <c r="X190" s="402">
        <v>3.9396457239040603E-2</v>
      </c>
      <c r="Y190" s="402">
        <v>9.5592063749222037E-2</v>
      </c>
      <c r="Z190" s="402">
        <v>0.12734142849591762</v>
      </c>
      <c r="AA190" s="402">
        <v>0.11513221868077156</v>
      </c>
      <c r="AB190" s="402">
        <v>0.15806017332105246</v>
      </c>
    </row>
    <row r="191" spans="19:28" hidden="1">
      <c r="S191" s="401">
        <v>42278</v>
      </c>
      <c r="T191" s="402">
        <v>3.7048865072179346E-2</v>
      </c>
      <c r="U191" s="402">
        <v>0.10475772171706453</v>
      </c>
      <c r="V191" s="402">
        <v>0.3063282272182466</v>
      </c>
      <c r="W191" s="402">
        <v>1.6342844506505205E-2</v>
      </c>
      <c r="X191" s="402">
        <v>3.9396457239040603E-2</v>
      </c>
      <c r="Y191" s="402">
        <v>9.5592063749222037E-2</v>
      </c>
      <c r="Z191" s="402">
        <v>0.12734142849591762</v>
      </c>
      <c r="AA191" s="402">
        <v>0.11513221868077156</v>
      </c>
      <c r="AB191" s="402">
        <v>0.15806017332105246</v>
      </c>
    </row>
    <row r="192" spans="19:28" hidden="1">
      <c r="S192" s="401">
        <v>42309</v>
      </c>
      <c r="T192" s="402">
        <v>3.7048865072179346E-2</v>
      </c>
      <c r="U192" s="402">
        <v>0.10475772171706453</v>
      </c>
      <c r="V192" s="402">
        <v>0.3063282272182466</v>
      </c>
      <c r="W192" s="402">
        <v>1.6342844506505205E-2</v>
      </c>
      <c r="X192" s="402">
        <v>3.9396457239040603E-2</v>
      </c>
      <c r="Y192" s="402">
        <v>9.5592063749222037E-2</v>
      </c>
      <c r="Z192" s="402">
        <v>0.12734142849591762</v>
      </c>
      <c r="AA192" s="402">
        <v>0.11513221868077156</v>
      </c>
      <c r="AB192" s="402">
        <v>0.15806017332105246</v>
      </c>
    </row>
    <row r="193" spans="19:28" hidden="1">
      <c r="S193" s="401">
        <v>42339</v>
      </c>
      <c r="T193" s="402">
        <v>3.7048865072179346E-2</v>
      </c>
      <c r="U193" s="402">
        <v>0.10475772171706453</v>
      </c>
      <c r="V193" s="402">
        <v>0.3063282272182466</v>
      </c>
      <c r="W193" s="402">
        <v>1.6342844506505205E-2</v>
      </c>
      <c r="X193" s="402">
        <v>3.9396457239040603E-2</v>
      </c>
      <c r="Y193" s="402">
        <v>9.5592063749222037E-2</v>
      </c>
      <c r="Z193" s="402">
        <v>0.12734142849591762</v>
      </c>
      <c r="AA193" s="402">
        <v>0.11513221868077156</v>
      </c>
      <c r="AB193" s="402">
        <v>0.15806017332105246</v>
      </c>
    </row>
    <row r="194" spans="19:28" hidden="1">
      <c r="S194" s="401">
        <v>42370</v>
      </c>
      <c r="T194" s="402">
        <v>3.6876621726949818E-2</v>
      </c>
      <c r="U194" s="402">
        <v>9.2401837979797855E-2</v>
      </c>
      <c r="V194" s="402">
        <v>0.32017215016739947</v>
      </c>
      <c r="W194" s="402">
        <v>1.7780752993339755E-2</v>
      </c>
      <c r="X194" s="402">
        <v>3.9179923143113096E-2</v>
      </c>
      <c r="Y194" s="402">
        <v>9.6258389567221311E-2</v>
      </c>
      <c r="Z194" s="402">
        <v>0.12338938779005297</v>
      </c>
      <c r="AA194" s="402">
        <v>0.11561579490529511</v>
      </c>
      <c r="AB194" s="402">
        <v>0.15832514172683076</v>
      </c>
    </row>
    <row r="195" spans="19:28" hidden="1">
      <c r="S195" s="401">
        <v>42401</v>
      </c>
      <c r="T195" s="402">
        <v>3.6876621726949818E-2</v>
      </c>
      <c r="U195" s="402">
        <v>9.2401837979797855E-2</v>
      </c>
      <c r="V195" s="402">
        <v>0.32017215016739947</v>
      </c>
      <c r="W195" s="402">
        <v>1.7780752993339755E-2</v>
      </c>
      <c r="X195" s="402">
        <v>3.9179923143113096E-2</v>
      </c>
      <c r="Y195" s="402">
        <v>9.6258389567221311E-2</v>
      </c>
      <c r="Z195" s="402">
        <v>0.12338938779005297</v>
      </c>
      <c r="AA195" s="402">
        <v>0.11561579490529511</v>
      </c>
      <c r="AB195" s="402">
        <v>0.15832514172683076</v>
      </c>
    </row>
    <row r="196" spans="19:28" hidden="1">
      <c r="S196" s="401">
        <v>42430</v>
      </c>
      <c r="T196" s="402">
        <v>3.6876621726949818E-2</v>
      </c>
      <c r="U196" s="402">
        <v>9.2401837979797855E-2</v>
      </c>
      <c r="V196" s="402">
        <v>0.32017215016739947</v>
      </c>
      <c r="W196" s="402">
        <v>1.7780752993339755E-2</v>
      </c>
      <c r="X196" s="402">
        <v>3.9179923143113096E-2</v>
      </c>
      <c r="Y196" s="402">
        <v>9.6258389567221311E-2</v>
      </c>
      <c r="Z196" s="402">
        <v>0.12338938779005297</v>
      </c>
      <c r="AA196" s="402">
        <v>0.11561579490529511</v>
      </c>
      <c r="AB196" s="402">
        <v>0.15832514172683076</v>
      </c>
    </row>
    <row r="197" spans="19:28" hidden="1">
      <c r="S197" s="401">
        <v>42461</v>
      </c>
      <c r="T197" s="402">
        <v>3.6876621726949818E-2</v>
      </c>
      <c r="U197" s="402">
        <v>9.2401837979797855E-2</v>
      </c>
      <c r="V197" s="402">
        <v>0.32017215016739947</v>
      </c>
      <c r="W197" s="402">
        <v>1.7780752993339755E-2</v>
      </c>
      <c r="X197" s="402">
        <v>3.9179923143113096E-2</v>
      </c>
      <c r="Y197" s="402">
        <v>9.6258389567221311E-2</v>
      </c>
      <c r="Z197" s="402">
        <v>0.12338938779005297</v>
      </c>
      <c r="AA197" s="402">
        <v>0.11561579490529511</v>
      </c>
      <c r="AB197" s="402">
        <v>0.15832514172683076</v>
      </c>
    </row>
    <row r="198" spans="19:28" hidden="1">
      <c r="S198" s="401">
        <v>42491</v>
      </c>
      <c r="T198" s="402">
        <v>3.6876621726949818E-2</v>
      </c>
      <c r="U198" s="402">
        <v>9.2401837979797855E-2</v>
      </c>
      <c r="V198" s="402">
        <v>0.32017215016739947</v>
      </c>
      <c r="W198" s="402">
        <v>1.7780752993339755E-2</v>
      </c>
      <c r="X198" s="402">
        <v>3.9179923143113096E-2</v>
      </c>
      <c r="Y198" s="402">
        <v>9.6258389567221311E-2</v>
      </c>
      <c r="Z198" s="402">
        <v>0.12338938779005297</v>
      </c>
      <c r="AA198" s="402">
        <v>0.11561579490529511</v>
      </c>
      <c r="AB198" s="402">
        <v>0.15832514172683076</v>
      </c>
    </row>
    <row r="199" spans="19:28" hidden="1">
      <c r="S199" s="401">
        <v>42522</v>
      </c>
      <c r="T199" s="402">
        <v>3.6876621726949818E-2</v>
      </c>
      <c r="U199" s="402">
        <v>9.2401837979797855E-2</v>
      </c>
      <c r="V199" s="402">
        <v>0.32017215016739947</v>
      </c>
      <c r="W199" s="402">
        <v>1.7780752993339755E-2</v>
      </c>
      <c r="X199" s="402">
        <v>3.9179923143113096E-2</v>
      </c>
      <c r="Y199" s="402">
        <v>9.6258389567221311E-2</v>
      </c>
      <c r="Z199" s="402">
        <v>0.12338938779005297</v>
      </c>
      <c r="AA199" s="402">
        <v>0.11561579490529511</v>
      </c>
      <c r="AB199" s="402">
        <v>0.15832514172683076</v>
      </c>
    </row>
    <row r="200" spans="19:28" hidden="1">
      <c r="S200" s="401">
        <v>42552</v>
      </c>
      <c r="T200" s="402">
        <v>3.6876621726949818E-2</v>
      </c>
      <c r="U200" s="402">
        <v>9.2401837979797855E-2</v>
      </c>
      <c r="V200" s="402">
        <v>0.32017215016739947</v>
      </c>
      <c r="W200" s="402">
        <v>1.7780752993339755E-2</v>
      </c>
      <c r="X200" s="402">
        <v>3.9179923143113096E-2</v>
      </c>
      <c r="Y200" s="402">
        <v>9.6258389567221311E-2</v>
      </c>
      <c r="Z200" s="402">
        <v>0.12338938779005297</v>
      </c>
      <c r="AA200" s="402">
        <v>0.11561579490529511</v>
      </c>
      <c r="AB200" s="402">
        <v>0.15832514172683076</v>
      </c>
    </row>
    <row r="201" spans="19:28" hidden="1">
      <c r="S201" s="401">
        <v>42583</v>
      </c>
      <c r="T201" s="402">
        <v>3.6876621726949818E-2</v>
      </c>
      <c r="U201" s="402">
        <v>9.2401837979797855E-2</v>
      </c>
      <c r="V201" s="402">
        <v>0.32017215016739947</v>
      </c>
      <c r="W201" s="402">
        <v>1.7780752993339755E-2</v>
      </c>
      <c r="X201" s="402">
        <v>3.9179923143113096E-2</v>
      </c>
      <c r="Y201" s="402">
        <v>9.6258389567221311E-2</v>
      </c>
      <c r="Z201" s="402">
        <v>0.12338938779005297</v>
      </c>
      <c r="AA201" s="402">
        <v>0.11561579490529511</v>
      </c>
      <c r="AB201" s="402">
        <v>0.15832514172683076</v>
      </c>
    </row>
    <row r="202" spans="19:28" hidden="1">
      <c r="S202" s="401">
        <v>42614</v>
      </c>
      <c r="T202" s="402">
        <v>3.6876621726949818E-2</v>
      </c>
      <c r="U202" s="402">
        <v>9.2401837979797855E-2</v>
      </c>
      <c r="V202" s="402">
        <v>0.32017215016739947</v>
      </c>
      <c r="W202" s="402">
        <v>1.7780752993339755E-2</v>
      </c>
      <c r="X202" s="402">
        <v>3.9179923143113096E-2</v>
      </c>
      <c r="Y202" s="402">
        <v>9.6258389567221311E-2</v>
      </c>
      <c r="Z202" s="402">
        <v>0.12338938779005297</v>
      </c>
      <c r="AA202" s="402">
        <v>0.11561579490529511</v>
      </c>
      <c r="AB202" s="402">
        <v>0.15832514172683076</v>
      </c>
    </row>
    <row r="203" spans="19:28" hidden="1">
      <c r="S203" s="401">
        <v>42644</v>
      </c>
      <c r="T203" s="402">
        <v>3.6876621726949818E-2</v>
      </c>
      <c r="U203" s="402">
        <v>9.2401837979797855E-2</v>
      </c>
      <c r="V203" s="402">
        <v>0.32017215016739947</v>
      </c>
      <c r="W203" s="402">
        <v>1.7780752993339755E-2</v>
      </c>
      <c r="X203" s="402">
        <v>3.9179923143113096E-2</v>
      </c>
      <c r="Y203" s="402">
        <v>9.6258389567221311E-2</v>
      </c>
      <c r="Z203" s="402">
        <v>0.12338938779005297</v>
      </c>
      <c r="AA203" s="402">
        <v>0.11561579490529511</v>
      </c>
      <c r="AB203" s="402">
        <v>0.15832514172683076</v>
      </c>
    </row>
    <row r="204" spans="19:28" hidden="1">
      <c r="S204" s="401">
        <v>42675</v>
      </c>
      <c r="T204" s="402">
        <v>3.6876621726949818E-2</v>
      </c>
      <c r="U204" s="402">
        <v>9.2401837979797855E-2</v>
      </c>
      <c r="V204" s="402">
        <v>0.32017215016739947</v>
      </c>
      <c r="W204" s="402">
        <v>1.7780752993339755E-2</v>
      </c>
      <c r="X204" s="402">
        <v>3.9179923143113096E-2</v>
      </c>
      <c r="Y204" s="402">
        <v>9.6258389567221311E-2</v>
      </c>
      <c r="Z204" s="402">
        <v>0.12338938779005297</v>
      </c>
      <c r="AA204" s="402">
        <v>0.11561579490529511</v>
      </c>
      <c r="AB204" s="402">
        <v>0.15832514172683076</v>
      </c>
    </row>
    <row r="205" spans="19:28" hidden="1">
      <c r="S205" s="401">
        <v>42705</v>
      </c>
      <c r="T205" s="402">
        <v>3.6876621726949818E-2</v>
      </c>
      <c r="U205" s="402">
        <v>9.2401837979797855E-2</v>
      </c>
      <c r="V205" s="402">
        <v>0.32017215016739947</v>
      </c>
      <c r="W205" s="402">
        <v>1.7780752993339755E-2</v>
      </c>
      <c r="X205" s="402">
        <v>3.9179923143113096E-2</v>
      </c>
      <c r="Y205" s="402">
        <v>9.6258389567221311E-2</v>
      </c>
      <c r="Z205" s="402">
        <v>0.12338938779005297</v>
      </c>
      <c r="AA205" s="402">
        <v>0.11561579490529511</v>
      </c>
      <c r="AB205" s="402">
        <v>0.15832514172683076</v>
      </c>
    </row>
    <row r="206" spans="19:28" hidden="1">
      <c r="S206" s="401"/>
      <c r="T206" s="402"/>
      <c r="U206" s="402"/>
      <c r="V206" s="402"/>
      <c r="W206" s="402"/>
      <c r="X206" s="402"/>
      <c r="Y206" s="402"/>
      <c r="Z206" s="402"/>
      <c r="AA206" s="402"/>
      <c r="AB206" s="402"/>
    </row>
    <row r="207" spans="19:28" hidden="1"/>
    <row r="208" spans="19:28" ht="60" hidden="1">
      <c r="T208" s="400" t="s">
        <v>1</v>
      </c>
      <c r="U208" s="400" t="s">
        <v>2</v>
      </c>
      <c r="V208" s="400" t="s">
        <v>4</v>
      </c>
      <c r="W208" s="400" t="s">
        <v>5</v>
      </c>
      <c r="X208" s="400" t="s">
        <v>6</v>
      </c>
      <c r="Y208" s="400" t="s">
        <v>8</v>
      </c>
      <c r="Z208" s="400" t="s">
        <v>9</v>
      </c>
      <c r="AA208" s="400" t="s">
        <v>10</v>
      </c>
      <c r="AB208" s="400" t="s">
        <v>368</v>
      </c>
    </row>
    <row r="209" spans="18:28" hidden="1">
      <c r="R209" s="268">
        <f t="shared" ref="R209:R233" si="28">M39</f>
        <v>6294360918.8747654</v>
      </c>
      <c r="S209" s="403" t="str">
        <f t="shared" ref="S209:S233" si="29">A39</f>
        <v>2010q1</v>
      </c>
      <c r="T209" s="402">
        <f>AVERAGE(T122:T124)</f>
        <v>3.4482694342001255E-2</v>
      </c>
      <c r="U209" s="402">
        <f t="shared" ref="U209:AB209" si="30">AVERAGE(U122:U124)</f>
        <v>9.0930101798553084E-2</v>
      </c>
      <c r="V209" s="402">
        <f t="shared" si="30"/>
        <v>0.31600971643489778</v>
      </c>
      <c r="W209" s="402">
        <f t="shared" si="30"/>
        <v>1.8313413740956949E-2</v>
      </c>
      <c r="X209" s="402">
        <f t="shared" si="30"/>
        <v>4.225993315019258E-2</v>
      </c>
      <c r="Y209" s="402">
        <f t="shared" si="30"/>
        <v>9.7249827311238157E-2</v>
      </c>
      <c r="Z209" s="402">
        <f t="shared" si="30"/>
        <v>0.1246917890953833</v>
      </c>
      <c r="AA209" s="402">
        <f t="shared" si="30"/>
        <v>0.1172421085416106</v>
      </c>
      <c r="AB209" s="402">
        <f t="shared" si="30"/>
        <v>0.15882041558516638</v>
      </c>
    </row>
    <row r="210" spans="18:28" hidden="1">
      <c r="R210" s="268">
        <f t="shared" si="28"/>
        <v>6760401503.5393677</v>
      </c>
      <c r="S210" s="403" t="str">
        <f t="shared" si="29"/>
        <v>2010q2</v>
      </c>
      <c r="T210" s="402">
        <f>AVERAGE(T125:T127)</f>
        <v>3.4482694342001255E-2</v>
      </c>
      <c r="U210" s="402">
        <f t="shared" ref="U210:AB210" si="31">AVERAGE(U125:U127)</f>
        <v>9.0930101798553084E-2</v>
      </c>
      <c r="V210" s="402">
        <f t="shared" si="31"/>
        <v>0.31600971643489778</v>
      </c>
      <c r="W210" s="402">
        <f t="shared" si="31"/>
        <v>1.8313413740956949E-2</v>
      </c>
      <c r="X210" s="402">
        <f t="shared" si="31"/>
        <v>4.225993315019258E-2</v>
      </c>
      <c r="Y210" s="402">
        <f t="shared" si="31"/>
        <v>9.7249827311238157E-2</v>
      </c>
      <c r="Z210" s="402">
        <f t="shared" si="31"/>
        <v>0.1246917890953833</v>
      </c>
      <c r="AA210" s="402">
        <f t="shared" si="31"/>
        <v>0.1172421085416106</v>
      </c>
      <c r="AB210" s="402">
        <f t="shared" si="31"/>
        <v>0.15882041558516638</v>
      </c>
    </row>
    <row r="211" spans="18:28" hidden="1">
      <c r="R211" s="268">
        <f t="shared" si="28"/>
        <v>6915864285.0803003</v>
      </c>
      <c r="S211" s="403" t="str">
        <f t="shared" si="29"/>
        <v>2010q3</v>
      </c>
      <c r="T211" s="402">
        <f>AVERAGE(T128:T130)</f>
        <v>3.4482694342001255E-2</v>
      </c>
      <c r="U211" s="402">
        <f t="shared" ref="U211:AB211" si="32">AVERAGE(U128:U130)</f>
        <v>9.0930101798553084E-2</v>
      </c>
      <c r="V211" s="402">
        <f t="shared" si="32"/>
        <v>0.31600971643489778</v>
      </c>
      <c r="W211" s="402">
        <f t="shared" si="32"/>
        <v>1.8313413740956949E-2</v>
      </c>
      <c r="X211" s="402">
        <f t="shared" si="32"/>
        <v>4.225993315019258E-2</v>
      </c>
      <c r="Y211" s="402">
        <f t="shared" si="32"/>
        <v>9.7249827311238157E-2</v>
      </c>
      <c r="Z211" s="402">
        <f t="shared" si="32"/>
        <v>0.1246917890953833</v>
      </c>
      <c r="AA211" s="402">
        <f t="shared" si="32"/>
        <v>0.1172421085416106</v>
      </c>
      <c r="AB211" s="402">
        <f t="shared" si="32"/>
        <v>0.15882041558516638</v>
      </c>
    </row>
    <row r="212" spans="18:28" hidden="1">
      <c r="R212" s="268">
        <f t="shared" si="28"/>
        <v>6816124542.6735353</v>
      </c>
      <c r="S212" s="403" t="str">
        <f t="shared" si="29"/>
        <v>2010q4</v>
      </c>
      <c r="T212" s="402">
        <f>AVERAGE(T131:T133)</f>
        <v>3.4482694342001255E-2</v>
      </c>
      <c r="U212" s="402">
        <f t="shared" ref="U212:AB212" si="33">AVERAGE(U131:U133)</f>
        <v>9.0930101798553084E-2</v>
      </c>
      <c r="V212" s="402">
        <f t="shared" si="33"/>
        <v>0.31600971643489778</v>
      </c>
      <c r="W212" s="402">
        <f t="shared" si="33"/>
        <v>1.8313413740956949E-2</v>
      </c>
      <c r="X212" s="402">
        <f t="shared" si="33"/>
        <v>4.225993315019258E-2</v>
      </c>
      <c r="Y212" s="402">
        <f t="shared" si="33"/>
        <v>9.7249827311238157E-2</v>
      </c>
      <c r="Z212" s="402">
        <f t="shared" si="33"/>
        <v>0.1246917890953833</v>
      </c>
      <c r="AA212" s="402">
        <f t="shared" si="33"/>
        <v>0.1172421085416106</v>
      </c>
      <c r="AB212" s="402">
        <f t="shared" si="33"/>
        <v>0.15882041558516638</v>
      </c>
    </row>
    <row r="213" spans="18:28" hidden="1">
      <c r="R213" s="268">
        <f t="shared" si="28"/>
        <v>6482464909.4397297</v>
      </c>
      <c r="S213" s="403" t="str">
        <f t="shared" si="29"/>
        <v>2011q1</v>
      </c>
      <c r="T213" s="402">
        <f>AVERAGE(T134:T136)</f>
        <v>3.6666028682482824E-2</v>
      </c>
      <c r="U213" s="402">
        <f t="shared" ref="U213:AB213" si="34">AVERAGE(U134:U136)</f>
        <v>9.0933826837491724E-2</v>
      </c>
      <c r="V213" s="402">
        <f t="shared" si="34"/>
        <v>0.32143760540221344</v>
      </c>
      <c r="W213" s="402">
        <f t="shared" si="34"/>
        <v>1.8158811148239966E-2</v>
      </c>
      <c r="X213" s="402">
        <f t="shared" si="34"/>
        <v>3.9635615180918675E-2</v>
      </c>
      <c r="Y213" s="402">
        <f t="shared" si="34"/>
        <v>9.5845190715034112E-2</v>
      </c>
      <c r="Z213" s="402">
        <f t="shared" si="34"/>
        <v>0.12250563025560345</v>
      </c>
      <c r="AA213" s="402">
        <f t="shared" si="34"/>
        <v>0.11654726002297056</v>
      </c>
      <c r="AB213" s="402">
        <f t="shared" si="34"/>
        <v>0.15827003175504517</v>
      </c>
    </row>
    <row r="214" spans="18:28" hidden="1">
      <c r="R214" s="268">
        <f t="shared" si="28"/>
        <v>6998363370.4254704</v>
      </c>
      <c r="S214" s="403" t="str">
        <f t="shared" si="29"/>
        <v>2011q2</v>
      </c>
      <c r="T214" s="402">
        <f>AVERAGE(T137:T139)</f>
        <v>3.6666028682482824E-2</v>
      </c>
      <c r="U214" s="402">
        <f t="shared" ref="U214:AB214" si="35">AVERAGE(U137:U139)</f>
        <v>9.0933826837491724E-2</v>
      </c>
      <c r="V214" s="402">
        <f t="shared" si="35"/>
        <v>0.32143760540221344</v>
      </c>
      <c r="W214" s="402">
        <f t="shared" si="35"/>
        <v>1.8158811148239966E-2</v>
      </c>
      <c r="X214" s="402">
        <f t="shared" si="35"/>
        <v>3.9635615180918675E-2</v>
      </c>
      <c r="Y214" s="402">
        <f t="shared" si="35"/>
        <v>9.5845190715034112E-2</v>
      </c>
      <c r="Z214" s="402">
        <f t="shared" si="35"/>
        <v>0.12250563025560345</v>
      </c>
      <c r="AA214" s="402">
        <f t="shared" si="35"/>
        <v>0.11654726002297056</v>
      </c>
      <c r="AB214" s="402">
        <f t="shared" si="35"/>
        <v>0.15827003175504517</v>
      </c>
    </row>
    <row r="215" spans="18:28" hidden="1">
      <c r="R215" s="268">
        <f t="shared" si="28"/>
        <v>7206060814.9014988</v>
      </c>
      <c r="S215" s="403" t="str">
        <f t="shared" si="29"/>
        <v>2011q3</v>
      </c>
      <c r="T215" s="402">
        <f>AVERAGE(T140:T142)</f>
        <v>3.6666028682482824E-2</v>
      </c>
      <c r="U215" s="402">
        <f t="shared" ref="U215:AB215" si="36">AVERAGE(U140:U142)</f>
        <v>9.0933826837491724E-2</v>
      </c>
      <c r="V215" s="402">
        <f t="shared" si="36"/>
        <v>0.32143760540221344</v>
      </c>
      <c r="W215" s="402">
        <f t="shared" si="36"/>
        <v>1.8158811148239966E-2</v>
      </c>
      <c r="X215" s="402">
        <f t="shared" si="36"/>
        <v>3.9635615180918675E-2</v>
      </c>
      <c r="Y215" s="402">
        <f t="shared" si="36"/>
        <v>9.5845190715034112E-2</v>
      </c>
      <c r="Z215" s="402">
        <f t="shared" si="36"/>
        <v>0.12250563025560345</v>
      </c>
      <c r="AA215" s="402">
        <f t="shared" si="36"/>
        <v>0.11654726002297056</v>
      </c>
      <c r="AB215" s="402">
        <f t="shared" si="36"/>
        <v>0.15827003175504517</v>
      </c>
    </row>
    <row r="216" spans="18:28" hidden="1">
      <c r="R216" s="268">
        <f t="shared" si="28"/>
        <v>7051358846.284503</v>
      </c>
      <c r="S216" s="403" t="str">
        <f t="shared" si="29"/>
        <v>2011q4</v>
      </c>
      <c r="T216" s="402">
        <f>AVERAGE(T143:T145)</f>
        <v>3.6666028682482824E-2</v>
      </c>
      <c r="U216" s="402">
        <f t="shared" ref="U216:AB216" si="37">AVERAGE(U143:U145)</f>
        <v>9.0933826837491724E-2</v>
      </c>
      <c r="V216" s="402">
        <f t="shared" si="37"/>
        <v>0.32143760540221344</v>
      </c>
      <c r="W216" s="402">
        <f t="shared" si="37"/>
        <v>1.8158811148239966E-2</v>
      </c>
      <c r="X216" s="402">
        <f t="shared" si="37"/>
        <v>3.9635615180918675E-2</v>
      </c>
      <c r="Y216" s="402">
        <f t="shared" si="37"/>
        <v>9.5845190715034112E-2</v>
      </c>
      <c r="Z216" s="402">
        <f t="shared" si="37"/>
        <v>0.12250563025560345</v>
      </c>
      <c r="AA216" s="402">
        <f t="shared" si="37"/>
        <v>0.11654726002297056</v>
      </c>
      <c r="AB216" s="402">
        <f t="shared" si="37"/>
        <v>0.15827003175504517</v>
      </c>
    </row>
    <row r="217" spans="18:28" hidden="1">
      <c r="R217" s="268">
        <f t="shared" si="28"/>
        <v>6556318404.9736471</v>
      </c>
      <c r="S217" s="403" t="str">
        <f t="shared" si="29"/>
        <v>2012q1</v>
      </c>
      <c r="T217" s="402">
        <f>AVERAGE(T146:T148)</f>
        <v>3.684704284370427E-2</v>
      </c>
      <c r="U217" s="402">
        <f t="shared" ref="U217:AB217" si="38">AVERAGE(U146:U148)</f>
        <v>9.0456993026150678E-2</v>
      </c>
      <c r="V217" s="402">
        <f t="shared" si="38"/>
        <v>0.32092206755697783</v>
      </c>
      <c r="W217" s="402">
        <f t="shared" si="38"/>
        <v>1.7852021331310041E-2</v>
      </c>
      <c r="X217" s="402">
        <f t="shared" si="38"/>
        <v>3.8896060977915856E-2</v>
      </c>
      <c r="Y217" s="402">
        <f t="shared" si="38"/>
        <v>9.7036382504681454E-2</v>
      </c>
      <c r="Z217" s="402">
        <f t="shared" si="38"/>
        <v>0.12368465018449133</v>
      </c>
      <c r="AA217" s="402">
        <f t="shared" si="38"/>
        <v>0.11531986680008847</v>
      </c>
      <c r="AB217" s="402">
        <f t="shared" si="38"/>
        <v>0.15898491477468024</v>
      </c>
    </row>
    <row r="218" spans="18:28" hidden="1">
      <c r="R218" s="268">
        <f t="shared" si="28"/>
        <v>6983669996.2011824</v>
      </c>
      <c r="S218" s="403" t="str">
        <f t="shared" si="29"/>
        <v>2012q2</v>
      </c>
      <c r="T218" s="402">
        <f>AVERAGE(T149:T151)</f>
        <v>3.684704284370427E-2</v>
      </c>
      <c r="U218" s="402">
        <f t="shared" ref="U218:AB218" si="39">AVERAGE(U149:U151)</f>
        <v>9.0456993026150678E-2</v>
      </c>
      <c r="V218" s="402">
        <f t="shared" si="39"/>
        <v>0.32092206755697783</v>
      </c>
      <c r="W218" s="402">
        <f t="shared" si="39"/>
        <v>1.7852021331310041E-2</v>
      </c>
      <c r="X218" s="402">
        <f t="shared" si="39"/>
        <v>3.8896060977915856E-2</v>
      </c>
      <c r="Y218" s="402">
        <f t="shared" si="39"/>
        <v>9.7036382504681454E-2</v>
      </c>
      <c r="Z218" s="402">
        <f t="shared" si="39"/>
        <v>0.12368465018449133</v>
      </c>
      <c r="AA218" s="402">
        <f t="shared" si="39"/>
        <v>0.11531986680008847</v>
      </c>
      <c r="AB218" s="402">
        <f t="shared" si="39"/>
        <v>0.15898491477468024</v>
      </c>
    </row>
    <row r="219" spans="18:28" hidden="1">
      <c r="R219" s="268">
        <f t="shared" si="28"/>
        <v>7191825967.7586632</v>
      </c>
      <c r="S219" s="403" t="str">
        <f t="shared" si="29"/>
        <v>2012q3</v>
      </c>
      <c r="T219" s="402">
        <f>AVERAGE(T152:T154)</f>
        <v>3.684704284370427E-2</v>
      </c>
      <c r="U219" s="402">
        <f t="shared" ref="U219:AB219" si="40">AVERAGE(U152:U154)</f>
        <v>9.0456993026150678E-2</v>
      </c>
      <c r="V219" s="402">
        <f t="shared" si="40"/>
        <v>0.32092206755697783</v>
      </c>
      <c r="W219" s="402">
        <f t="shared" si="40"/>
        <v>1.7852021331310041E-2</v>
      </c>
      <c r="X219" s="402">
        <f t="shared" si="40"/>
        <v>3.8896060977915856E-2</v>
      </c>
      <c r="Y219" s="402">
        <f t="shared" si="40"/>
        <v>9.7036382504681454E-2</v>
      </c>
      <c r="Z219" s="402">
        <f t="shared" si="40"/>
        <v>0.12368465018449133</v>
      </c>
      <c r="AA219" s="402">
        <f t="shared" si="40"/>
        <v>0.11531986680008847</v>
      </c>
      <c r="AB219" s="402">
        <f t="shared" si="40"/>
        <v>0.15898491477468024</v>
      </c>
    </row>
    <row r="220" spans="18:28" hidden="1">
      <c r="R220" s="268">
        <f t="shared" si="28"/>
        <v>7147573797.6989632</v>
      </c>
      <c r="S220" s="403" t="str">
        <f t="shared" si="29"/>
        <v>2012q4</v>
      </c>
      <c r="T220" s="402">
        <f>AVERAGE(T155:T157)</f>
        <v>3.684704284370427E-2</v>
      </c>
      <c r="U220" s="402">
        <f t="shared" ref="U220:AB220" si="41">AVERAGE(U155:U157)</f>
        <v>9.0456993026150678E-2</v>
      </c>
      <c r="V220" s="402">
        <f t="shared" si="41"/>
        <v>0.32092206755697783</v>
      </c>
      <c r="W220" s="402">
        <f t="shared" si="41"/>
        <v>1.7852021331310041E-2</v>
      </c>
      <c r="X220" s="402">
        <f t="shared" si="41"/>
        <v>3.8896060977915856E-2</v>
      </c>
      <c r="Y220" s="402">
        <f t="shared" si="41"/>
        <v>9.7036382504681454E-2</v>
      </c>
      <c r="Z220" s="402">
        <f t="shared" si="41"/>
        <v>0.12368465018449133</v>
      </c>
      <c r="AA220" s="402">
        <f t="shared" si="41"/>
        <v>0.11531986680008847</v>
      </c>
      <c r="AB220" s="402">
        <f t="shared" si="41"/>
        <v>0.15898491477468024</v>
      </c>
    </row>
    <row r="221" spans="18:28" hidden="1">
      <c r="R221" s="268">
        <f t="shared" si="28"/>
        <v>6801975804.5553751</v>
      </c>
      <c r="S221" s="403" t="str">
        <f t="shared" si="29"/>
        <v>2013q1</v>
      </c>
      <c r="T221" s="402">
        <f>AVERAGE(T158:T160)</f>
        <v>3.711236330154296E-2</v>
      </c>
      <c r="U221" s="402">
        <f t="shared" ref="U221:AB221" si="42">AVERAGE(U158:U160)</f>
        <v>9.5768148185393573E-2</v>
      </c>
      <c r="V221" s="402">
        <f t="shared" si="42"/>
        <v>0.31818855400429685</v>
      </c>
      <c r="W221" s="402">
        <f t="shared" si="42"/>
        <v>1.7339543568977565E-2</v>
      </c>
      <c r="X221" s="402">
        <f t="shared" si="42"/>
        <v>3.9014546157443979E-2</v>
      </c>
      <c r="Y221" s="402">
        <f t="shared" si="42"/>
        <v>9.5892434133360668E-2</v>
      </c>
      <c r="Z221" s="402">
        <f t="shared" si="42"/>
        <v>0.12396306893402635</v>
      </c>
      <c r="AA221" s="402">
        <f t="shared" si="42"/>
        <v>0.11499600917693291</v>
      </c>
      <c r="AB221" s="402">
        <f t="shared" si="42"/>
        <v>0.15772533253802515</v>
      </c>
    </row>
    <row r="222" spans="18:28" hidden="1">
      <c r="R222" s="268">
        <f t="shared" si="28"/>
        <v>7356682124.1586266</v>
      </c>
      <c r="S222" s="403" t="str">
        <f t="shared" si="29"/>
        <v>2013q2</v>
      </c>
      <c r="T222" s="402">
        <f>AVERAGE(T161:T163)</f>
        <v>3.711236330154296E-2</v>
      </c>
      <c r="U222" s="402">
        <f t="shared" ref="U222:AB222" si="43">AVERAGE(U161:U163)</f>
        <v>9.5768148185393573E-2</v>
      </c>
      <c r="V222" s="402">
        <f t="shared" si="43"/>
        <v>0.31818855400429685</v>
      </c>
      <c r="W222" s="402">
        <f t="shared" si="43"/>
        <v>1.7339543568977565E-2</v>
      </c>
      <c r="X222" s="402">
        <f t="shared" si="43"/>
        <v>3.9014546157443979E-2</v>
      </c>
      <c r="Y222" s="402">
        <f t="shared" si="43"/>
        <v>9.5892434133360668E-2</v>
      </c>
      <c r="Z222" s="402">
        <f t="shared" si="43"/>
        <v>0.12396306893402635</v>
      </c>
      <c r="AA222" s="402">
        <f t="shared" si="43"/>
        <v>0.11499600917693291</v>
      </c>
      <c r="AB222" s="402">
        <f t="shared" si="43"/>
        <v>0.15772533253802515</v>
      </c>
    </row>
    <row r="223" spans="18:28" hidden="1">
      <c r="R223" s="268">
        <f t="shared" si="28"/>
        <v>7445134512.115797</v>
      </c>
      <c r="S223" s="403" t="str">
        <f t="shared" si="29"/>
        <v>2013q3</v>
      </c>
      <c r="T223" s="402">
        <f>AVERAGE(T164:T166)</f>
        <v>3.711236330154296E-2</v>
      </c>
      <c r="U223" s="402">
        <f t="shared" ref="U223:AB223" si="44">AVERAGE(U164:U166)</f>
        <v>9.5768148185393573E-2</v>
      </c>
      <c r="V223" s="402">
        <f t="shared" si="44"/>
        <v>0.31818855400429685</v>
      </c>
      <c r="W223" s="402">
        <f t="shared" si="44"/>
        <v>1.7339543568977565E-2</v>
      </c>
      <c r="X223" s="402">
        <f t="shared" si="44"/>
        <v>3.9014546157443979E-2</v>
      </c>
      <c r="Y223" s="402">
        <f t="shared" si="44"/>
        <v>9.5892434133360668E-2</v>
      </c>
      <c r="Z223" s="402">
        <f t="shared" si="44"/>
        <v>0.12396306893402635</v>
      </c>
      <c r="AA223" s="402">
        <f t="shared" si="44"/>
        <v>0.11499600917693291</v>
      </c>
      <c r="AB223" s="402">
        <f t="shared" si="44"/>
        <v>0.15772533253802515</v>
      </c>
    </row>
    <row r="224" spans="18:28" hidden="1">
      <c r="R224" s="268">
        <f t="shared" si="28"/>
        <v>7390005030.1784639</v>
      </c>
      <c r="S224" s="403" t="str">
        <f t="shared" si="29"/>
        <v>2013q4</v>
      </c>
      <c r="T224" s="402">
        <f>AVERAGE(T167:T169)</f>
        <v>3.711236330154296E-2</v>
      </c>
      <c r="U224" s="402">
        <f t="shared" ref="U224:AB224" si="45">AVERAGE(U167:U169)</f>
        <v>9.5768148185393573E-2</v>
      </c>
      <c r="V224" s="402">
        <f t="shared" si="45"/>
        <v>0.31818855400429685</v>
      </c>
      <c r="W224" s="402">
        <f t="shared" si="45"/>
        <v>1.7339543568977565E-2</v>
      </c>
      <c r="X224" s="402">
        <f t="shared" si="45"/>
        <v>3.9014546157443979E-2</v>
      </c>
      <c r="Y224" s="402">
        <f t="shared" si="45"/>
        <v>9.5892434133360668E-2</v>
      </c>
      <c r="Z224" s="402">
        <f t="shared" si="45"/>
        <v>0.12396306893402635</v>
      </c>
      <c r="AA224" s="402">
        <f t="shared" si="45"/>
        <v>0.11499600917693291</v>
      </c>
      <c r="AB224" s="402">
        <f t="shared" si="45"/>
        <v>0.15772533253802515</v>
      </c>
    </row>
    <row r="225" spans="18:28" hidden="1">
      <c r="R225" s="268">
        <f t="shared" si="28"/>
        <v>6936286979.0970535</v>
      </c>
      <c r="S225" s="403" t="str">
        <f t="shared" si="29"/>
        <v>2014q1</v>
      </c>
      <c r="T225" s="402">
        <f>AVERAGE(T170:T172)</f>
        <v>3.8810430179818597E-2</v>
      </c>
      <c r="U225" s="402">
        <f t="shared" ref="U225:AB225" si="46">AVERAGE(U170:U172)</f>
        <v>0.10357996994444456</v>
      </c>
      <c r="V225" s="402">
        <f t="shared" si="46"/>
        <v>0.31039620003770546</v>
      </c>
      <c r="W225" s="402">
        <f t="shared" si="46"/>
        <v>1.6535187039264751E-2</v>
      </c>
      <c r="X225" s="402">
        <f t="shared" si="46"/>
        <v>3.916177212637232E-2</v>
      </c>
      <c r="Y225" s="402">
        <f t="shared" si="46"/>
        <v>9.5204038888563061E-2</v>
      </c>
      <c r="Z225" s="402">
        <f t="shared" si="46"/>
        <v>0.12564932721553895</v>
      </c>
      <c r="AA225" s="402">
        <f t="shared" si="46"/>
        <v>0.11332117910147481</v>
      </c>
      <c r="AB225" s="402">
        <f t="shared" si="46"/>
        <v>0.1573418954668174</v>
      </c>
    </row>
    <row r="226" spans="18:28" hidden="1">
      <c r="R226" s="268">
        <f t="shared" si="28"/>
        <v>7489950150.5250187</v>
      </c>
      <c r="S226" s="403" t="str">
        <f t="shared" si="29"/>
        <v>2014q2</v>
      </c>
      <c r="T226" s="402">
        <f>AVERAGE(T173:T175)</f>
        <v>3.8810430179818597E-2</v>
      </c>
      <c r="U226" s="402">
        <f t="shared" ref="U226:AB226" si="47">AVERAGE(U173:U175)</f>
        <v>0.10357996994444456</v>
      </c>
      <c r="V226" s="402">
        <f t="shared" si="47"/>
        <v>0.31039620003770546</v>
      </c>
      <c r="W226" s="402">
        <f t="shared" si="47"/>
        <v>1.6535187039264751E-2</v>
      </c>
      <c r="X226" s="402">
        <f t="shared" si="47"/>
        <v>3.916177212637232E-2</v>
      </c>
      <c r="Y226" s="402">
        <f t="shared" si="47"/>
        <v>9.5204038888563061E-2</v>
      </c>
      <c r="Z226" s="402">
        <f t="shared" si="47"/>
        <v>0.12564932721553895</v>
      </c>
      <c r="AA226" s="402">
        <f t="shared" si="47"/>
        <v>0.11332117910147481</v>
      </c>
      <c r="AB226" s="402">
        <f t="shared" si="47"/>
        <v>0.1573418954668174</v>
      </c>
    </row>
    <row r="227" spans="18:28" hidden="1">
      <c r="R227" s="268">
        <f t="shared" si="28"/>
        <v>7620573669.6567898</v>
      </c>
      <c r="S227" s="403" t="str">
        <f t="shared" si="29"/>
        <v>2014q3</v>
      </c>
      <c r="T227" s="402">
        <f>AVERAGE(T176:T178)</f>
        <v>3.8810430179818597E-2</v>
      </c>
      <c r="U227" s="402">
        <f t="shared" ref="U227:AB227" si="48">AVERAGE(U176:U178)</f>
        <v>0.10357996994444456</v>
      </c>
      <c r="V227" s="402">
        <f t="shared" si="48"/>
        <v>0.31039620003770546</v>
      </c>
      <c r="W227" s="402">
        <f t="shared" si="48"/>
        <v>1.6535187039264751E-2</v>
      </c>
      <c r="X227" s="402">
        <f t="shared" si="48"/>
        <v>3.916177212637232E-2</v>
      </c>
      <c r="Y227" s="402">
        <f t="shared" si="48"/>
        <v>9.5204038888563061E-2</v>
      </c>
      <c r="Z227" s="402">
        <f t="shared" si="48"/>
        <v>0.12564932721553895</v>
      </c>
      <c r="AA227" s="402">
        <f t="shared" si="48"/>
        <v>0.11332117910147481</v>
      </c>
      <c r="AB227" s="402">
        <f t="shared" si="48"/>
        <v>0.1573418954668174</v>
      </c>
    </row>
    <row r="228" spans="18:28" hidden="1">
      <c r="R228" s="268">
        <f t="shared" si="28"/>
        <v>7534560522.1765194</v>
      </c>
      <c r="S228" s="403" t="str">
        <f t="shared" si="29"/>
        <v>2014q4</v>
      </c>
      <c r="T228" s="402">
        <f>AVERAGE(T179:T181)</f>
        <v>3.8810430179818597E-2</v>
      </c>
      <c r="U228" s="402">
        <f t="shared" ref="U228:AB228" si="49">AVERAGE(U179:U181)</f>
        <v>0.10357996994444456</v>
      </c>
      <c r="V228" s="402">
        <f t="shared" si="49"/>
        <v>0.31039620003770546</v>
      </c>
      <c r="W228" s="402">
        <f t="shared" si="49"/>
        <v>1.6535187039264751E-2</v>
      </c>
      <c r="X228" s="402">
        <f t="shared" si="49"/>
        <v>3.916177212637232E-2</v>
      </c>
      <c r="Y228" s="402">
        <f t="shared" si="49"/>
        <v>9.5204038888563061E-2</v>
      </c>
      <c r="Z228" s="402">
        <f t="shared" si="49"/>
        <v>0.12564932721553895</v>
      </c>
      <c r="AA228" s="402">
        <f t="shared" si="49"/>
        <v>0.11332117910147481</v>
      </c>
      <c r="AB228" s="402">
        <f t="shared" si="49"/>
        <v>0.1573418954668174</v>
      </c>
    </row>
    <row r="229" spans="18:28" hidden="1">
      <c r="R229" s="268">
        <f t="shared" si="28"/>
        <v>7073692888.5766811</v>
      </c>
      <c r="S229" s="403" t="str">
        <f t="shared" si="29"/>
        <v>2015q1</v>
      </c>
      <c r="T229" s="402">
        <f>AVERAGE(T182:T184)</f>
        <v>3.7048865072179346E-2</v>
      </c>
      <c r="U229" s="402">
        <f t="shared" ref="U229:AB229" si="50">AVERAGE(U182:U184)</f>
        <v>0.10475772171706453</v>
      </c>
      <c r="V229" s="402">
        <f t="shared" si="50"/>
        <v>0.3063282272182466</v>
      </c>
      <c r="W229" s="402">
        <f t="shared" si="50"/>
        <v>1.6342844506505205E-2</v>
      </c>
      <c r="X229" s="402">
        <f t="shared" si="50"/>
        <v>3.9396457239040603E-2</v>
      </c>
      <c r="Y229" s="402">
        <f t="shared" si="50"/>
        <v>9.5592063749222037E-2</v>
      </c>
      <c r="Z229" s="402">
        <f t="shared" si="50"/>
        <v>0.12734142849591762</v>
      </c>
      <c r="AA229" s="402">
        <f t="shared" si="50"/>
        <v>0.11513221868077156</v>
      </c>
      <c r="AB229" s="402">
        <f t="shared" si="50"/>
        <v>0.15806017332105246</v>
      </c>
    </row>
    <row r="230" spans="18:28" hidden="1">
      <c r="R230" s="268">
        <f t="shared" si="28"/>
        <v>7485732342.2824526</v>
      </c>
      <c r="S230" s="403" t="str">
        <f t="shared" si="29"/>
        <v>2015q2</v>
      </c>
      <c r="T230" s="402">
        <f>T229</f>
        <v>3.7048865072179346E-2</v>
      </c>
      <c r="U230" s="402">
        <f t="shared" ref="U230:AB232" si="51">U229</f>
        <v>0.10475772171706453</v>
      </c>
      <c r="V230" s="402">
        <f t="shared" si="51"/>
        <v>0.3063282272182466</v>
      </c>
      <c r="W230" s="402">
        <f t="shared" si="51"/>
        <v>1.6342844506505205E-2</v>
      </c>
      <c r="X230" s="402">
        <f t="shared" si="51"/>
        <v>3.9396457239040603E-2</v>
      </c>
      <c r="Y230" s="402">
        <f t="shared" si="51"/>
        <v>9.5592063749222037E-2</v>
      </c>
      <c r="Z230" s="402">
        <f t="shared" si="51"/>
        <v>0.12734142849591762</v>
      </c>
      <c r="AA230" s="402">
        <f t="shared" si="51"/>
        <v>0.11513221868077156</v>
      </c>
      <c r="AB230" s="402">
        <f t="shared" si="51"/>
        <v>0.15806017332105246</v>
      </c>
    </row>
    <row r="231" spans="18:28" hidden="1">
      <c r="R231" s="268">
        <f t="shared" si="28"/>
        <v>7608103316.5311356</v>
      </c>
      <c r="S231" s="403" t="str">
        <f t="shared" si="29"/>
        <v>2015q3</v>
      </c>
      <c r="T231" s="402">
        <f t="shared" ref="T231:T232" si="52">T230</f>
        <v>3.7048865072179346E-2</v>
      </c>
      <c r="U231" s="402">
        <f t="shared" si="51"/>
        <v>0.10475772171706453</v>
      </c>
      <c r="V231" s="402">
        <f t="shared" si="51"/>
        <v>0.3063282272182466</v>
      </c>
      <c r="W231" s="402">
        <f t="shared" si="51"/>
        <v>1.6342844506505205E-2</v>
      </c>
      <c r="X231" s="402">
        <f t="shared" si="51"/>
        <v>3.9396457239040603E-2</v>
      </c>
      <c r="Y231" s="402">
        <f t="shared" si="51"/>
        <v>9.5592063749222037E-2</v>
      </c>
      <c r="Z231" s="402">
        <f t="shared" si="51"/>
        <v>0.12734142849591762</v>
      </c>
      <c r="AA231" s="402">
        <f t="shared" si="51"/>
        <v>0.11513221868077156</v>
      </c>
      <c r="AB231" s="402">
        <f t="shared" si="51"/>
        <v>0.15806017332105246</v>
      </c>
    </row>
    <row r="232" spans="18:28" hidden="1">
      <c r="R232" s="268">
        <f t="shared" si="28"/>
        <v>7551498628.7734995</v>
      </c>
      <c r="S232" s="403" t="str">
        <f t="shared" si="29"/>
        <v>2015q4</v>
      </c>
      <c r="T232" s="402">
        <f t="shared" si="52"/>
        <v>3.7048865072179346E-2</v>
      </c>
      <c r="U232" s="402">
        <f t="shared" si="51"/>
        <v>0.10475772171706453</v>
      </c>
      <c r="V232" s="402">
        <f t="shared" si="51"/>
        <v>0.3063282272182466</v>
      </c>
      <c r="W232" s="402">
        <f t="shared" si="51"/>
        <v>1.6342844506505205E-2</v>
      </c>
      <c r="X232" s="402">
        <f t="shared" si="51"/>
        <v>3.9396457239040603E-2</v>
      </c>
      <c r="Y232" s="402">
        <f t="shared" si="51"/>
        <v>9.5592063749222037E-2</v>
      </c>
      <c r="Z232" s="402">
        <f t="shared" si="51"/>
        <v>0.12734142849591762</v>
      </c>
      <c r="AA232" s="402">
        <f t="shared" si="51"/>
        <v>0.11513221868077156</v>
      </c>
      <c r="AB232" s="402">
        <f t="shared" si="51"/>
        <v>0.15806017332105246</v>
      </c>
    </row>
    <row r="233" spans="18:28" hidden="1">
      <c r="R233" s="268">
        <f t="shared" si="28"/>
        <v>7077537044.8682747</v>
      </c>
      <c r="S233" s="403" t="str">
        <f t="shared" si="29"/>
        <v>2016q1</v>
      </c>
      <c r="T233" s="410">
        <f>AVERAGE(T194:T196)</f>
        <v>3.6876621726949818E-2</v>
      </c>
      <c r="U233" s="410">
        <f t="shared" ref="U233:AB233" si="53">AVERAGE(U194:U196)</f>
        <v>9.2401837979797855E-2</v>
      </c>
      <c r="V233" s="410">
        <f t="shared" si="53"/>
        <v>0.32017215016739947</v>
      </c>
      <c r="W233" s="410">
        <f t="shared" si="53"/>
        <v>1.7780752993339755E-2</v>
      </c>
      <c r="X233" s="410">
        <f t="shared" si="53"/>
        <v>3.9179923143113096E-2</v>
      </c>
      <c r="Y233" s="410">
        <f t="shared" si="53"/>
        <v>9.6258389567221311E-2</v>
      </c>
      <c r="Z233" s="410">
        <f t="shared" si="53"/>
        <v>0.12338938779005297</v>
      </c>
      <c r="AA233" s="410">
        <f t="shared" si="53"/>
        <v>0.11561579490529511</v>
      </c>
      <c r="AB233" s="410">
        <f t="shared" si="53"/>
        <v>0.15832514172683076</v>
      </c>
    </row>
    <row r="234" spans="18:28" hidden="1">
      <c r="R234" s="268">
        <f t="shared" ref="R234:R236" si="54">M64</f>
        <v>7528315412.712142</v>
      </c>
      <c r="S234" s="403" t="str">
        <f t="shared" ref="S234:S236" si="55">A64</f>
        <v>2016q2</v>
      </c>
      <c r="T234" s="410">
        <f t="shared" ref="T234:AB234" si="56">AVERAGE(T195:T197)</f>
        <v>3.6876621726949818E-2</v>
      </c>
      <c r="U234" s="410">
        <f t="shared" si="56"/>
        <v>9.2401837979797855E-2</v>
      </c>
      <c r="V234" s="410">
        <f t="shared" si="56"/>
        <v>0.32017215016739947</v>
      </c>
      <c r="W234" s="410">
        <f t="shared" si="56"/>
        <v>1.7780752993339755E-2</v>
      </c>
      <c r="X234" s="410">
        <f t="shared" si="56"/>
        <v>3.9179923143113096E-2</v>
      </c>
      <c r="Y234" s="410">
        <f t="shared" si="56"/>
        <v>9.6258389567221311E-2</v>
      </c>
      <c r="Z234" s="410">
        <f t="shared" si="56"/>
        <v>0.12338938779005297</v>
      </c>
      <c r="AA234" s="410">
        <f t="shared" si="56"/>
        <v>0.11561579490529511</v>
      </c>
      <c r="AB234" s="410">
        <f t="shared" si="56"/>
        <v>0.15832514172683076</v>
      </c>
    </row>
    <row r="235" spans="18:28" hidden="1">
      <c r="R235" s="268">
        <f t="shared" si="54"/>
        <v>7666668661.7332773</v>
      </c>
      <c r="S235" s="403" t="str">
        <f t="shared" si="55"/>
        <v>2016q3</v>
      </c>
      <c r="T235" s="410">
        <f t="shared" ref="T235:AB235" si="57">AVERAGE(T196:T198)</f>
        <v>3.6876621726949818E-2</v>
      </c>
      <c r="U235" s="410">
        <f t="shared" si="57"/>
        <v>9.2401837979797855E-2</v>
      </c>
      <c r="V235" s="410">
        <f t="shared" si="57"/>
        <v>0.32017215016739947</v>
      </c>
      <c r="W235" s="410">
        <f t="shared" si="57"/>
        <v>1.7780752993339755E-2</v>
      </c>
      <c r="X235" s="410">
        <f t="shared" si="57"/>
        <v>3.9179923143113096E-2</v>
      </c>
      <c r="Y235" s="410">
        <f t="shared" si="57"/>
        <v>9.6258389567221311E-2</v>
      </c>
      <c r="Z235" s="410">
        <f t="shared" si="57"/>
        <v>0.12338938779005297</v>
      </c>
      <c r="AA235" s="410">
        <f t="shared" si="57"/>
        <v>0.11561579490529511</v>
      </c>
      <c r="AB235" s="410">
        <f t="shared" si="57"/>
        <v>0.15832514172683076</v>
      </c>
    </row>
    <row r="236" spans="18:28" hidden="1">
      <c r="R236" s="268">
        <f t="shared" si="54"/>
        <v>7621318249.4266376</v>
      </c>
      <c r="S236" s="403" t="str">
        <f t="shared" si="55"/>
        <v>2016q4</v>
      </c>
      <c r="T236" s="410">
        <f t="shared" ref="T236:AB236" si="58">AVERAGE(T197:T199)</f>
        <v>3.6876621726949818E-2</v>
      </c>
      <c r="U236" s="410">
        <f t="shared" si="58"/>
        <v>9.2401837979797855E-2</v>
      </c>
      <c r="V236" s="410">
        <f t="shared" si="58"/>
        <v>0.32017215016739947</v>
      </c>
      <c r="W236" s="410">
        <f t="shared" si="58"/>
        <v>1.7780752993339755E-2</v>
      </c>
      <c r="X236" s="410">
        <f t="shared" si="58"/>
        <v>3.9179923143113096E-2</v>
      </c>
      <c r="Y236" s="410">
        <f t="shared" si="58"/>
        <v>9.6258389567221311E-2</v>
      </c>
      <c r="Z236" s="410">
        <f t="shared" si="58"/>
        <v>0.12338938779005297</v>
      </c>
      <c r="AA236" s="410">
        <f t="shared" si="58"/>
        <v>0.11561579490529511</v>
      </c>
      <c r="AB236" s="410">
        <f t="shared" si="58"/>
        <v>0.15832514172683076</v>
      </c>
    </row>
    <row r="237" spans="18:28" hidden="1">
      <c r="S237" s="401"/>
      <c r="T237" s="256"/>
      <c r="U237" s="256"/>
      <c r="V237" s="256"/>
      <c r="W237" s="256"/>
      <c r="X237" s="256"/>
      <c r="Y237" s="256"/>
      <c r="Z237" s="256"/>
      <c r="AA237" s="256"/>
      <c r="AB237" s="256"/>
    </row>
    <row r="238" spans="18:28" hidden="1">
      <c r="S238" s="401"/>
      <c r="T238" s="256"/>
      <c r="U238" s="256"/>
      <c r="V238" s="256"/>
      <c r="W238" s="256"/>
      <c r="X238" s="256"/>
      <c r="Y238" s="256"/>
      <c r="Z238" s="256"/>
      <c r="AA238" s="256"/>
      <c r="AB238" s="256"/>
    </row>
    <row r="239" spans="18:28" ht="60">
      <c r="T239" s="400" t="s">
        <v>1</v>
      </c>
      <c r="U239" s="400" t="s">
        <v>2</v>
      </c>
      <c r="V239" s="400" t="s">
        <v>4</v>
      </c>
      <c r="W239" s="400" t="s">
        <v>5</v>
      </c>
      <c r="X239" s="400" t="s">
        <v>6</v>
      </c>
      <c r="Y239" s="400" t="s">
        <v>8</v>
      </c>
      <c r="Z239" s="400" t="s">
        <v>9</v>
      </c>
      <c r="AA239" s="400" t="s">
        <v>10</v>
      </c>
      <c r="AB239" s="400" t="s">
        <v>368</v>
      </c>
    </row>
    <row r="240" spans="18:28">
      <c r="R240" s="411">
        <f t="shared" ref="R240:S264" si="59">R209</f>
        <v>6294360918.8747654</v>
      </c>
      <c r="S240" s="412" t="str">
        <f t="shared" si="59"/>
        <v>2010q1</v>
      </c>
      <c r="T240" s="413">
        <f t="shared" ref="T240:T264" si="60">$R240*T209</f>
        <v>217046523.64379668</v>
      </c>
      <c r="U240" s="413">
        <f t="shared" ref="U240:AB240" si="61">$R240*U209</f>
        <v>572346879.1101166</v>
      </c>
      <c r="V240" s="413">
        <f t="shared" si="61"/>
        <v>1989079209.1125174</v>
      </c>
      <c r="W240" s="413">
        <f t="shared" si="61"/>
        <v>115271235.74226354</v>
      </c>
      <c r="X240" s="413">
        <f t="shared" si="61"/>
        <v>265999271.65483233</v>
      </c>
      <c r="Y240" s="413">
        <f t="shared" si="61"/>
        <v>612125512.39517725</v>
      </c>
      <c r="Z240" s="413">
        <f t="shared" si="61"/>
        <v>784855124.18655527</v>
      </c>
      <c r="AA240" s="413">
        <f t="shared" si="61"/>
        <v>737964146.05078709</v>
      </c>
      <c r="AB240" s="413">
        <f t="shared" si="61"/>
        <v>999673016.97871995</v>
      </c>
    </row>
    <row r="241" spans="18:28">
      <c r="R241" s="411">
        <f t="shared" si="59"/>
        <v>6760401503.5393677</v>
      </c>
      <c r="S241" s="412" t="str">
        <f t="shared" si="59"/>
        <v>2010q2</v>
      </c>
      <c r="T241" s="413">
        <f t="shared" si="60"/>
        <v>233116858.67575374</v>
      </c>
      <c r="U241" s="413">
        <f t="shared" ref="U241:AB250" si="62">$R241*U210</f>
        <v>614723996.91592598</v>
      </c>
      <c r="V241" s="413">
        <f t="shared" si="62"/>
        <v>2136352562.1195321</v>
      </c>
      <c r="W241" s="413">
        <f t="shared" si="62"/>
        <v>123806029.78930387</v>
      </c>
      <c r="X241" s="413">
        <f t="shared" si="62"/>
        <v>285694115.60803509</v>
      </c>
      <c r="Y241" s="413">
        <f t="shared" si="62"/>
        <v>657447878.77383828</v>
      </c>
      <c r="Z241" s="413">
        <f t="shared" si="62"/>
        <v>842966558.47944295</v>
      </c>
      <c r="AA241" s="413">
        <f t="shared" si="62"/>
        <v>792603726.86283004</v>
      </c>
      <c r="AB241" s="413">
        <f t="shared" si="62"/>
        <v>1073689776.314706</v>
      </c>
    </row>
    <row r="242" spans="18:28">
      <c r="R242" s="411">
        <f t="shared" si="59"/>
        <v>6915864285.0803003</v>
      </c>
      <c r="S242" s="412" t="str">
        <f t="shared" si="59"/>
        <v>2010q3</v>
      </c>
      <c r="T242" s="413">
        <f t="shared" si="60"/>
        <v>238477634.25318703</v>
      </c>
      <c r="U242" s="413">
        <f t="shared" si="62"/>
        <v>628860243.46732926</v>
      </c>
      <c r="V242" s="413">
        <f t="shared" si="62"/>
        <v>2185480311.6304626</v>
      </c>
      <c r="W242" s="413">
        <f t="shared" si="62"/>
        <v>126653084.02898298</v>
      </c>
      <c r="X242" s="413">
        <f t="shared" si="62"/>
        <v>292263962.36329788</v>
      </c>
      <c r="Y242" s="413">
        <f t="shared" si="62"/>
        <v>672566607.43201876</v>
      </c>
      <c r="Z242" s="413">
        <f t="shared" si="62"/>
        <v>862351490.84752655</v>
      </c>
      <c r="AA242" s="413">
        <f t="shared" si="62"/>
        <v>810830511.17043281</v>
      </c>
      <c r="AB242" s="413">
        <f t="shared" si="62"/>
        <v>1098380439.8870628</v>
      </c>
    </row>
    <row r="243" spans="18:28">
      <c r="R243" s="411">
        <f t="shared" si="59"/>
        <v>6816124542.6735353</v>
      </c>
      <c r="S243" s="412" t="str">
        <f t="shared" si="59"/>
        <v>2010q4</v>
      </c>
      <c r="T243" s="413">
        <f t="shared" si="60"/>
        <v>235038339.20202461</v>
      </c>
      <c r="U243" s="413">
        <f t="shared" si="62"/>
        <v>619790898.53692067</v>
      </c>
      <c r="V243" s="413">
        <f t="shared" si="62"/>
        <v>2153961583.9152112</v>
      </c>
      <c r="W243" s="413">
        <f t="shared" si="62"/>
        <v>124826508.85987142</v>
      </c>
      <c r="X243" s="413">
        <f t="shared" si="62"/>
        <v>288048967.5167706</v>
      </c>
      <c r="Y243" s="413">
        <f t="shared" si="62"/>
        <v>662866934.70689344</v>
      </c>
      <c r="Z243" s="413">
        <f t="shared" si="62"/>
        <v>849914763.92291439</v>
      </c>
      <c r="AA243" s="413">
        <f t="shared" si="62"/>
        <v>799136813.46526659</v>
      </c>
      <c r="AB243" s="413">
        <f t="shared" si="62"/>
        <v>1082539732.547663</v>
      </c>
    </row>
    <row r="244" spans="18:28">
      <c r="R244" s="411">
        <f t="shared" si="59"/>
        <v>6482464909.4397297</v>
      </c>
      <c r="S244" s="412" t="str">
        <f t="shared" si="59"/>
        <v>2011q1</v>
      </c>
      <c r="T244" s="413">
        <f t="shared" si="60"/>
        <v>237686244.30270556</v>
      </c>
      <c r="U244" s="413">
        <f t="shared" si="62"/>
        <v>589475341.5551089</v>
      </c>
      <c r="V244" s="413">
        <f t="shared" si="62"/>
        <v>2083707997.5941832</v>
      </c>
      <c r="W244" s="413">
        <f t="shared" si="62"/>
        <v>117713856.06560855</v>
      </c>
      <c r="X244" s="413">
        <f t="shared" si="62"/>
        <v>256936484.57436195</v>
      </c>
      <c r="Y244" s="413">
        <f t="shared" si="62"/>
        <v>621313085.54876721</v>
      </c>
      <c r="Z244" s="413">
        <f t="shared" si="62"/>
        <v>794138449.34074736</v>
      </c>
      <c r="AA244" s="413">
        <f t="shared" si="62"/>
        <v>755513523.3902545</v>
      </c>
      <c r="AB244" s="413">
        <f t="shared" si="62"/>
        <v>1025979927.0679921</v>
      </c>
    </row>
    <row r="245" spans="18:28">
      <c r="R245" s="411">
        <f t="shared" si="59"/>
        <v>6998363370.4254704</v>
      </c>
      <c r="S245" s="412" t="str">
        <f t="shared" si="59"/>
        <v>2011q2</v>
      </c>
      <c r="T245" s="413">
        <f t="shared" si="60"/>
        <v>256602192.07045746</v>
      </c>
      <c r="U245" s="413">
        <f t="shared" si="62"/>
        <v>636387962.87211466</v>
      </c>
      <c r="V245" s="413">
        <f t="shared" si="62"/>
        <v>2249537163.524127</v>
      </c>
      <c r="W245" s="413">
        <f t="shared" si="62"/>
        <v>127081958.79031625</v>
      </c>
      <c r="X245" s="413">
        <f t="shared" si="62"/>
        <v>277384437.44642097</v>
      </c>
      <c r="Y245" s="413">
        <f t="shared" si="62"/>
        <v>670759471.93153811</v>
      </c>
      <c r="Z245" s="413">
        <f t="shared" si="62"/>
        <v>857338915.4517014</v>
      </c>
      <c r="AA245" s="413">
        <f t="shared" si="62"/>
        <v>815640075.46820986</v>
      </c>
      <c r="AB245" s="413">
        <f t="shared" si="62"/>
        <v>1107631192.8705842</v>
      </c>
    </row>
    <row r="246" spans="18:28">
      <c r="R246" s="411">
        <f t="shared" si="59"/>
        <v>7206060814.9014988</v>
      </c>
      <c r="S246" s="412" t="str">
        <f t="shared" si="59"/>
        <v>2011q3</v>
      </c>
      <c r="T246" s="413">
        <f t="shared" si="60"/>
        <v>264217632.52689391</v>
      </c>
      <c r="U246" s="413">
        <f t="shared" si="62"/>
        <v>655274686.32268739</v>
      </c>
      <c r="V246" s="413">
        <f t="shared" si="62"/>
        <v>2316298932.7246604</v>
      </c>
      <c r="W246" s="413">
        <f t="shared" si="62"/>
        <v>130853497.46052851</v>
      </c>
      <c r="X246" s="413">
        <f t="shared" si="62"/>
        <v>285616653.42973304</v>
      </c>
      <c r="Y246" s="413">
        <f t="shared" si="62"/>
        <v>690666273.10836828</v>
      </c>
      <c r="Z246" s="413">
        <f t="shared" si="62"/>
        <v>882783021.78971553</v>
      </c>
      <c r="AA246" s="413">
        <f t="shared" si="62"/>
        <v>839846643.53566408</v>
      </c>
      <c r="AB246" s="413">
        <f t="shared" si="62"/>
        <v>1140503474.0032468</v>
      </c>
    </row>
    <row r="247" spans="18:28">
      <c r="R247" s="411">
        <f t="shared" si="59"/>
        <v>7051358846.284503</v>
      </c>
      <c r="S247" s="412" t="str">
        <f t="shared" si="59"/>
        <v>2011q4</v>
      </c>
      <c r="T247" s="413">
        <f t="shared" si="60"/>
        <v>258545325.70834658</v>
      </c>
      <c r="U247" s="413">
        <f t="shared" si="62"/>
        <v>641207044.29705048</v>
      </c>
      <c r="V247" s="413">
        <f t="shared" si="62"/>
        <v>2266571902.3814054</v>
      </c>
      <c r="W247" s="413">
        <f t="shared" si="62"/>
        <v>128044293.62815154</v>
      </c>
      <c r="X247" s="413">
        <f t="shared" si="62"/>
        <v>279484945.73389924</v>
      </c>
      <c r="Y247" s="413">
        <f t="shared" si="62"/>
        <v>675838833.42228115</v>
      </c>
      <c r="Z247" s="413">
        <f t="shared" si="62"/>
        <v>863831159.62250781</v>
      </c>
      <c r="AA247" s="413">
        <f t="shared" si="62"/>
        <v>821816552.97319365</v>
      </c>
      <c r="AB247" s="413">
        <f t="shared" si="62"/>
        <v>1116018788.5176671</v>
      </c>
    </row>
    <row r="248" spans="18:28">
      <c r="R248" s="411">
        <f t="shared" si="59"/>
        <v>6556318404.9736471</v>
      </c>
      <c r="S248" s="412" t="str">
        <f t="shared" si="59"/>
        <v>2012q1</v>
      </c>
      <c r="T248" s="413">
        <f t="shared" si="60"/>
        <v>241580945.16503081</v>
      </c>
      <c r="U248" s="413">
        <f t="shared" si="62"/>
        <v>593064848.23592448</v>
      </c>
      <c r="V248" s="413">
        <f t="shared" si="62"/>
        <v>2104067258.08601</v>
      </c>
      <c r="W248" s="413">
        <f t="shared" si="62"/>
        <v>117043536.02045017</v>
      </c>
      <c r="X248" s="413">
        <f t="shared" si="62"/>
        <v>255014960.470487</v>
      </c>
      <c r="Y248" s="413">
        <f t="shared" si="62"/>
        <v>636201420.56750584</v>
      </c>
      <c r="Z248" s="413">
        <f t="shared" si="62"/>
        <v>810915948.41730773</v>
      </c>
      <c r="AA248" s="413">
        <f t="shared" si="62"/>
        <v>756073765.16052949</v>
      </c>
      <c r="AB248" s="413">
        <f t="shared" si="62"/>
        <v>1042355722.8504028</v>
      </c>
    </row>
    <row r="249" spans="18:28">
      <c r="R249" s="411">
        <f t="shared" si="59"/>
        <v>6983669996.2011824</v>
      </c>
      <c r="S249" s="412" t="str">
        <f t="shared" si="59"/>
        <v>2012q2</v>
      </c>
      <c r="T249" s="413">
        <f t="shared" si="60"/>
        <v>257327587.556317</v>
      </c>
      <c r="U249" s="413">
        <f t="shared" si="62"/>
        <v>631721788.14330804</v>
      </c>
      <c r="V249" s="413">
        <f t="shared" si="62"/>
        <v>2241213814.316515</v>
      </c>
      <c r="W249" s="413">
        <f t="shared" si="62"/>
        <v>124672625.74301343</v>
      </c>
      <c r="X249" s="413">
        <f t="shared" si="62"/>
        <v>271637254.02188259</v>
      </c>
      <c r="Y249" s="413">
        <f t="shared" si="62"/>
        <v>677670073.03784525</v>
      </c>
      <c r="Z249" s="413">
        <f t="shared" si="62"/>
        <v>863772780.48407114</v>
      </c>
      <c r="AA249" s="413">
        <f t="shared" si="62"/>
        <v>805355893.73769474</v>
      </c>
      <c r="AB249" s="413">
        <f t="shared" si="62"/>
        <v>1110298179.1605365</v>
      </c>
    </row>
    <row r="250" spans="18:28">
      <c r="R250" s="411">
        <f t="shared" si="59"/>
        <v>7191825967.7586632</v>
      </c>
      <c r="S250" s="412" t="str">
        <f t="shared" si="59"/>
        <v>2012q3</v>
      </c>
      <c r="T250" s="413">
        <f t="shared" si="60"/>
        <v>264997519.55846837</v>
      </c>
      <c r="U250" s="413">
        <f t="shared" si="62"/>
        <v>650550951.41083479</v>
      </c>
      <c r="V250" s="413">
        <f t="shared" si="62"/>
        <v>2308015659.0830731</v>
      </c>
      <c r="W250" s="413">
        <f t="shared" si="62"/>
        <v>128388630.58749713</v>
      </c>
      <c r="X250" s="413">
        <f t="shared" si="62"/>
        <v>279733701.38449967</v>
      </c>
      <c r="Y250" s="413">
        <f t="shared" si="62"/>
        <v>697868775.51453054</v>
      </c>
      <c r="Z250" s="413">
        <f t="shared" si="62"/>
        <v>889518479.00997114</v>
      </c>
      <c r="AA250" s="413">
        <f t="shared" si="62"/>
        <v>829360412.65134645</v>
      </c>
      <c r="AB250" s="413">
        <f t="shared" si="62"/>
        <v>1143391838.5584433</v>
      </c>
    </row>
    <row r="251" spans="18:28">
      <c r="R251" s="411">
        <f t="shared" si="59"/>
        <v>7147573797.6989632</v>
      </c>
      <c r="S251" s="412" t="str">
        <f t="shared" si="59"/>
        <v>2012q4</v>
      </c>
      <c r="T251" s="413">
        <f t="shared" si="60"/>
        <v>263366957.95235172</v>
      </c>
      <c r="U251" s="413">
        <f t="shared" ref="U251:AB260" si="63">$R251*U220</f>
        <v>646548033.17235243</v>
      </c>
      <c r="V251" s="413">
        <f t="shared" si="63"/>
        <v>2293814161.1736312</v>
      </c>
      <c r="W251" s="413">
        <f t="shared" si="63"/>
        <v>127598639.90363461</v>
      </c>
      <c r="X251" s="413">
        <f t="shared" si="63"/>
        <v>278012466.2794525</v>
      </c>
      <c r="Y251" s="413">
        <f t="shared" si="63"/>
        <v>693574705.01395524</v>
      </c>
      <c r="Z251" s="413">
        <f t="shared" si="63"/>
        <v>884045164.83623242</v>
      </c>
      <c r="AA251" s="413">
        <f t="shared" si="63"/>
        <v>824257258.29444695</v>
      </c>
      <c r="AB251" s="413">
        <f t="shared" si="63"/>
        <v>1136356411.0729072</v>
      </c>
    </row>
    <row r="252" spans="18:28">
      <c r="R252" s="411">
        <f t="shared" si="59"/>
        <v>6801975804.5553751</v>
      </c>
      <c r="S252" s="412" t="str">
        <f t="shared" si="59"/>
        <v>2013q1</v>
      </c>
      <c r="T252" s="413">
        <f t="shared" si="60"/>
        <v>252437397.22696406</v>
      </c>
      <c r="U252" s="413">
        <f t="shared" si="63"/>
        <v>651412626.80412078</v>
      </c>
      <c r="V252" s="413">
        <f t="shared" si="63"/>
        <v>2164310845.6236887</v>
      </c>
      <c r="W252" s="413">
        <f t="shared" si="63"/>
        <v>117943155.81821916</v>
      </c>
      <c r="X252" s="413">
        <f t="shared" si="63"/>
        <v>265375998.98864281</v>
      </c>
      <c r="Y252" s="413">
        <f t="shared" si="63"/>
        <v>652258016.81503928</v>
      </c>
      <c r="Z252" s="413">
        <f t="shared" si="63"/>
        <v>843193795.54767728</v>
      </c>
      <c r="AA252" s="413">
        <f t="shared" si="63"/>
        <v>782200072.04192555</v>
      </c>
      <c r="AB252" s="413">
        <f t="shared" si="63"/>
        <v>1072843895.6890976</v>
      </c>
    </row>
    <row r="253" spans="18:28">
      <c r="R253" s="411">
        <f t="shared" si="59"/>
        <v>7356682124.1586266</v>
      </c>
      <c r="S253" s="412" t="str">
        <f t="shared" si="59"/>
        <v>2013q2</v>
      </c>
      <c r="T253" s="413">
        <f t="shared" si="60"/>
        <v>273023859.68574172</v>
      </c>
      <c r="U253" s="413">
        <f t="shared" si="63"/>
        <v>704535823.81925929</v>
      </c>
      <c r="V253" s="413">
        <f t="shared" si="63"/>
        <v>2340812047.3552923</v>
      </c>
      <c r="W253" s="413">
        <f t="shared" si="63"/>
        <v>127561510.21496692</v>
      </c>
      <c r="X253" s="413">
        <f t="shared" si="63"/>
        <v>287017614.29862976</v>
      </c>
      <c r="Y253" s="413">
        <f t="shared" si="63"/>
        <v>705450156.03095293</v>
      </c>
      <c r="Z253" s="413">
        <f t="shared" si="63"/>
        <v>911956893.28279519</v>
      </c>
      <c r="AA253" s="413">
        <f t="shared" si="63"/>
        <v>845989085.06152368</v>
      </c>
      <c r="AB253" s="413">
        <f t="shared" si="63"/>
        <v>1160335134.4094646</v>
      </c>
    </row>
    <row r="254" spans="18:28">
      <c r="R254" s="411">
        <f t="shared" si="59"/>
        <v>7445134512.115797</v>
      </c>
      <c r="S254" s="412" t="str">
        <f t="shared" si="59"/>
        <v>2013q3</v>
      </c>
      <c r="T254" s="413">
        <f t="shared" si="60"/>
        <v>276306536.84249723</v>
      </c>
      <c r="U254" s="413">
        <f t="shared" si="63"/>
        <v>713006745.21649349</v>
      </c>
      <c r="V254" s="413">
        <f t="shared" si="63"/>
        <v>2368956584.7776117</v>
      </c>
      <c r="W254" s="413">
        <f t="shared" si="63"/>
        <v>129095234.24973039</v>
      </c>
      <c r="X254" s="413">
        <f t="shared" si="63"/>
        <v>290468544.07132089</v>
      </c>
      <c r="Y254" s="413">
        <f t="shared" si="63"/>
        <v>713932070.81707442</v>
      </c>
      <c r="Z254" s="413">
        <f t="shared" si="63"/>
        <v>922921722.74850917</v>
      </c>
      <c r="AA254" s="413">
        <f t="shared" si="63"/>
        <v>856160756.67876816</v>
      </c>
      <c r="AB254" s="413">
        <f t="shared" si="63"/>
        <v>1174286316.7137916</v>
      </c>
    </row>
    <row r="255" spans="18:28">
      <c r="R255" s="411">
        <f t="shared" si="59"/>
        <v>7390005030.1784639</v>
      </c>
      <c r="S255" s="412" t="str">
        <f t="shared" si="59"/>
        <v>2013q4</v>
      </c>
      <c r="T255" s="413">
        <f t="shared" si="60"/>
        <v>274260551.48021311</v>
      </c>
      <c r="U255" s="413">
        <f t="shared" si="63"/>
        <v>707727096.82093501</v>
      </c>
      <c r="V255" s="413">
        <f t="shared" si="63"/>
        <v>2351415014.6369658</v>
      </c>
      <c r="W255" s="413">
        <f t="shared" si="63"/>
        <v>128139314.19574285</v>
      </c>
      <c r="X255" s="413">
        <f t="shared" si="63"/>
        <v>288317692.35364085</v>
      </c>
      <c r="Y255" s="413">
        <f t="shared" si="63"/>
        <v>708645570.60159242</v>
      </c>
      <c r="Z255" s="413">
        <f t="shared" si="63"/>
        <v>916087702.97881436</v>
      </c>
      <c r="AA255" s="413">
        <f t="shared" si="63"/>
        <v>849821086.26798296</v>
      </c>
      <c r="AB255" s="413">
        <f t="shared" si="63"/>
        <v>1165591000.8425767</v>
      </c>
    </row>
    <row r="256" spans="18:28">
      <c r="R256" s="411">
        <f t="shared" si="59"/>
        <v>6936286979.0970535</v>
      </c>
      <c r="S256" s="412" t="str">
        <f t="shared" si="59"/>
        <v>2014q1</v>
      </c>
      <c r="T256" s="413">
        <f t="shared" si="60"/>
        <v>269200281.50943106</v>
      </c>
      <c r="U256" s="413">
        <f t="shared" si="63"/>
        <v>718460396.82091498</v>
      </c>
      <c r="V256" s="413">
        <f t="shared" si="63"/>
        <v>2152997120.6827407</v>
      </c>
      <c r="W256" s="413">
        <f t="shared" si="63"/>
        <v>114692802.55738646</v>
      </c>
      <c r="X256" s="413">
        <f t="shared" si="63"/>
        <v>271637290.07852226</v>
      </c>
      <c r="Y256" s="413">
        <f t="shared" si="63"/>
        <v>660362535.3001895</v>
      </c>
      <c r="Z256" s="413">
        <f t="shared" si="63"/>
        <v>871539792.29744792</v>
      </c>
      <c r="AA256" s="413">
        <f t="shared" si="63"/>
        <v>786028219.05748487</v>
      </c>
      <c r="AB256" s="413">
        <f t="shared" si="63"/>
        <v>1091368540.7929351</v>
      </c>
    </row>
    <row r="257" spans="18:28">
      <c r="R257" s="411">
        <f t="shared" si="59"/>
        <v>7489950150.5250187</v>
      </c>
      <c r="S257" s="412" t="str">
        <f t="shared" si="59"/>
        <v>2014q2</v>
      </c>
      <c r="T257" s="413">
        <f t="shared" si="60"/>
        <v>290688187.36727303</v>
      </c>
      <c r="U257" s="413">
        <f t="shared" si="63"/>
        <v>775808811.47676945</v>
      </c>
      <c r="V257" s="413">
        <f t="shared" si="63"/>
        <v>2324852065.1948056</v>
      </c>
      <c r="W257" s="413">
        <f t="shared" si="63"/>
        <v>123847726.65370037</v>
      </c>
      <c r="X257" s="413">
        <f t="shared" si="63"/>
        <v>293319721.03274882</v>
      </c>
      <c r="Y257" s="413">
        <f t="shared" si="63"/>
        <v>713073505.40398264</v>
      </c>
      <c r="Z257" s="413">
        <f t="shared" si="63"/>
        <v>941107197.29139328</v>
      </c>
      <c r="AA257" s="413">
        <f t="shared" si="63"/>
        <v>848769982.46876383</v>
      </c>
      <c r="AB257" s="413">
        <f t="shared" si="63"/>
        <v>1178482953.6355808</v>
      </c>
    </row>
    <row r="258" spans="18:28">
      <c r="R258" s="411">
        <f t="shared" si="59"/>
        <v>7620573669.6567898</v>
      </c>
      <c r="S258" s="412" t="str">
        <f t="shared" si="59"/>
        <v>2014q3</v>
      </c>
      <c r="T258" s="413">
        <f t="shared" si="60"/>
        <v>295757742.33637881</v>
      </c>
      <c r="U258" s="413">
        <f t="shared" si="63"/>
        <v>789338791.66247582</v>
      </c>
      <c r="V258" s="413">
        <f t="shared" si="63"/>
        <v>2365397109.16886</v>
      </c>
      <c r="W258" s="413">
        <f t="shared" si="63"/>
        <v>126007610.97427118</v>
      </c>
      <c r="X258" s="413">
        <f t="shared" si="63"/>
        <v>298435169.52333212</v>
      </c>
      <c r="Y258" s="413">
        <f t="shared" si="63"/>
        <v>725509391.9991647</v>
      </c>
      <c r="Z258" s="413">
        <f t="shared" si="63"/>
        <v>957519954.58882642</v>
      </c>
      <c r="AA258" s="413">
        <f t="shared" si="63"/>
        <v>863572393.67516017</v>
      </c>
      <c r="AB258" s="413">
        <f t="shared" si="63"/>
        <v>1199035505.7283196</v>
      </c>
    </row>
    <row r="259" spans="18:28">
      <c r="R259" s="411">
        <f t="shared" si="59"/>
        <v>7534560522.1765194</v>
      </c>
      <c r="S259" s="412" t="str">
        <f t="shared" si="59"/>
        <v>2014q4</v>
      </c>
      <c r="T259" s="413">
        <f t="shared" si="60"/>
        <v>292419535.08154935</v>
      </c>
      <c r="U259" s="413">
        <f t="shared" si="63"/>
        <v>780429552.43164241</v>
      </c>
      <c r="V259" s="413">
        <f t="shared" si="63"/>
        <v>2338698955.0377016</v>
      </c>
      <c r="W259" s="413">
        <f t="shared" si="63"/>
        <v>124585367.49284904</v>
      </c>
      <c r="X259" s="413">
        <f t="shared" si="63"/>
        <v>295066742.24183768</v>
      </c>
      <c r="Y259" s="413">
        <f t="shared" si="63"/>
        <v>717320592.96152532</v>
      </c>
      <c r="Z259" s="413">
        <f t="shared" si="63"/>
        <v>946712460.47623956</v>
      </c>
      <c r="AA259" s="413">
        <f t="shared" si="63"/>
        <v>853825282.38446689</v>
      </c>
      <c r="AB259" s="413">
        <f t="shared" si="63"/>
        <v>1185502034.068707</v>
      </c>
    </row>
    <row r="260" spans="18:28">
      <c r="R260" s="411">
        <f t="shared" si="59"/>
        <v>7073692888.5766811</v>
      </c>
      <c r="S260" s="412" t="str">
        <f t="shared" si="59"/>
        <v>2015q1</v>
      </c>
      <c r="T260" s="413">
        <f t="shared" si="60"/>
        <v>262072293.39091203</v>
      </c>
      <c r="U260" s="413">
        <f t="shared" si="63"/>
        <v>741023951.13349438</v>
      </c>
      <c r="V260" s="413">
        <f t="shared" si="63"/>
        <v>2166871802.4440126</v>
      </c>
      <c r="W260" s="413">
        <f t="shared" si="63"/>
        <v>115604262.96478035</v>
      </c>
      <c r="X260" s="413">
        <f t="shared" si="63"/>
        <v>278678439.4069168</v>
      </c>
      <c r="Y260" s="413">
        <f t="shared" si="63"/>
        <v>676188901.54724073</v>
      </c>
      <c r="Z260" s="413">
        <f t="shared" si="63"/>
        <v>900774157.17276835</v>
      </c>
      <c r="AA260" s="413">
        <f t="shared" si="63"/>
        <v>814409956.52822912</v>
      </c>
      <c r="AB260" s="413">
        <f t="shared" si="63"/>
        <v>1118069123.9883265</v>
      </c>
    </row>
    <row r="261" spans="18:28">
      <c r="R261" s="411">
        <f t="shared" si="59"/>
        <v>7485732342.2824526</v>
      </c>
      <c r="S261" s="412" t="str">
        <f t="shared" si="59"/>
        <v>2015q2</v>
      </c>
      <c r="T261" s="413">
        <f t="shared" si="60"/>
        <v>277337887.51567167</v>
      </c>
      <c r="U261" s="413">
        <f t="shared" ref="U261:AB264" si="64">$R261*U230</f>
        <v>784188265.56125486</v>
      </c>
      <c r="V261" s="413">
        <f t="shared" si="64"/>
        <v>2293091117.8416762</v>
      </c>
      <c r="W261" s="413">
        <f t="shared" si="64"/>
        <v>122338159.68723911</v>
      </c>
      <c r="X261" s="413">
        <f t="shared" si="64"/>
        <v>294911334.1256339</v>
      </c>
      <c r="Y261" s="413">
        <f t="shared" si="64"/>
        <v>715576603.27307737</v>
      </c>
      <c r="Z261" s="413">
        <f t="shared" si="64"/>
        <v>953243849.80433881</v>
      </c>
      <c r="AA261" s="413">
        <f t="shared" si="64"/>
        <v>861848973.01738763</v>
      </c>
      <c r="AB261" s="413">
        <f t="shared" si="64"/>
        <v>1183196151.4561725</v>
      </c>
    </row>
    <row r="262" spans="18:28">
      <c r="R262" s="411">
        <f t="shared" si="59"/>
        <v>7608103316.5311356</v>
      </c>
      <c r="S262" s="412" t="str">
        <f t="shared" si="59"/>
        <v>2015q3</v>
      </c>
      <c r="T262" s="413">
        <f t="shared" si="60"/>
        <v>281871593.22936225</v>
      </c>
      <c r="U262" s="413">
        <f t="shared" si="64"/>
        <v>797007570.02784443</v>
      </c>
      <c r="V262" s="413">
        <f t="shared" si="64"/>
        <v>2330576801.4462452</v>
      </c>
      <c r="W262" s="413">
        <f t="shared" si="64"/>
        <v>124338049.49149489</v>
      </c>
      <c r="X262" s="413">
        <f t="shared" si="64"/>
        <v>299732316.97992188</v>
      </c>
      <c r="Y262" s="413">
        <f t="shared" si="64"/>
        <v>727274297.24451196</v>
      </c>
      <c r="Z262" s="413">
        <f t="shared" si="64"/>
        <v>968826744.47160327</v>
      </c>
      <c r="AA262" s="413">
        <f t="shared" si="64"/>
        <v>875937814.78476608</v>
      </c>
      <c r="AB262" s="413">
        <f t="shared" si="64"/>
        <v>1202538128.8553853</v>
      </c>
    </row>
    <row r="263" spans="18:28">
      <c r="R263" s="411">
        <f t="shared" si="59"/>
        <v>7551498628.7734995</v>
      </c>
      <c r="S263" s="412" t="str">
        <f t="shared" si="59"/>
        <v>2015q4</v>
      </c>
      <c r="T263" s="413">
        <f t="shared" si="60"/>
        <v>279774453.79017675</v>
      </c>
      <c r="U263" s="413">
        <f t="shared" si="64"/>
        <v>791077791.8998487</v>
      </c>
      <c r="V263" s="413">
        <f t="shared" si="64"/>
        <v>2313237187.7932062</v>
      </c>
      <c r="W263" s="413">
        <f t="shared" si="64"/>
        <v>123412967.88113257</v>
      </c>
      <c r="X263" s="413">
        <f t="shared" si="64"/>
        <v>297502292.8191489</v>
      </c>
      <c r="Y263" s="413">
        <f t="shared" si="64"/>
        <v>721863338.32387912</v>
      </c>
      <c r="Z263" s="413">
        <f t="shared" si="64"/>
        <v>961618622.67298055</v>
      </c>
      <c r="AA263" s="413">
        <f t="shared" si="64"/>
        <v>869420791.49549711</v>
      </c>
      <c r="AB263" s="413">
        <f t="shared" si="64"/>
        <v>1193591182.0976293</v>
      </c>
    </row>
    <row r="264" spans="18:28">
      <c r="R264" s="411">
        <f t="shared" si="59"/>
        <v>7077537044.8682747</v>
      </c>
      <c r="S264" s="412" t="str">
        <f t="shared" si="59"/>
        <v>2016q1</v>
      </c>
      <c r="T264" s="413">
        <f t="shared" si="60"/>
        <v>260995656.36208162</v>
      </c>
      <c r="U264" s="413">
        <f t="shared" si="64"/>
        <v>653977431.31593561</v>
      </c>
      <c r="V264" s="413">
        <f t="shared" si="64"/>
        <v>2266030253.544898</v>
      </c>
      <c r="W264" s="413">
        <f t="shared" si="64"/>
        <v>125843937.99601458</v>
      </c>
      <c r="X264" s="413">
        <f t="shared" si="64"/>
        <v>277297357.46047479</v>
      </c>
      <c r="Y264" s="413">
        <f t="shared" si="64"/>
        <v>681272318.04137063</v>
      </c>
      <c r="Z264" s="413">
        <f t="shared" si="64"/>
        <v>873292963.02771711</v>
      </c>
      <c r="AA264" s="413">
        <f t="shared" si="64"/>
        <v>818275071.41411889</v>
      </c>
      <c r="AB264" s="413">
        <f t="shared" si="64"/>
        <v>1120552055.7056646</v>
      </c>
    </row>
    <row r="265" spans="18:28">
      <c r="R265" s="411">
        <f t="shared" ref="R265:S265" si="65">R234</f>
        <v>7528315412.712142</v>
      </c>
      <c r="S265" s="412" t="str">
        <f t="shared" si="65"/>
        <v>2016q2</v>
      </c>
      <c r="T265" s="413">
        <f t="shared" ref="T265:AB265" si="66">$R265*T234</f>
        <v>277618839.71575177</v>
      </c>
      <c r="U265" s="413">
        <f t="shared" si="66"/>
        <v>695630181.02624238</v>
      </c>
      <c r="V265" s="413">
        <f t="shared" si="66"/>
        <v>2410356932.8264198</v>
      </c>
      <c r="W265" s="413">
        <f t="shared" si="66"/>
        <v>133859116.80938722</v>
      </c>
      <c r="X265" s="413">
        <f t="shared" si="66"/>
        <v>294958819.2671755</v>
      </c>
      <c r="Y265" s="413">
        <f t="shared" si="66"/>
        <v>724663517.78176188</v>
      </c>
      <c r="Z265" s="413">
        <f t="shared" si="66"/>
        <v>928914229.86497116</v>
      </c>
      <c r="AA265" s="413">
        <f t="shared" si="66"/>
        <v>870392170.73849916</v>
      </c>
      <c r="AB265" s="413">
        <f t="shared" si="66"/>
        <v>1191921604.6819344</v>
      </c>
    </row>
    <row r="266" spans="18:28">
      <c r="R266" s="411">
        <f t="shared" ref="R266:S266" si="67">R235</f>
        <v>7666668661.7332773</v>
      </c>
      <c r="S266" s="412" t="str">
        <f t="shared" si="67"/>
        <v>2016q3</v>
      </c>
      <c r="T266" s="413">
        <f t="shared" ref="T266:AB266" si="68">$R266*T235</f>
        <v>282720840.14459866</v>
      </c>
      <c r="U266" s="413">
        <f t="shared" si="68"/>
        <v>708414275.52627194</v>
      </c>
      <c r="V266" s="413">
        <f t="shared" si="68"/>
        <v>2454653790.0481625</v>
      </c>
      <c r="W266" s="413">
        <f t="shared" si="68"/>
        <v>136319141.75605807</v>
      </c>
      <c r="X266" s="413">
        <f t="shared" si="68"/>
        <v>300379488.93042356</v>
      </c>
      <c r="Y266" s="413">
        <f t="shared" si="68"/>
        <v>737981178.72392905</v>
      </c>
      <c r="Z266" s="413">
        <f t="shared" si="68"/>
        <v>945985552.56045377</v>
      </c>
      <c r="AA266" s="413">
        <f t="shared" si="68"/>
        <v>886387991.60180795</v>
      </c>
      <c r="AB266" s="413">
        <f t="shared" si="68"/>
        <v>1213826402.4415731</v>
      </c>
    </row>
    <row r="267" spans="18:28">
      <c r="R267" s="411">
        <f t="shared" ref="R267:S267" si="69">R236</f>
        <v>7621318249.4266376</v>
      </c>
      <c r="S267" s="412" t="str">
        <f t="shared" si="69"/>
        <v>2016q4</v>
      </c>
      <c r="T267" s="413">
        <f t="shared" ref="T267:AB267" si="70">$R267*T236</f>
        <v>281048470.14480549</v>
      </c>
      <c r="U267" s="413">
        <f t="shared" si="70"/>
        <v>704223814.07599676</v>
      </c>
      <c r="V267" s="413">
        <f t="shared" si="70"/>
        <v>2440133851.0289674</v>
      </c>
      <c r="W267" s="413">
        <f t="shared" si="70"/>
        <v>135512777.27668759</v>
      </c>
      <c r="X267" s="413">
        <f t="shared" si="70"/>
        <v>298602663.26174092</v>
      </c>
      <c r="Y267" s="413">
        <f t="shared" si="70"/>
        <v>733615821.0690825</v>
      </c>
      <c r="Z267" s="413">
        <f t="shared" si="70"/>
        <v>940389792.949911</v>
      </c>
      <c r="AA267" s="413">
        <f t="shared" si="70"/>
        <v>881144767.63369286</v>
      </c>
      <c r="AB267" s="413">
        <f t="shared" si="70"/>
        <v>1206646291.9857543</v>
      </c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B267"/>
  <sheetViews>
    <sheetView zoomScale="80" zoomScaleNormal="80" workbookViewId="0">
      <selection activeCell="S256" sqref="S256"/>
    </sheetView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20.375" style="7" customWidth="1"/>
    <col min="5" max="5" width="19.37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7.375" customWidth="1"/>
    <col min="14" max="14" width="15.75" customWidth="1"/>
    <col min="15" max="15" width="15" customWidth="1"/>
    <col min="16" max="16" width="8.375" customWidth="1"/>
    <col min="17" max="17" width="7.75" customWidth="1"/>
    <col min="18" max="18" width="15.875" customWidth="1"/>
    <col min="19" max="19" width="19.25" customWidth="1"/>
    <col min="20" max="24" width="14.125" customWidth="1"/>
    <col min="25" max="25" width="14.75" customWidth="1"/>
    <col min="26" max="26" width="13.5" customWidth="1"/>
    <col min="27" max="27" width="14.125" customWidth="1"/>
    <col min="28" max="28" width="14.75" customWidth="1"/>
  </cols>
  <sheetData>
    <row r="1" spans="1:20" ht="28.5" customHeight="1" thickBot="1">
      <c r="D1" s="457" t="s">
        <v>243</v>
      </c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9"/>
    </row>
    <row r="2" spans="1:20" ht="40.5" customHeight="1" thickBot="1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245</v>
      </c>
      <c r="M2" s="224" t="s">
        <v>246</v>
      </c>
      <c r="N2" s="224" t="s">
        <v>247</v>
      </c>
      <c r="O2" s="225" t="s">
        <v>244</v>
      </c>
    </row>
    <row r="3" spans="1:20" hidden="1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2335614997.9473062</v>
      </c>
    </row>
    <row r="8" spans="1:20" hidden="1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2472109231.9316468</v>
      </c>
      <c r="N8" s="83">
        <f>(M8-M7)/M7*100</f>
        <v>5.8440382556329222</v>
      </c>
    </row>
    <row r="9" spans="1:20" hidden="1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2476789257.6560016</v>
      </c>
      <c r="N9" s="83">
        <f t="shared" ref="N9:N36" si="4">(M9-M8)/M8*100</f>
        <v>0.18931306367469386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2500443446.2376542</v>
      </c>
      <c r="N10" s="83">
        <f t="shared" si="4"/>
        <v>0.95503436590477753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79250273878.230499</v>
      </c>
      <c r="F11" s="220">
        <v>4324510166.1150007</v>
      </c>
      <c r="G11" s="220">
        <v>733454143.19999993</v>
      </c>
      <c r="H11" s="83">
        <f t="shared" si="0"/>
        <v>15.262628106337816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108.05075492854685</v>
      </c>
      <c r="M11" s="219">
        <f t="shared" si="3"/>
        <v>2420100125.0813241</v>
      </c>
      <c r="N11" s="83">
        <f t="shared" si="4"/>
        <v>-3.2131629002535695</v>
      </c>
      <c r="O11" s="83">
        <f>(M11-M7)/M7*100</f>
        <v>3.6172540083990339</v>
      </c>
      <c r="R11" s="460" t="s">
        <v>344</v>
      </c>
      <c r="S11" s="461"/>
      <c r="T11" s="462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84383799865.926941</v>
      </c>
      <c r="F12" s="220">
        <v>4344832650.1500006</v>
      </c>
      <c r="G12" s="220">
        <v>733104993.00000012</v>
      </c>
      <c r="H12" s="83">
        <f t="shared" si="0"/>
        <v>15.57285665846794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115.10465850275136</v>
      </c>
      <c r="M12" s="219">
        <f t="shared" si="3"/>
        <v>2576864843.6994777</v>
      </c>
      <c r="N12" s="83">
        <f t="shared" si="4"/>
        <v>6.4776129298735396</v>
      </c>
      <c r="O12" s="83">
        <f t="shared" ref="O12:O36" si="5">(M12-M8)/M8*100</f>
        <v>4.2374993149464242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83987341478.700272</v>
      </c>
      <c r="F13" s="220">
        <v>4469507962.3999996</v>
      </c>
      <c r="G13" s="220">
        <v>755965791.00000012</v>
      </c>
      <c r="H13" s="83">
        <f t="shared" si="0"/>
        <v>15.395546702884413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111.0993942829091</v>
      </c>
      <c r="M13" s="219">
        <f t="shared" si="3"/>
        <v>2564758021.2802763</v>
      </c>
      <c r="N13" s="83">
        <f t="shared" si="4"/>
        <v>-0.46982760655076528</v>
      </c>
      <c r="O13" s="83">
        <f t="shared" si="5"/>
        <v>3.5517258221447205</v>
      </c>
      <c r="R13" s="7">
        <f>R12+1</f>
        <v>2002</v>
      </c>
      <c r="S13" s="268">
        <f>SUM(M7:M10)</f>
        <v>9784956933.7726078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83882760417.735657</v>
      </c>
      <c r="F14" s="220">
        <v>4792454884.6540003</v>
      </c>
      <c r="G14" s="220">
        <v>792421454</v>
      </c>
      <c r="H14" s="83">
        <f t="shared" si="0"/>
        <v>15.24013375842735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105.85624605985953</v>
      </c>
      <c r="M14" s="219">
        <f t="shared" si="3"/>
        <v>2561564383.8789659</v>
      </c>
      <c r="N14" s="83">
        <f t="shared" si="4"/>
        <v>-0.12452002780816895</v>
      </c>
      <c r="O14" s="83">
        <f t="shared" si="5"/>
        <v>2.4444039209636426</v>
      </c>
      <c r="R14" s="7">
        <f t="shared" ref="R14:R27" si="6">R13+1</f>
        <v>2003</v>
      </c>
      <c r="S14" s="268">
        <f>SUM(M11:M14)</f>
        <v>10123287373.940044</v>
      </c>
      <c r="T14" s="83">
        <f>(S14-S13)/S13*100</f>
        <v>3.4576589601502996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81950886348.798767</v>
      </c>
      <c r="F15" s="220">
        <v>4499340550.9499998</v>
      </c>
      <c r="G15" s="220">
        <v>735941631.61000013</v>
      </c>
      <c r="H15" s="83">
        <f t="shared" si="0"/>
        <v>15.202131971637286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111.35514397998789</v>
      </c>
      <c r="M15" s="219">
        <f t="shared" si="3"/>
        <v>2502569904.149353</v>
      </c>
      <c r="N15" s="83">
        <f t="shared" si="4"/>
        <v>-2.3030644906249726</v>
      </c>
      <c r="O15" s="83">
        <f t="shared" si="5"/>
        <v>3.4077011200211249</v>
      </c>
      <c r="R15" s="7">
        <f t="shared" si="6"/>
        <v>2004</v>
      </c>
      <c r="S15" s="268">
        <f>SUM(M15:M18)</f>
        <v>10571424447.336418</v>
      </c>
      <c r="T15" s="83">
        <f t="shared" ref="T15:T21" si="7">(S15-S14)/S14*100</f>
        <v>4.4267939538098497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87054091753.421341</v>
      </c>
      <c r="F16" s="220">
        <v>4543677182.2600002</v>
      </c>
      <c r="G16" s="220">
        <v>765181765.9000001</v>
      </c>
      <c r="H16" s="83">
        <f t="shared" si="0"/>
        <v>15.512369925775399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113.76916653395298</v>
      </c>
      <c r="M16" s="219">
        <f t="shared" si="3"/>
        <v>2658408709.9182668</v>
      </c>
      <c r="N16" s="83">
        <f t="shared" si="4"/>
        <v>6.2271509583219737</v>
      </c>
      <c r="O16" s="83">
        <f t="shared" si="5"/>
        <v>3.1644603487127636</v>
      </c>
      <c r="R16" s="7">
        <f t="shared" si="6"/>
        <v>2005</v>
      </c>
      <c r="S16" s="268">
        <f>SUM(M19:M22)</f>
        <v>11169828622.935539</v>
      </c>
      <c r="T16" s="83">
        <f t="shared" si="7"/>
        <v>5.6605822477395211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88256260221.359222</v>
      </c>
      <c r="F17" s="220">
        <v>4775490888.2999992</v>
      </c>
      <c r="G17" s="220">
        <v>793665970.39999986</v>
      </c>
      <c r="H17" s="83">
        <f t="shared" si="0"/>
        <v>15.432457267014618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111.20076141966744</v>
      </c>
      <c r="M17" s="219">
        <f t="shared" si="3"/>
        <v>2695119851.9402561</v>
      </c>
      <c r="N17" s="83">
        <f t="shared" si="4"/>
        <v>1.3809442425095739</v>
      </c>
      <c r="O17" s="83">
        <f t="shared" si="5"/>
        <v>5.0828120851301906</v>
      </c>
      <c r="R17" s="7">
        <f t="shared" si="6"/>
        <v>2006</v>
      </c>
      <c r="S17" s="268">
        <f>SUM(M23:M26)</f>
        <v>11769063439.410591</v>
      </c>
      <c r="T17" s="83">
        <f t="shared" si="7"/>
        <v>5.3647628509233751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88917944120.899078</v>
      </c>
      <c r="F18" s="220">
        <v>4830257034.4000006</v>
      </c>
      <c r="G18" s="220">
        <v>826240651</v>
      </c>
      <c r="H18" s="83">
        <f t="shared" si="0"/>
        <v>15.341627173347582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107.61748894015514</v>
      </c>
      <c r="M18" s="219">
        <f t="shared" si="3"/>
        <v>2715325981.3285432</v>
      </c>
      <c r="N18" s="83">
        <f t="shared" si="4"/>
        <v>0.7497302716886739</v>
      </c>
      <c r="O18" s="83">
        <f t="shared" si="5"/>
        <v>6.0026442597838123</v>
      </c>
      <c r="R18" s="7">
        <f t="shared" si="6"/>
        <v>2007</v>
      </c>
      <c r="S18" s="268">
        <f>SUM(M27:M30)</f>
        <v>12487053061.568634</v>
      </c>
      <c r="T18" s="83">
        <f t="shared" si="7"/>
        <v>6.1006521534563225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86810104521.550095</v>
      </c>
      <c r="F19" s="220">
        <v>4690209425</v>
      </c>
      <c r="G19" s="220">
        <v>774740717</v>
      </c>
      <c r="H19" s="83">
        <f t="shared" si="0"/>
        <v>15.270527568533407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112.0505255715766</v>
      </c>
      <c r="L19">
        <f t="shared" ref="L19:L24" si="8">M31/E31</f>
        <v>2.9382038843446093E-2</v>
      </c>
      <c r="M19" s="219">
        <f t="shared" si="3"/>
        <v>2650957965.5678167</v>
      </c>
      <c r="N19" s="83">
        <f t="shared" si="4"/>
        <v>-2.3705446861018409</v>
      </c>
      <c r="O19" s="83">
        <f t="shared" si="5"/>
        <v>5.9294272328789237</v>
      </c>
      <c r="R19" s="7">
        <f t="shared" si="6"/>
        <v>2008</v>
      </c>
      <c r="S19" s="268">
        <f>SUM(M31:M34)</f>
        <v>12577673221.346663</v>
      </c>
      <c r="T19" s="83">
        <f t="shared" si="7"/>
        <v>0.72571293908352075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91432892635.954056</v>
      </c>
      <c r="F20" s="220">
        <v>4760343407</v>
      </c>
      <c r="G20" s="220">
        <v>805551748</v>
      </c>
      <c r="H20" s="83">
        <f t="shared" si="0"/>
        <v>15.51179016260124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113.50343769095025</v>
      </c>
      <c r="L20">
        <f t="shared" si="8"/>
        <v>2.8210020725452412E-2</v>
      </c>
      <c r="M20" s="219">
        <f t="shared" si="3"/>
        <v>2792126059.3347034</v>
      </c>
      <c r="N20" s="83">
        <f t="shared" si="4"/>
        <v>5.3251728469655122</v>
      </c>
      <c r="O20" s="83">
        <f t="shared" si="5"/>
        <v>5.0299771031275258</v>
      </c>
      <c r="R20" s="7">
        <f t="shared" si="6"/>
        <v>2009</v>
      </c>
      <c r="S20" s="268">
        <f>SUM(M35:M38)</f>
        <v>13236879487.537334</v>
      </c>
      <c r="T20" s="83">
        <f t="shared" si="7"/>
        <v>5.2410827868534193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93565519185.953247</v>
      </c>
      <c r="F21" s="220">
        <v>4824982237</v>
      </c>
      <c r="G21" s="220">
        <v>802738840</v>
      </c>
      <c r="H21" s="83">
        <f t="shared" si="0"/>
        <v>15.559984301563063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116.55785732997951</v>
      </c>
      <c r="L21">
        <f t="shared" si="8"/>
        <v>2.8348993266296838E-2</v>
      </c>
      <c r="M21" s="219">
        <f t="shared" si="3"/>
        <v>2857251005.0015793</v>
      </c>
      <c r="N21" s="83">
        <f t="shared" si="4"/>
        <v>2.3324500499950043</v>
      </c>
      <c r="O21" s="83">
        <f t="shared" si="5"/>
        <v>6.0157307269508848</v>
      </c>
      <c r="R21" s="7">
        <f t="shared" si="6"/>
        <v>2010</v>
      </c>
      <c r="S21" s="268">
        <f>SUM(M39:M42)</f>
        <v>13271583802.456347</v>
      </c>
      <c r="T21" s="83">
        <f t="shared" si="7"/>
        <v>0.26217897467213896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93966423447.842941</v>
      </c>
      <c r="F22" s="220">
        <v>5011501336</v>
      </c>
      <c r="G22" s="220">
        <v>832010091</v>
      </c>
      <c r="H22" s="83">
        <f t="shared" si="0"/>
        <v>15.466707787197098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112.9390430047596</v>
      </c>
      <c r="L22">
        <f t="shared" si="8"/>
        <v>3.253326908844658E-2</v>
      </c>
      <c r="M22" s="219">
        <f t="shared" si="3"/>
        <v>2869493593.0314407</v>
      </c>
      <c r="N22" s="83">
        <f t="shared" si="4"/>
        <v>0.42847436254046167</v>
      </c>
      <c r="O22" s="83">
        <f t="shared" si="5"/>
        <v>5.6776833707261574</v>
      </c>
      <c r="R22" s="7">
        <f t="shared" si="6"/>
        <v>2011</v>
      </c>
      <c r="S22" s="268">
        <f>SUM(M43:M46)</f>
        <v>13768702584.655901</v>
      </c>
      <c r="T22" s="83">
        <f t="shared" ref="T22:T27" si="9">(S22-S21)/S21*100</f>
        <v>3.7457381846735291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91323205295.680679</v>
      </c>
      <c r="F23" s="220">
        <v>4675546289</v>
      </c>
      <c r="G23" s="220">
        <v>750919883</v>
      </c>
      <c r="H23" s="83">
        <f t="shared" si="0"/>
        <v>15.37688389081586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121.61511149609642</v>
      </c>
      <c r="L23">
        <f t="shared" si="8"/>
        <v>3.2067124197063888E-2</v>
      </c>
      <c r="M23" s="219">
        <f t="shared" si="3"/>
        <v>2788776489.2584748</v>
      </c>
      <c r="N23" s="83">
        <f t="shared" si="4"/>
        <v>-2.812938978814493</v>
      </c>
      <c r="O23" s="83">
        <f t="shared" si="5"/>
        <v>5.1988196523945378</v>
      </c>
      <c r="R23" s="7">
        <f t="shared" si="6"/>
        <v>2012</v>
      </c>
      <c r="S23" s="268">
        <f>SUM(M47:M50)</f>
        <v>14278763455.140045</v>
      </c>
      <c r="T23" s="83">
        <f t="shared" si="9"/>
        <v>3.7044947942485558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95591084909.751129</v>
      </c>
      <c r="F24" s="220">
        <v>4859349229</v>
      </c>
      <c r="G24" s="220">
        <v>811777848</v>
      </c>
      <c r="H24" s="83">
        <f t="shared" si="0"/>
        <v>15.531522421979439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117.75522717854594</v>
      </c>
      <c r="L24">
        <f t="shared" si="8"/>
        <v>3.1738317428494041E-2</v>
      </c>
      <c r="M24" s="219">
        <f t="shared" si="3"/>
        <v>2919106587.5962315</v>
      </c>
      <c r="N24" s="83">
        <f t="shared" si="4"/>
        <v>4.6733791266438462</v>
      </c>
      <c r="O24" s="83">
        <f t="shared" si="5"/>
        <v>4.5478078554871706</v>
      </c>
      <c r="Q24" s="287"/>
      <c r="R24" s="7">
        <f t="shared" si="6"/>
        <v>2013</v>
      </c>
      <c r="S24" s="268">
        <f>SUM(M51:M54)</f>
        <v>14533511802.828827</v>
      </c>
      <c r="T24" s="83">
        <f t="shared" si="9"/>
        <v>1.7841065053646354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98261270745.766708</v>
      </c>
      <c r="F25" s="220">
        <v>4906222423</v>
      </c>
      <c r="G25" s="220">
        <v>827883368</v>
      </c>
      <c r="H25" s="83">
        <f t="shared" si="0"/>
        <v>15.544650343941951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118.6897509284988</v>
      </c>
      <c r="L25">
        <f>L37/G37</f>
        <v>3.1482284788941731E-2</v>
      </c>
      <c r="M25" s="219">
        <f t="shared" si="3"/>
        <v>3000647215.2748289</v>
      </c>
      <c r="N25" s="83">
        <f t="shared" si="4"/>
        <v>2.7933419089620473</v>
      </c>
      <c r="O25" s="83">
        <f t="shared" si="5"/>
        <v>5.01867739383892</v>
      </c>
      <c r="Q25" s="287"/>
      <c r="R25" s="7">
        <f t="shared" si="6"/>
        <v>2014</v>
      </c>
      <c r="S25" s="268">
        <f>SUM(M55:M58)</f>
        <v>14885420329.211824</v>
      </c>
      <c r="T25" s="83">
        <f t="shared" si="9"/>
        <v>2.4213592086841769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100222336928.01282</v>
      </c>
      <c r="F26" s="220">
        <v>5280826192</v>
      </c>
      <c r="G26" s="220">
        <v>873224453</v>
      </c>
      <c r="H26" s="83">
        <f t="shared" si="0"/>
        <v>15.423346008306071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114.77271002168422</v>
      </c>
      <c r="L26">
        <f>AVERAGE(L19:L25)</f>
        <v>3.0537435476877373E-2</v>
      </c>
      <c r="M26" s="219">
        <f t="shared" si="3"/>
        <v>3060533147.2810559</v>
      </c>
      <c r="N26" s="83">
        <f t="shared" si="4"/>
        <v>1.9957671698751189</v>
      </c>
      <c r="O26" s="83">
        <f t="shared" si="5"/>
        <v>6.6576051855823746</v>
      </c>
      <c r="Q26" s="273">
        <f>M26/E26</f>
        <v>3.0537435476877373E-2</v>
      </c>
      <c r="R26" s="7">
        <f t="shared" si="6"/>
        <v>2015</v>
      </c>
      <c r="S26" s="268">
        <f>SUM(M59:M62)</f>
        <v>15025448408.476538</v>
      </c>
      <c r="T26" s="83">
        <f t="shared" si="9"/>
        <v>0.94070624925462021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97757353530.725494</v>
      </c>
      <c r="F27" s="220">
        <v>5154329343</v>
      </c>
      <c r="G27" s="220">
        <v>833477953</v>
      </c>
      <c r="H27" s="83">
        <f t="shared" si="0"/>
        <v>15.465471866970661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117.28846957362229</v>
      </c>
      <c r="M27" s="219">
        <f t="shared" si="3"/>
        <v>2985258875.8348203</v>
      </c>
      <c r="N27" s="83">
        <f t="shared" si="4"/>
        <v>-2.4595149872207229</v>
      </c>
      <c r="O27" s="83">
        <f t="shared" si="5"/>
        <v>7.0454691271651315</v>
      </c>
      <c r="Q27" s="273">
        <f t="shared" ref="Q27:Q38" si="10">M27/E27</f>
        <v>3.0537435476877373E-2</v>
      </c>
      <c r="R27" s="7">
        <f t="shared" si="6"/>
        <v>2016</v>
      </c>
      <c r="S27" s="268">
        <f>SUM(M63:M66)</f>
        <v>15048074148.045067</v>
      </c>
      <c r="T27" s="83">
        <f t="shared" si="9"/>
        <v>0.15058279096525945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101532179370.20851</v>
      </c>
      <c r="F28" s="220">
        <v>5056692012</v>
      </c>
      <c r="G28" s="220">
        <v>821281896</v>
      </c>
      <c r="H28" s="83">
        <f t="shared" si="0"/>
        <v>15.641500948506984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123.6264671907592</v>
      </c>
      <c r="M28" s="219">
        <f t="shared" si="3"/>
        <v>3100532376.3444824</v>
      </c>
      <c r="N28" s="83">
        <f t="shared" si="4"/>
        <v>3.8614239268420634</v>
      </c>
      <c r="O28" s="83">
        <f t="shared" si="5"/>
        <v>6.2151135391615799</v>
      </c>
      <c r="Q28" s="273">
        <f>M28/E28</f>
        <v>3.0537435476877373E-2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103747280756.37419</v>
      </c>
      <c r="F29" s="220">
        <v>5400223668</v>
      </c>
      <c r="G29" s="220">
        <v>898105429</v>
      </c>
      <c r="H29" s="83">
        <f t="shared" si="0"/>
        <v>15.636162575150539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115.5179307532882</v>
      </c>
      <c r="M29" s="219">
        <f t="shared" si="3"/>
        <v>3168175891.9992585</v>
      </c>
      <c r="N29" s="83">
        <f t="shared" si="4"/>
        <v>2.1816742237837099</v>
      </c>
      <c r="O29" s="83">
        <f t="shared" si="5"/>
        <v>5.5830847382399025</v>
      </c>
      <c r="Q29" s="273">
        <f t="shared" si="10"/>
        <v>3.0537435476877373E-2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105872869378.2467</v>
      </c>
      <c r="F30" s="220">
        <v>5579296845</v>
      </c>
      <c r="G30" s="220">
        <v>902642355</v>
      </c>
      <c r="H30" s="83">
        <f t="shared" si="0"/>
        <v>15.566977344727434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117.29215762121721</v>
      </c>
      <c r="M30" s="219">
        <f t="shared" si="3"/>
        <v>3233085917.3900747</v>
      </c>
      <c r="N30" s="83">
        <f t="shared" si="4"/>
        <v>2.0488138160111786</v>
      </c>
      <c r="O30" s="83">
        <f t="shared" si="5"/>
        <v>5.637997100678775</v>
      </c>
      <c r="Q30" s="273">
        <f t="shared" si="10"/>
        <v>3.0537435476877369E-2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102482271962.72815</v>
      </c>
      <c r="F31" s="220">
        <v>5543646776</v>
      </c>
      <c r="G31" s="220">
        <v>903654581</v>
      </c>
      <c r="H31" s="83">
        <f t="shared" si="0"/>
        <v>15.615252430460053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113.4086786228865</v>
      </c>
      <c r="L31" s="220">
        <v>26551214</v>
      </c>
      <c r="M31" s="219">
        <f t="shared" ref="M31:M38" si="11">L31*K31</f>
        <v>3011138095.5734849</v>
      </c>
      <c r="N31" s="83">
        <f t="shared" si="4"/>
        <v>-6.8648909273576724</v>
      </c>
      <c r="O31" s="83">
        <f t="shared" si="5"/>
        <v>0.86690035320396008</v>
      </c>
      <c r="Q31" s="273">
        <f t="shared" si="10"/>
        <v>2.9382038843446093E-2</v>
      </c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107051708874.65326</v>
      </c>
      <c r="F32" s="220">
        <v>5265926862</v>
      </c>
      <c r="G32" s="220">
        <v>890416751</v>
      </c>
      <c r="H32" s="83">
        <f t="shared" si="0"/>
        <v>15.756265135909194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120.22652174324746</v>
      </c>
      <c r="L32" s="220">
        <v>25118675</v>
      </c>
      <c r="M32" s="219">
        <f t="shared" si="11"/>
        <v>3019930926.0490665</v>
      </c>
      <c r="N32" s="83">
        <f t="shared" si="4"/>
        <v>0.29201020333499556</v>
      </c>
      <c r="O32" s="83">
        <f t="shared" si="5"/>
        <v>-2.5996003431657351</v>
      </c>
      <c r="Q32" s="273">
        <f t="shared" si="10"/>
        <v>2.8210020725452412E-2</v>
      </c>
    </row>
    <row r="33" spans="1:17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107903356298.08574</v>
      </c>
      <c r="F33" s="220">
        <v>5202135900</v>
      </c>
      <c r="G33" s="220">
        <v>869415812</v>
      </c>
      <c r="H33" s="83">
        <f t="shared" si="0"/>
        <v>15.75165895233839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124.11018388297467</v>
      </c>
      <c r="L33" s="220">
        <v>24647063</v>
      </c>
      <c r="M33" s="219">
        <f t="shared" si="11"/>
        <v>3058951521.1052613</v>
      </c>
      <c r="N33" s="83">
        <f t="shared" si="4"/>
        <v>1.2921022371609301</v>
      </c>
      <c r="O33" s="83">
        <f t="shared" si="5"/>
        <v>-3.4475475673502398</v>
      </c>
      <c r="Q33" s="273">
        <f t="shared" si="10"/>
        <v>2.8348993266296838E-2</v>
      </c>
    </row>
    <row r="34" spans="1:17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107202650589.37492</v>
      </c>
      <c r="F34" s="220">
        <v>5460259824</v>
      </c>
      <c r="G34" s="220">
        <v>899391940</v>
      </c>
      <c r="H34" s="83">
        <f t="shared" si="0"/>
        <v>15.585091205954479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119.19458672197455</v>
      </c>
      <c r="L34" s="220">
        <v>29260160</v>
      </c>
      <c r="M34" s="219">
        <f t="shared" si="11"/>
        <v>3487652678.6188507</v>
      </c>
      <c r="N34" s="83">
        <f t="shared" si="4"/>
        <v>14.014643728603158</v>
      </c>
      <c r="O34" s="83">
        <f t="shared" si="5"/>
        <v>7.8738013072747641</v>
      </c>
      <c r="Q34" s="273">
        <f t="shared" si="10"/>
        <v>3.253326908844658E-2</v>
      </c>
    </row>
    <row r="35" spans="1:17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101618240879.32494</v>
      </c>
      <c r="F35" s="220">
        <v>5206564996</v>
      </c>
      <c r="G35" s="220">
        <v>842784368</v>
      </c>
      <c r="H35" s="83">
        <f t="shared" si="0"/>
        <v>15.656356676738087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120.57442536632921</v>
      </c>
      <c r="L35" s="220">
        <v>27025671</v>
      </c>
      <c r="M35" s="219">
        <f t="shared" si="11"/>
        <v>3258604750.9644675</v>
      </c>
      <c r="N35" s="83">
        <f t="shared" si="4"/>
        <v>-6.5673950006136712</v>
      </c>
      <c r="O35" s="83">
        <f t="shared" si="5"/>
        <v>8.2183761599898162</v>
      </c>
      <c r="Q35" s="273">
        <f t="shared" si="10"/>
        <v>3.2067124197063888E-2</v>
      </c>
    </row>
    <row r="36" spans="1:17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104251992885.20393</v>
      </c>
      <c r="F36" s="220">
        <v>4994646966</v>
      </c>
      <c r="G36" s="220">
        <v>831381344</v>
      </c>
      <c r="H36" s="83">
        <f t="shared" si="0"/>
        <v>15.750964195981071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125.39611772332954</v>
      </c>
      <c r="L36" s="220">
        <v>26386645</v>
      </c>
      <c r="M36" s="219">
        <f t="shared" si="11"/>
        <v>3308782842.7437048</v>
      </c>
      <c r="N36" s="83">
        <f t="shared" si="4"/>
        <v>1.5398643166031651</v>
      </c>
      <c r="O36" s="83">
        <f t="shared" si="5"/>
        <v>9.5648517720416599</v>
      </c>
      <c r="Q36" s="273">
        <f t="shared" si="10"/>
        <v>3.1738317428494041E-2</v>
      </c>
    </row>
    <row r="37" spans="1:17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105876755374.51248</v>
      </c>
      <c r="F37" s="220">
        <v>5002707417</v>
      </c>
      <c r="G37" s="220">
        <v>835393434</v>
      </c>
      <c r="H37" s="83">
        <f t="shared" si="0"/>
        <v>15.758665113948384</v>
      </c>
      <c r="I37" s="83">
        <f t="shared" si="1"/>
        <v>16.698826542627685</v>
      </c>
      <c r="J37" s="83">
        <f>D37/F37</f>
        <v>134.30002494574811</v>
      </c>
      <c r="K37" s="83">
        <f>E37/G37</f>
        <v>126.73879284345978</v>
      </c>
      <c r="L37" s="220">
        <v>26300094</v>
      </c>
      <c r="M37" s="219">
        <f t="shared" si="11"/>
        <v>3333242165.2295194</v>
      </c>
      <c r="N37" s="83">
        <f>(M37-M36)/M36*100</f>
        <v>0.7392241693786239</v>
      </c>
      <c r="O37" s="83">
        <f>(M37-M33)/M33*100</f>
        <v>8.9668189322971443</v>
      </c>
      <c r="Q37" s="273">
        <f t="shared" si="10"/>
        <v>3.1482284788941738E-2</v>
      </c>
    </row>
    <row r="38" spans="1:17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107132239317.58234</v>
      </c>
      <c r="F38" s="220">
        <v>5074816265</v>
      </c>
      <c r="G38" s="220">
        <v>901763015</v>
      </c>
      <c r="H38" s="83">
        <f t="shared" si="0"/>
        <v>15.659267253757644</v>
      </c>
      <c r="I38" s="83">
        <f>G38/F38*100</f>
        <v>17.769372680924043</v>
      </c>
      <c r="J38" s="83">
        <f>D38/F38</f>
        <v>134.81196019144298</v>
      </c>
      <c r="K38" s="83">
        <f>E38/G38</f>
        <v>118.80309741643411</v>
      </c>
      <c r="L38" s="220">
        <v>28082178</v>
      </c>
      <c r="M38" s="219">
        <f t="shared" si="11"/>
        <v>3336249728.5996428</v>
      </c>
      <c r="N38" s="83">
        <f>(M38-M37)/M37*100</f>
        <v>9.0229368915843308E-2</v>
      </c>
      <c r="O38" s="83">
        <f>(M38-M34)/M34*100</f>
        <v>-4.3411131775646083</v>
      </c>
      <c r="Q38" s="273">
        <f t="shared" si="10"/>
        <v>3.1141416905416108E-2</v>
      </c>
    </row>
    <row r="39" spans="1:17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664088208000</v>
      </c>
      <c r="E39" s="219">
        <f>'GDP Durban'!E39</f>
        <v>104179712581.32416</v>
      </c>
      <c r="F39" s="220"/>
      <c r="G39" s="220"/>
      <c r="H39" s="83"/>
      <c r="I39" s="83"/>
      <c r="J39" s="83"/>
      <c r="K39" s="83"/>
      <c r="L39" s="220"/>
      <c r="M39" s="272">
        <f>E39*Q39</f>
        <v>3194379131.6250243</v>
      </c>
      <c r="N39" s="83">
        <f>(M39-M38)/M38*100</f>
        <v>-4.252397407737436</v>
      </c>
      <c r="O39" s="83">
        <f>(M39-M35)/M35*100</f>
        <v>-1.9709545725186215</v>
      </c>
      <c r="Q39" s="273">
        <f>(Q27+Q31+Q35)/3</f>
        <v>3.0662199505795785E-2</v>
      </c>
    </row>
    <row r="40" spans="1:17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682169269000</v>
      </c>
      <c r="E40" s="219">
        <f>'GDP Durban'!E40</f>
        <v>108592799555.66273</v>
      </c>
      <c r="F40" s="220"/>
      <c r="G40" s="220"/>
      <c r="H40" s="83"/>
      <c r="I40" s="83"/>
      <c r="J40" s="83"/>
      <c r="K40" s="83"/>
      <c r="L40" s="220"/>
      <c r="M40" s="272">
        <f>E40*Q40</f>
        <v>3275367826.1770415</v>
      </c>
      <c r="N40" s="83">
        <f>(M40-M39)/M39*100</f>
        <v>2.5353501013768884</v>
      </c>
      <c r="O40" s="83">
        <f>(M40-M36)/M36*100</f>
        <v>-1.0098884742449556</v>
      </c>
      <c r="Q40" s="273">
        <f t="shared" ref="Q40:Q66" si="12">(Q28+Q32+Q36)/3</f>
        <v>3.0161924543607943E-2</v>
      </c>
    </row>
    <row r="41" spans="1:17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694275156000</v>
      </c>
      <c r="E41" s="219">
        <f>'GDP Durban'!E41</f>
        <v>109894778451.03519</v>
      </c>
      <c r="F41" s="220"/>
      <c r="G41" s="220"/>
      <c r="H41" s="83"/>
      <c r="I41" s="83"/>
      <c r="J41" s="83"/>
      <c r="K41" s="83"/>
      <c r="L41" s="220"/>
      <c r="M41" s="272">
        <f t="shared" ref="M41:M48" si="13">E41*Q41</f>
        <v>3310349917.5056491</v>
      </c>
      <c r="N41" s="83">
        <f t="shared" ref="N41:N48" si="14">(M41-M40)/M40*100</f>
        <v>1.0680355057843416</v>
      </c>
      <c r="O41" s="83">
        <f t="shared" ref="O41:O48" si="15">(M41-M37)/M37*100</f>
        <v>-0.68678621561520925</v>
      </c>
      <c r="Q41" s="273">
        <f t="shared" si="12"/>
        <v>3.0122904510705317E-2</v>
      </c>
    </row>
    <row r="42" spans="1:17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707476005000</v>
      </c>
      <c r="E42" s="219">
        <f>'GDP Durban'!E42</f>
        <v>111179544817.90334</v>
      </c>
      <c r="F42" s="220"/>
      <c r="G42" s="220"/>
      <c r="H42" s="83"/>
      <c r="I42" s="83"/>
      <c r="J42" s="83"/>
      <c r="K42" s="83"/>
      <c r="L42" s="220"/>
      <c r="M42" s="272">
        <f t="shared" si="13"/>
        <v>3491486927.1486325</v>
      </c>
      <c r="N42" s="83">
        <f t="shared" si="14"/>
        <v>5.4718387529095507</v>
      </c>
      <c r="O42" s="83">
        <f t="shared" si="15"/>
        <v>4.6530449210152209</v>
      </c>
      <c r="Q42" s="273">
        <f t="shared" si="12"/>
        <v>3.1404040490246685E-2</v>
      </c>
    </row>
    <row r="43" spans="1:17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687268794772.72717</v>
      </c>
      <c r="E43" s="219">
        <f>'GDP Durban'!E43</f>
        <v>108220192690.38571</v>
      </c>
      <c r="F43" s="220"/>
      <c r="G43" s="220"/>
      <c r="H43" s="83"/>
      <c r="I43" s="83"/>
      <c r="J43" s="83"/>
      <c r="K43" s="83"/>
      <c r="L43" s="220"/>
      <c r="M43" s="272">
        <f t="shared" si="13"/>
        <v>3322769801.2450628</v>
      </c>
      <c r="N43" s="83">
        <f t="shared" si="14"/>
        <v>-4.832242807260192</v>
      </c>
      <c r="O43" s="83">
        <f t="shared" si="15"/>
        <v>4.0192683563746057</v>
      </c>
      <c r="Q43" s="273">
        <f t="shared" si="12"/>
        <v>3.0703787515435257E-2</v>
      </c>
    </row>
    <row r="44" spans="1:17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705429624439.39392</v>
      </c>
      <c r="E44" s="219">
        <f>'GDP Durban'!E44</f>
        <v>112244814900.52547</v>
      </c>
      <c r="F44" s="220"/>
      <c r="G44" s="220"/>
      <c r="H44" s="83"/>
      <c r="I44" s="83"/>
      <c r="J44" s="83"/>
      <c r="K44" s="83"/>
      <c r="L44" s="220"/>
      <c r="M44" s="272">
        <f t="shared" si="13"/>
        <v>3371469919.0415726</v>
      </c>
      <c r="N44" s="83">
        <f t="shared" si="14"/>
        <v>1.4656482606246601</v>
      </c>
      <c r="O44" s="83">
        <f t="shared" si="15"/>
        <v>2.9340855123651841</v>
      </c>
      <c r="Q44" s="273">
        <f t="shared" si="12"/>
        <v>3.0036754232518132E-2</v>
      </c>
    </row>
    <row r="45" spans="1:17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715412669439.39392</v>
      </c>
      <c r="E45" s="219">
        <f>'GDP Durban'!E45</f>
        <v>113926415191.85445</v>
      </c>
      <c r="F45" s="220"/>
      <c r="G45" s="220"/>
      <c r="H45" s="83"/>
      <c r="I45" s="83"/>
      <c r="J45" s="83"/>
      <c r="K45" s="83"/>
      <c r="L45" s="220"/>
      <c r="M45" s="272">
        <f t="shared" si="13"/>
        <v>3416052517.0838661</v>
      </c>
      <c r="N45" s="83">
        <f t="shared" si="14"/>
        <v>1.3223489787198606</v>
      </c>
      <c r="O45" s="83">
        <f t="shared" si="15"/>
        <v>3.1930944526210094</v>
      </c>
      <c r="Q45" s="273">
        <f t="shared" si="12"/>
        <v>2.9984727521981298E-2</v>
      </c>
    </row>
    <row r="46" spans="1:17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730143712439.3938</v>
      </c>
      <c r="E46" s="219">
        <f>'GDP Durban'!E46</f>
        <v>115433088427.94081</v>
      </c>
      <c r="F46" s="220"/>
      <c r="G46" s="220"/>
      <c r="H46" s="83"/>
      <c r="I46" s="83"/>
      <c r="J46" s="83"/>
      <c r="K46" s="83"/>
      <c r="L46" s="220"/>
      <c r="M46" s="272">
        <f t="shared" si="13"/>
        <v>3658410347.2853985</v>
      </c>
      <c r="N46" s="83">
        <f t="shared" si="14"/>
        <v>7.0946751839875866</v>
      </c>
      <c r="O46" s="83">
        <f t="shared" si="15"/>
        <v>4.7808691144974764</v>
      </c>
      <c r="Q46" s="273">
        <f t="shared" si="12"/>
        <v>3.1692908828036458E-2</v>
      </c>
    </row>
    <row r="47" spans="1:17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702157840348.43701</v>
      </c>
      <c r="E47" s="219">
        <f>'GDP Durban'!E47</f>
        <v>111402001641.34192</v>
      </c>
      <c r="F47" s="220"/>
      <c r="G47" s="220"/>
      <c r="H47" s="83"/>
      <c r="I47" s="83"/>
      <c r="J47" s="83"/>
      <c r="K47" s="83"/>
      <c r="L47" s="220"/>
      <c r="M47" s="272">
        <f t="shared" si="13"/>
        <v>3469545203.0987248</v>
      </c>
      <c r="N47" s="83">
        <f t="shared" si="14"/>
        <v>-5.162492073280263</v>
      </c>
      <c r="O47" s="83">
        <f t="shared" si="15"/>
        <v>4.417260617893672</v>
      </c>
      <c r="Q47" s="273">
        <f t="shared" si="12"/>
        <v>3.1144370406098312E-2</v>
      </c>
    </row>
    <row r="48" spans="1:17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724791600348.43701</v>
      </c>
      <c r="E48" s="219">
        <f>'GDP Durban'!E48</f>
        <v>115721623768.86458</v>
      </c>
      <c r="F48" s="220"/>
      <c r="G48" s="220"/>
      <c r="H48" s="83"/>
      <c r="I48" s="83"/>
      <c r="J48" s="83"/>
      <c r="K48" s="83"/>
      <c r="L48" s="220"/>
      <c r="M48" s="272">
        <f t="shared" si="13"/>
        <v>3546366161.7435269</v>
      </c>
      <c r="N48" s="83">
        <f t="shared" si="14"/>
        <v>2.2141506781981586</v>
      </c>
      <c r="O48" s="83">
        <f t="shared" si="15"/>
        <v>5.1875367985389929</v>
      </c>
      <c r="Q48" s="273">
        <f t="shared" si="12"/>
        <v>3.064566540154004E-2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730225429348.43689</v>
      </c>
      <c r="E49" s="219">
        <f>'GDP Durban'!E49</f>
        <v>116458149125.85229</v>
      </c>
      <c r="F49" s="220"/>
      <c r="G49" s="220"/>
      <c r="H49" s="83"/>
      <c r="I49" s="83"/>
      <c r="J49" s="83"/>
      <c r="K49" s="83"/>
      <c r="L49" s="220"/>
      <c r="M49" s="272">
        <f>E49*Q49</f>
        <v>3555464063.8792009</v>
      </c>
      <c r="N49" s="83">
        <f>(M49-M48)/M48*100</f>
        <v>0.25654153352289855</v>
      </c>
      <c r="O49" s="83">
        <f>(M49-M45)/M45*100</f>
        <v>4.0810715320718876</v>
      </c>
      <c r="Q49" s="273">
        <f t="shared" si="12"/>
        <v>3.0529972273876119E-2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743903399348.43689</v>
      </c>
      <c r="E50" s="219">
        <f>'GDP Durban'!E50</f>
        <v>118021613966.16782</v>
      </c>
      <c r="F50" s="220"/>
      <c r="G50" s="220"/>
      <c r="H50" s="83"/>
      <c r="I50" s="83"/>
      <c r="J50" s="83"/>
      <c r="K50" s="83"/>
      <c r="L50" s="220"/>
      <c r="M50" s="272">
        <f>E50*Q50</f>
        <v>3707388026.4185929</v>
      </c>
      <c r="N50" s="83">
        <f>(M50-M49)/M49*100</f>
        <v>4.2729713986656037</v>
      </c>
      <c r="O50" s="83">
        <f>(M50-M46)/M46*100</f>
        <v>1.3387694239804646</v>
      </c>
      <c r="Q50" s="273">
        <f t="shared" si="12"/>
        <v>3.1412788741233079E-2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717513025000</v>
      </c>
      <c r="E51" s="219">
        <f>'GDP Durban'!E51</f>
        <v>113890296334.35884</v>
      </c>
      <c r="F51" s="220"/>
      <c r="G51" s="220"/>
      <c r="H51" s="83"/>
      <c r="I51" s="83"/>
      <c r="J51" s="83"/>
      <c r="K51" s="83"/>
      <c r="L51" s="220"/>
      <c r="M51" s="272">
        <f>E51*Q51</f>
        <v>3512010673.798665</v>
      </c>
      <c r="N51" s="83">
        <f>(M51-M50)/M50*100</f>
        <v>-5.2699461515137411</v>
      </c>
      <c r="O51" s="83">
        <f>(M51-M47)/M47*100</f>
        <v>1.2239491983564124</v>
      </c>
      <c r="Q51" s="273">
        <f t="shared" si="12"/>
        <v>3.0836785809109785E-2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743215490999.99988</v>
      </c>
      <c r="E52" s="219">
        <f>'GDP Durban'!E52</f>
        <v>119328134578.95</v>
      </c>
      <c r="F52" s="220"/>
      <c r="G52" s="220"/>
      <c r="H52" s="83"/>
      <c r="I52" s="83"/>
      <c r="J52" s="83"/>
      <c r="K52" s="83"/>
      <c r="L52" s="220"/>
      <c r="M52" s="272">
        <f>E52*Q52</f>
        <v>3613428709.2563314</v>
      </c>
      <c r="N52" s="83">
        <f>(M52-M51)/M51*100</f>
        <v>2.88774849730085</v>
      </c>
      <c r="O52" s="83">
        <f>(M52-M48)/M48*100</f>
        <v>1.8910215260974077</v>
      </c>
      <c r="Q52" s="273">
        <f t="shared" si="12"/>
        <v>3.0281448059222036E-2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745680265000</v>
      </c>
      <c r="E53" s="219">
        <f>'GDP Durban'!E53</f>
        <v>118844420567.48857</v>
      </c>
      <c r="F53" s="220"/>
      <c r="G53" s="220"/>
      <c r="H53" s="83"/>
      <c r="I53" s="83"/>
      <c r="J53" s="83"/>
      <c r="K53" s="83"/>
      <c r="L53" s="220"/>
      <c r="M53" s="272">
        <f t="shared" ref="M53:M54" si="16">E53*Q53</f>
        <v>3590591188.4795847</v>
      </c>
      <c r="N53" s="83">
        <f t="shared" ref="N53:N54" si="17">(M53-M52)/M52*100</f>
        <v>-0.63201802537974716</v>
      </c>
      <c r="O53" s="83">
        <f t="shared" ref="O53:O54" si="18">(M53-M49)/M49*100</f>
        <v>0.98797580201269686</v>
      </c>
      <c r="Q53" s="273">
        <f t="shared" si="12"/>
        <v>3.0212534768854243E-2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766884661000</v>
      </c>
      <c r="E54" s="219">
        <f>'GDP Durban'!E54</f>
        <v>121177393240.37407</v>
      </c>
      <c r="F54" s="220"/>
      <c r="G54" s="220"/>
      <c r="H54" s="83"/>
      <c r="I54" s="83"/>
      <c r="J54" s="83"/>
      <c r="K54" s="83"/>
      <c r="L54" s="220"/>
      <c r="M54" s="272">
        <f t="shared" si="16"/>
        <v>3817481231.2942476</v>
      </c>
      <c r="N54" s="83">
        <f t="shared" si="17"/>
        <v>6.3190163096996352</v>
      </c>
      <c r="O54" s="83">
        <f t="shared" si="18"/>
        <v>2.9695625084598123</v>
      </c>
      <c r="Q54" s="273">
        <f t="shared" si="12"/>
        <v>3.1503246019838733E-2</v>
      </c>
    </row>
    <row r="55" spans="1:17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731158224000</v>
      </c>
      <c r="E55" s="219">
        <f>'GDP Durban'!E55</f>
        <v>116591005488.54901</v>
      </c>
      <c r="F55" s="220"/>
      <c r="G55" s="220"/>
      <c r="H55" s="83"/>
      <c r="I55" s="83"/>
      <c r="J55" s="83"/>
      <c r="K55" s="83"/>
      <c r="L55" s="220"/>
      <c r="M55" s="272">
        <f t="shared" ref="M55" si="19">E55*Q55</f>
        <v>3602076927.7350984</v>
      </c>
      <c r="N55" s="83">
        <f t="shared" ref="N55" si="20">(M55-M54)/M54*100</f>
        <v>-5.642576623385791</v>
      </c>
      <c r="O55" s="83">
        <f t="shared" ref="O55" si="21">(M55-M51)/M51*100</f>
        <v>2.5645210764412556</v>
      </c>
      <c r="Q55" s="273">
        <f t="shared" si="12"/>
        <v>3.0894981243547785E-2</v>
      </c>
    </row>
    <row r="56" spans="1:17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754776745000</v>
      </c>
      <c r="E56" s="219">
        <f>'GDP Durban'!E56</f>
        <v>121887670460.98657</v>
      </c>
      <c r="F56" s="220"/>
      <c r="G56" s="220"/>
      <c r="H56" s="83"/>
      <c r="I56" s="83"/>
      <c r="J56" s="83"/>
      <c r="K56" s="83"/>
      <c r="L56" s="220"/>
      <c r="M56" s="272">
        <f t="shared" ref="M56:M58" si="22">E56*Q56</f>
        <v>3695791309.7517734</v>
      </c>
      <c r="N56" s="83">
        <f t="shared" ref="N56:N58" si="23">(M56-M55)/M55*100</f>
        <v>2.6016763077739267</v>
      </c>
      <c r="O56" s="83">
        <f t="shared" ref="O56:O58" si="24">(M56-M52)/M52*100</f>
        <v>2.2793475981540174</v>
      </c>
      <c r="Q56" s="273">
        <f t="shared" si="12"/>
        <v>3.0321289231093399E-2</v>
      </c>
    </row>
    <row r="57" spans="1:17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758733040500</v>
      </c>
      <c r="E57" s="219">
        <f>'GDP Durban'!E57</f>
        <v>121830062834.20807</v>
      </c>
      <c r="F57" s="220"/>
      <c r="G57" s="220"/>
      <c r="H57" s="83"/>
      <c r="I57" s="83"/>
      <c r="J57" s="83"/>
      <c r="K57" s="83"/>
      <c r="L57" s="220"/>
      <c r="M57" s="272">
        <f t="shared" si="22"/>
        <v>3684434895.9309182</v>
      </c>
      <c r="N57" s="83">
        <f t="shared" si="23"/>
        <v>-0.30727962888191029</v>
      </c>
      <c r="O57" s="83">
        <f t="shared" si="24"/>
        <v>2.6136004497652405</v>
      </c>
      <c r="Q57" s="273">
        <f t="shared" si="12"/>
        <v>3.0242411521570551E-2</v>
      </c>
    </row>
    <row r="58" spans="1:17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779160490500</v>
      </c>
      <c r="E58" s="219">
        <f>'GDP Durban'!E58</f>
        <v>123765799967.45815</v>
      </c>
      <c r="F58" s="220"/>
      <c r="G58" s="220"/>
      <c r="H58" s="83"/>
      <c r="I58" s="83"/>
      <c r="J58" s="83"/>
      <c r="K58" s="83"/>
      <c r="L58" s="220"/>
      <c r="M58" s="272">
        <f t="shared" si="22"/>
        <v>3903117195.7940354</v>
      </c>
      <c r="N58" s="83">
        <f t="shared" si="23"/>
        <v>5.9353009631037175</v>
      </c>
      <c r="O58" s="83">
        <f t="shared" si="24"/>
        <v>2.2432582981096805</v>
      </c>
      <c r="Q58" s="273">
        <f t="shared" si="12"/>
        <v>3.1536314529702757E-2</v>
      </c>
    </row>
    <row r="59" spans="1:17">
      <c r="A59" t="str">
        <f>'GDP Durban'!A59</f>
        <v>2015q1</v>
      </c>
      <c r="B59" s="7">
        <v>39679.286244765506</v>
      </c>
      <c r="C59" s="7">
        <v>242968.67667019999</v>
      </c>
      <c r="D59" s="219">
        <f>'GDP Durban'!D59</f>
        <v>749825233000</v>
      </c>
      <c r="E59" s="219">
        <f>'GDP Durban'!E59</f>
        <v>119173221897.20537</v>
      </c>
      <c r="F59" s="220"/>
      <c r="G59" s="220"/>
      <c r="H59" s="83"/>
      <c r="I59" s="83"/>
      <c r="J59" s="83"/>
      <c r="K59" s="83"/>
      <c r="L59" s="220"/>
      <c r="M59" s="272">
        <f t="shared" ref="M59:M66" si="25">E59*Q59</f>
        <v>3689449512.775887</v>
      </c>
      <c r="N59" s="83">
        <f t="shared" ref="N59:N66" si="26">(M59-M58)/M58*100</f>
        <v>-5.4742830486462157</v>
      </c>
      <c r="O59" s="83">
        <f t="shared" ref="O59:O66" si="27">(M59-M55)/M55*100</f>
        <v>2.4256168536557738</v>
      </c>
      <c r="Q59" s="273">
        <f t="shared" si="12"/>
        <v>3.0958712486251958E-2</v>
      </c>
    </row>
    <row r="60" spans="1:17">
      <c r="A60" t="str">
        <f>'GDP Durban'!A60</f>
        <v>2015q2</v>
      </c>
      <c r="B60" s="7">
        <v>39679.286244765506</v>
      </c>
      <c r="C60" s="7">
        <v>242968.67667019999</v>
      </c>
      <c r="D60" s="219">
        <f>'GDP Durban'!D60</f>
        <v>764287902000</v>
      </c>
      <c r="E60" s="219">
        <f>'GDP Durban'!E60</f>
        <v>122416335058.08585</v>
      </c>
      <c r="F60" s="220"/>
      <c r="G60" s="220"/>
      <c r="H60" s="83"/>
      <c r="I60" s="83"/>
      <c r="J60" s="83"/>
      <c r="K60" s="83"/>
      <c r="L60" s="220"/>
      <c r="M60" s="272">
        <f t="shared" si="25"/>
        <v>3723431679.1471071</v>
      </c>
      <c r="N60" s="83">
        <f t="shared" si="26"/>
        <v>0.92106332539708435</v>
      </c>
      <c r="O60" s="83">
        <f t="shared" si="27"/>
        <v>0.74788772088947364</v>
      </c>
      <c r="Q60" s="273">
        <f t="shared" si="12"/>
        <v>3.0416134230618491E-2</v>
      </c>
    </row>
    <row r="61" spans="1:17">
      <c r="A61" t="str">
        <f>'GDP Durban'!A61</f>
        <v>2015q3</v>
      </c>
      <c r="B61" s="7">
        <v>39679.286244765506</v>
      </c>
      <c r="C61" s="7">
        <v>242968.67667019999</v>
      </c>
      <c r="D61" s="219">
        <f>'GDP Durban'!D61</f>
        <v>765443377000</v>
      </c>
      <c r="E61" s="219">
        <f>'GDP Durban'!E61</f>
        <v>122086796361.99588</v>
      </c>
      <c r="F61" s="220"/>
      <c r="G61" s="220"/>
      <c r="H61" s="83"/>
      <c r="I61" s="83"/>
      <c r="J61" s="83"/>
      <c r="K61" s="83"/>
      <c r="L61" s="220"/>
      <c r="M61" s="272">
        <f t="shared" si="25"/>
        <v>3702685741.5908613</v>
      </c>
      <c r="N61" s="83">
        <f t="shared" si="26"/>
        <v>-0.55717250493496062</v>
      </c>
      <c r="O61" s="83">
        <f t="shared" si="27"/>
        <v>0.49534992951291651</v>
      </c>
      <c r="Q61" s="273">
        <f t="shared" si="12"/>
        <v>3.0328306188100302E-2</v>
      </c>
    </row>
    <row r="62" spans="1:17">
      <c r="A62" t="str">
        <f>'GDP Durban'!A62</f>
        <v>2015q4</v>
      </c>
      <c r="B62" s="7">
        <v>39679.286244765506</v>
      </c>
      <c r="C62" s="7">
        <v>242968.67667019999</v>
      </c>
      <c r="D62" s="219">
        <f>'GDP Durban'!D62</f>
        <v>783545967000</v>
      </c>
      <c r="E62" s="219">
        <f>'GDP Durban'!E62</f>
        <v>124185840934.22562</v>
      </c>
      <c r="F62" s="220"/>
      <c r="G62" s="220"/>
      <c r="H62" s="83"/>
      <c r="I62" s="83"/>
      <c r="J62" s="83"/>
      <c r="K62" s="83"/>
      <c r="L62" s="220"/>
      <c r="M62" s="272">
        <f t="shared" si="25"/>
        <v>3909881474.9626827</v>
      </c>
      <c r="N62" s="83">
        <f t="shared" si="26"/>
        <v>5.5958228116545374</v>
      </c>
      <c r="O62" s="83">
        <f t="shared" si="27"/>
        <v>0.17330453658774111</v>
      </c>
      <c r="Q62" s="273">
        <f t="shared" si="12"/>
        <v>3.148411643025819E-2</v>
      </c>
    </row>
    <row r="63" spans="1:17">
      <c r="A63" t="str">
        <f>'GDP Durban'!A63</f>
        <v>2016q1</v>
      </c>
      <c r="B63" s="7">
        <v>39679.286244765506</v>
      </c>
      <c r="C63" s="7">
        <v>242968.67667019999</v>
      </c>
      <c r="D63" s="219">
        <f>'GDP Durban'!D63</f>
        <v>745284922000</v>
      </c>
      <c r="E63" s="219">
        <f>'GDP Durban'!E63</f>
        <v>118901713376.03746</v>
      </c>
      <c r="F63" s="220"/>
      <c r="G63" s="220"/>
      <c r="H63" s="83"/>
      <c r="I63" s="83"/>
      <c r="J63" s="83"/>
      <c r="K63" s="83"/>
      <c r="L63" s="220"/>
      <c r="M63" s="272">
        <f t="shared" si="25"/>
        <v>3673685610.2742949</v>
      </c>
      <c r="N63" s="83">
        <f t="shared" si="26"/>
        <v>-6.0409980763072166</v>
      </c>
      <c r="O63" s="83">
        <f t="shared" si="27"/>
        <v>-0.42726977146603184</v>
      </c>
      <c r="Q63" s="273">
        <f t="shared" si="12"/>
        <v>3.0896826512969839E-2</v>
      </c>
    </row>
    <row r="64" spans="1:17">
      <c r="A64" t="str">
        <f>'GDP Durban'!A64</f>
        <v>2016q2</v>
      </c>
      <c r="B64" s="7">
        <v>39679.286244765506</v>
      </c>
      <c r="C64" s="7">
        <v>242968.67667019999</v>
      </c>
      <c r="D64" s="219">
        <f>'GDP Durban'!D64</f>
        <v>766874472000.00012</v>
      </c>
      <c r="E64" s="219">
        <f>'GDP Durban'!E64</f>
        <v>122577556928.40567</v>
      </c>
      <c r="F64" s="220"/>
      <c r="G64" s="220"/>
      <c r="H64" s="83"/>
      <c r="I64" s="83"/>
      <c r="J64" s="83"/>
      <c r="K64" s="83"/>
      <c r="L64" s="220"/>
      <c r="M64" s="272">
        <f t="shared" si="25"/>
        <v>3718956968.4721732</v>
      </c>
      <c r="N64" s="83">
        <f t="shared" si="26"/>
        <v>1.2323144384284475</v>
      </c>
      <c r="O64" s="83">
        <f t="shared" si="27"/>
        <v>-0.12017705870620117</v>
      </c>
      <c r="Q64" s="273">
        <f t="shared" si="12"/>
        <v>3.0339623840311306E-2</v>
      </c>
    </row>
    <row r="65" spans="1:17">
      <c r="A65" t="str">
        <f>'GDP Durban'!A65</f>
        <v>2016q3</v>
      </c>
      <c r="B65" s="7">
        <v>39679.286244765506</v>
      </c>
      <c r="C65" s="7">
        <v>242968.67667019999</v>
      </c>
      <c r="D65" s="219">
        <f>'GDP Durban'!D65</f>
        <v>770582145000</v>
      </c>
      <c r="E65" s="219">
        <f>'GDP Durban'!E65</f>
        <v>122657492320.92422</v>
      </c>
      <c r="F65" s="220"/>
      <c r="G65" s="220"/>
      <c r="H65" s="83"/>
      <c r="I65" s="83"/>
      <c r="J65" s="83"/>
      <c r="K65" s="83"/>
      <c r="L65" s="220"/>
      <c r="M65" s="272">
        <f t="shared" si="25"/>
        <v>3711748697.9177384</v>
      </c>
      <c r="N65" s="83">
        <f t="shared" si="26"/>
        <v>-0.19382505943315842</v>
      </c>
      <c r="O65" s="83">
        <f t="shared" si="27"/>
        <v>0.24476709500556243</v>
      </c>
      <c r="Q65" s="273">
        <f t="shared" si="12"/>
        <v>3.0261084159508362E-2</v>
      </c>
    </row>
    <row r="66" spans="1:17">
      <c r="A66" t="str">
        <f>'GDP Durban'!A66</f>
        <v>2016q4</v>
      </c>
      <c r="B66" s="7">
        <v>39679.286244765506</v>
      </c>
      <c r="C66" s="7">
        <v>242968.67667019999</v>
      </c>
      <c r="D66" s="219">
        <f>'GDP Durban'!D66</f>
        <v>788917000059.66199</v>
      </c>
      <c r="E66" s="219">
        <f>'GDP Durban'!E66</f>
        <v>125164921553.686</v>
      </c>
      <c r="F66" s="220"/>
      <c r="G66" s="220"/>
      <c r="H66" s="83"/>
      <c r="I66" s="83"/>
      <c r="J66" s="83"/>
      <c r="K66" s="83"/>
      <c r="L66" s="220"/>
      <c r="M66" s="272">
        <f t="shared" si="25"/>
        <v>3943682871.3808613</v>
      </c>
      <c r="N66" s="83">
        <f t="shared" si="26"/>
        <v>6.2486496888444005</v>
      </c>
      <c r="O66" s="83">
        <f t="shared" si="27"/>
        <v>0.86451204811780569</v>
      </c>
      <c r="Q66" s="273">
        <f t="shared" si="12"/>
        <v>3.1507892326599896E-2</v>
      </c>
    </row>
    <row r="67" spans="1:17">
      <c r="M67" s="83"/>
    </row>
    <row r="68" spans="1:17">
      <c r="M68" s="83"/>
    </row>
    <row r="69" spans="1:17">
      <c r="M69" s="83"/>
    </row>
    <row r="70" spans="1:17">
      <c r="M70" s="83"/>
    </row>
    <row r="121" spans="19:28" ht="60" hidden="1">
      <c r="T121" s="400" t="s">
        <v>1</v>
      </c>
      <c r="U121" s="400" t="s">
        <v>2</v>
      </c>
      <c r="V121" s="400" t="s">
        <v>4</v>
      </c>
      <c r="W121" s="400" t="s">
        <v>5</v>
      </c>
      <c r="X121" s="400" t="s">
        <v>6</v>
      </c>
      <c r="Y121" s="400" t="s">
        <v>8</v>
      </c>
      <c r="Z121" s="400" t="s">
        <v>9</v>
      </c>
      <c r="AA121" s="400" t="s">
        <v>10</v>
      </c>
      <c r="AB121" s="400" t="s">
        <v>368</v>
      </c>
    </row>
    <row r="122" spans="19:28" hidden="1">
      <c r="S122" s="401">
        <v>40179</v>
      </c>
      <c r="T122" s="402">
        <v>9.4696066344681473E-2</v>
      </c>
      <c r="U122" s="402">
        <v>1.0906566167675682E-2</v>
      </c>
      <c r="V122" s="402">
        <v>0.12427258891873146</v>
      </c>
      <c r="W122" s="402">
        <v>3.334492190586779E-2</v>
      </c>
      <c r="X122" s="402">
        <v>7.6949864328726733E-2</v>
      </c>
      <c r="Y122" s="402">
        <v>0.19878495257684287</v>
      </c>
      <c r="Z122" s="402">
        <v>8.4016035421757618E-2</v>
      </c>
      <c r="AA122" s="402">
        <v>0.163522476783176</v>
      </c>
      <c r="AB122" s="402">
        <v>0.21350652755254046</v>
      </c>
    </row>
    <row r="123" spans="19:28" hidden="1">
      <c r="S123" s="401">
        <v>40210</v>
      </c>
      <c r="T123" s="402">
        <v>9.4696066344681473E-2</v>
      </c>
      <c r="U123" s="402">
        <v>1.0906566167675682E-2</v>
      </c>
      <c r="V123" s="402">
        <v>0.12427258891873146</v>
      </c>
      <c r="W123" s="402">
        <v>3.334492190586779E-2</v>
      </c>
      <c r="X123" s="402">
        <v>7.6949864328726733E-2</v>
      </c>
      <c r="Y123" s="402">
        <v>0.19878495257684287</v>
      </c>
      <c r="Z123" s="402">
        <v>8.4016035421757618E-2</v>
      </c>
      <c r="AA123" s="402">
        <v>0.163522476783176</v>
      </c>
      <c r="AB123" s="402">
        <v>0.21350652755254046</v>
      </c>
    </row>
    <row r="124" spans="19:28" hidden="1">
      <c r="S124" s="401">
        <v>40238</v>
      </c>
      <c r="T124" s="402">
        <v>9.4696066344681473E-2</v>
      </c>
      <c r="U124" s="402">
        <v>1.0906566167675682E-2</v>
      </c>
      <c r="V124" s="402">
        <v>0.12427258891873146</v>
      </c>
      <c r="W124" s="402">
        <v>3.334492190586779E-2</v>
      </c>
      <c r="X124" s="402">
        <v>7.6949864328726733E-2</v>
      </c>
      <c r="Y124" s="402">
        <v>0.19878495257684287</v>
      </c>
      <c r="Z124" s="402">
        <v>8.4016035421757618E-2</v>
      </c>
      <c r="AA124" s="402">
        <v>0.163522476783176</v>
      </c>
      <c r="AB124" s="402">
        <v>0.21350652755254046</v>
      </c>
    </row>
    <row r="125" spans="19:28" hidden="1">
      <c r="S125" s="401">
        <v>40269</v>
      </c>
      <c r="T125" s="402">
        <v>9.4696066344681473E-2</v>
      </c>
      <c r="U125" s="402">
        <v>1.0906566167675682E-2</v>
      </c>
      <c r="V125" s="402">
        <v>0.12427258891873146</v>
      </c>
      <c r="W125" s="402">
        <v>3.334492190586779E-2</v>
      </c>
      <c r="X125" s="402">
        <v>7.6949864328726733E-2</v>
      </c>
      <c r="Y125" s="402">
        <v>0.19878495257684287</v>
      </c>
      <c r="Z125" s="402">
        <v>8.4016035421757618E-2</v>
      </c>
      <c r="AA125" s="402">
        <v>0.163522476783176</v>
      </c>
      <c r="AB125" s="402">
        <v>0.21350652755254046</v>
      </c>
    </row>
    <row r="126" spans="19:28" hidden="1">
      <c r="S126" s="401">
        <v>40299</v>
      </c>
      <c r="T126" s="402">
        <v>9.4696066344681473E-2</v>
      </c>
      <c r="U126" s="402">
        <v>1.0906566167675682E-2</v>
      </c>
      <c r="V126" s="402">
        <v>0.12427258891873146</v>
      </c>
      <c r="W126" s="402">
        <v>3.334492190586779E-2</v>
      </c>
      <c r="X126" s="402">
        <v>7.6949864328726733E-2</v>
      </c>
      <c r="Y126" s="402">
        <v>0.19878495257684287</v>
      </c>
      <c r="Z126" s="402">
        <v>8.4016035421757618E-2</v>
      </c>
      <c r="AA126" s="402">
        <v>0.163522476783176</v>
      </c>
      <c r="AB126" s="402">
        <v>0.21350652755254046</v>
      </c>
    </row>
    <row r="127" spans="19:28" hidden="1">
      <c r="S127" s="401">
        <v>40330</v>
      </c>
      <c r="T127" s="402">
        <v>9.4696066344681473E-2</v>
      </c>
      <c r="U127" s="402">
        <v>1.0906566167675682E-2</v>
      </c>
      <c r="V127" s="402">
        <v>0.12427258891873146</v>
      </c>
      <c r="W127" s="402">
        <v>3.334492190586779E-2</v>
      </c>
      <c r="X127" s="402">
        <v>7.6949864328726733E-2</v>
      </c>
      <c r="Y127" s="402">
        <v>0.19878495257684287</v>
      </c>
      <c r="Z127" s="402">
        <v>8.4016035421757618E-2</v>
      </c>
      <c r="AA127" s="402">
        <v>0.163522476783176</v>
      </c>
      <c r="AB127" s="402">
        <v>0.21350652755254046</v>
      </c>
    </row>
    <row r="128" spans="19:28" hidden="1">
      <c r="S128" s="401">
        <v>40360</v>
      </c>
      <c r="T128" s="402">
        <v>9.4696066344681473E-2</v>
      </c>
      <c r="U128" s="402">
        <v>1.0906566167675682E-2</v>
      </c>
      <c r="V128" s="402">
        <v>0.12427258891873146</v>
      </c>
      <c r="W128" s="402">
        <v>3.334492190586779E-2</v>
      </c>
      <c r="X128" s="402">
        <v>7.6949864328726733E-2</v>
      </c>
      <c r="Y128" s="402">
        <v>0.19878495257684287</v>
      </c>
      <c r="Z128" s="402">
        <v>8.4016035421757618E-2</v>
      </c>
      <c r="AA128" s="402">
        <v>0.163522476783176</v>
      </c>
      <c r="AB128" s="402">
        <v>0.21350652755254046</v>
      </c>
    </row>
    <row r="129" spans="19:28" hidden="1">
      <c r="S129" s="401">
        <v>40391</v>
      </c>
      <c r="T129" s="402">
        <v>9.4696066344681473E-2</v>
      </c>
      <c r="U129" s="402">
        <v>1.0906566167675682E-2</v>
      </c>
      <c r="V129" s="402">
        <v>0.12427258891873146</v>
      </c>
      <c r="W129" s="402">
        <v>3.334492190586779E-2</v>
      </c>
      <c r="X129" s="402">
        <v>7.6949864328726733E-2</v>
      </c>
      <c r="Y129" s="402">
        <v>0.19878495257684287</v>
      </c>
      <c r="Z129" s="402">
        <v>8.4016035421757618E-2</v>
      </c>
      <c r="AA129" s="402">
        <v>0.163522476783176</v>
      </c>
      <c r="AB129" s="402">
        <v>0.21350652755254046</v>
      </c>
    </row>
    <row r="130" spans="19:28" hidden="1">
      <c r="S130" s="401">
        <v>40422</v>
      </c>
      <c r="T130" s="402">
        <v>9.4696066344681473E-2</v>
      </c>
      <c r="U130" s="402">
        <v>1.0906566167675682E-2</v>
      </c>
      <c r="V130" s="402">
        <v>0.12427258891873146</v>
      </c>
      <c r="W130" s="402">
        <v>3.334492190586779E-2</v>
      </c>
      <c r="X130" s="402">
        <v>7.6949864328726733E-2</v>
      </c>
      <c r="Y130" s="402">
        <v>0.19878495257684287</v>
      </c>
      <c r="Z130" s="402">
        <v>8.4016035421757618E-2</v>
      </c>
      <c r="AA130" s="402">
        <v>0.163522476783176</v>
      </c>
      <c r="AB130" s="402">
        <v>0.21350652755254046</v>
      </c>
    </row>
    <row r="131" spans="19:28" hidden="1">
      <c r="S131" s="401">
        <v>40452</v>
      </c>
      <c r="T131" s="402">
        <v>9.4696066344681473E-2</v>
      </c>
      <c r="U131" s="402">
        <v>1.0906566167675682E-2</v>
      </c>
      <c r="V131" s="402">
        <v>0.12427258891873146</v>
      </c>
      <c r="W131" s="402">
        <v>3.334492190586779E-2</v>
      </c>
      <c r="X131" s="402">
        <v>7.6949864328726733E-2</v>
      </c>
      <c r="Y131" s="402">
        <v>0.19878495257684287</v>
      </c>
      <c r="Z131" s="402">
        <v>8.4016035421757618E-2</v>
      </c>
      <c r="AA131" s="402">
        <v>0.163522476783176</v>
      </c>
      <c r="AB131" s="402">
        <v>0.21350652755254046</v>
      </c>
    </row>
    <row r="132" spans="19:28" hidden="1">
      <c r="S132" s="401">
        <v>40483</v>
      </c>
      <c r="T132" s="402">
        <v>9.4696066344681473E-2</v>
      </c>
      <c r="U132" s="402">
        <v>1.0906566167675682E-2</v>
      </c>
      <c r="V132" s="402">
        <v>0.12427258891873146</v>
      </c>
      <c r="W132" s="402">
        <v>3.334492190586779E-2</v>
      </c>
      <c r="X132" s="402">
        <v>7.6949864328726733E-2</v>
      </c>
      <c r="Y132" s="402">
        <v>0.19878495257684287</v>
      </c>
      <c r="Z132" s="402">
        <v>8.4016035421757618E-2</v>
      </c>
      <c r="AA132" s="402">
        <v>0.163522476783176</v>
      </c>
      <c r="AB132" s="402">
        <v>0.21350652755254046</v>
      </c>
    </row>
    <row r="133" spans="19:28" hidden="1">
      <c r="S133" s="401">
        <v>40513</v>
      </c>
      <c r="T133" s="402">
        <v>9.4696066344681473E-2</v>
      </c>
      <c r="U133" s="402">
        <v>1.0906566167675682E-2</v>
      </c>
      <c r="V133" s="402">
        <v>0.12427258891873146</v>
      </c>
      <c r="W133" s="402">
        <v>3.334492190586779E-2</v>
      </c>
      <c r="X133" s="402">
        <v>7.6949864328726733E-2</v>
      </c>
      <c r="Y133" s="402">
        <v>0.19878495257684287</v>
      </c>
      <c r="Z133" s="402">
        <v>8.4016035421757618E-2</v>
      </c>
      <c r="AA133" s="402">
        <v>0.163522476783176</v>
      </c>
      <c r="AB133" s="402">
        <v>0.21350652755254046</v>
      </c>
    </row>
    <row r="134" spans="19:28" hidden="1">
      <c r="S134" s="401">
        <v>40544</v>
      </c>
      <c r="T134" s="402">
        <v>0.10232091448305768</v>
      </c>
      <c r="U134" s="402">
        <v>1.0665497956097791E-2</v>
      </c>
      <c r="V134" s="402">
        <v>0.12457840120300673</v>
      </c>
      <c r="W134" s="402">
        <v>3.3267872536693589E-2</v>
      </c>
      <c r="X134" s="402">
        <v>7.2407102479550692E-2</v>
      </c>
      <c r="Y134" s="402">
        <v>0.19605170689896487</v>
      </c>
      <c r="Z134" s="402">
        <v>8.3353124797265185E-2</v>
      </c>
      <c r="AA134" s="402">
        <v>0.16491222221399235</v>
      </c>
      <c r="AB134" s="402">
        <v>0.21244315743137107</v>
      </c>
    </row>
    <row r="135" spans="19:28" hidden="1">
      <c r="S135" s="401">
        <v>40575</v>
      </c>
      <c r="T135" s="402">
        <v>0.10232091448305768</v>
      </c>
      <c r="U135" s="402">
        <v>1.0665497956097791E-2</v>
      </c>
      <c r="V135" s="402">
        <v>0.12457840120300673</v>
      </c>
      <c r="W135" s="402">
        <v>3.3267872536693589E-2</v>
      </c>
      <c r="X135" s="402">
        <v>7.2407102479550692E-2</v>
      </c>
      <c r="Y135" s="402">
        <v>0.19605170689896487</v>
      </c>
      <c r="Z135" s="402">
        <v>8.3353124797265185E-2</v>
      </c>
      <c r="AA135" s="402">
        <v>0.16491222221399235</v>
      </c>
      <c r="AB135" s="402">
        <v>0.21244315743137107</v>
      </c>
    </row>
    <row r="136" spans="19:28" hidden="1">
      <c r="S136" s="401">
        <v>40603</v>
      </c>
      <c r="T136" s="402">
        <v>0.10232091448305768</v>
      </c>
      <c r="U136" s="402">
        <v>1.0665497956097791E-2</v>
      </c>
      <c r="V136" s="402">
        <v>0.12457840120300673</v>
      </c>
      <c r="W136" s="402">
        <v>3.3267872536693589E-2</v>
      </c>
      <c r="X136" s="402">
        <v>7.2407102479550692E-2</v>
      </c>
      <c r="Y136" s="402">
        <v>0.19605170689896487</v>
      </c>
      <c r="Z136" s="402">
        <v>8.3353124797265185E-2</v>
      </c>
      <c r="AA136" s="402">
        <v>0.16491222221399235</v>
      </c>
      <c r="AB136" s="402">
        <v>0.21244315743137107</v>
      </c>
    </row>
    <row r="137" spans="19:28" hidden="1">
      <c r="S137" s="401">
        <v>40634</v>
      </c>
      <c r="T137" s="402">
        <v>0.10232091448305768</v>
      </c>
      <c r="U137" s="402">
        <v>1.0665497956097791E-2</v>
      </c>
      <c r="V137" s="402">
        <v>0.12457840120300673</v>
      </c>
      <c r="W137" s="402">
        <v>3.3267872536693589E-2</v>
      </c>
      <c r="X137" s="402">
        <v>7.2407102479550692E-2</v>
      </c>
      <c r="Y137" s="402">
        <v>0.19605170689896487</v>
      </c>
      <c r="Z137" s="402">
        <v>8.3353124797265185E-2</v>
      </c>
      <c r="AA137" s="402">
        <v>0.16491222221399235</v>
      </c>
      <c r="AB137" s="402">
        <v>0.21244315743137107</v>
      </c>
    </row>
    <row r="138" spans="19:28" hidden="1">
      <c r="S138" s="401">
        <v>40664</v>
      </c>
      <c r="T138" s="402">
        <v>0.10232091448305768</v>
      </c>
      <c r="U138" s="402">
        <v>1.0665497956097791E-2</v>
      </c>
      <c r="V138" s="402">
        <v>0.12457840120300673</v>
      </c>
      <c r="W138" s="402">
        <v>3.3267872536693589E-2</v>
      </c>
      <c r="X138" s="402">
        <v>7.2407102479550692E-2</v>
      </c>
      <c r="Y138" s="402">
        <v>0.19605170689896487</v>
      </c>
      <c r="Z138" s="402">
        <v>8.3353124797265185E-2</v>
      </c>
      <c r="AA138" s="402">
        <v>0.16491222221399235</v>
      </c>
      <c r="AB138" s="402">
        <v>0.21244315743137107</v>
      </c>
    </row>
    <row r="139" spans="19:28" hidden="1">
      <c r="S139" s="401">
        <v>40695</v>
      </c>
      <c r="T139" s="402">
        <v>0.10232091448305768</v>
      </c>
      <c r="U139" s="402">
        <v>1.0665497956097791E-2</v>
      </c>
      <c r="V139" s="402">
        <v>0.12457840120300673</v>
      </c>
      <c r="W139" s="402">
        <v>3.3267872536693589E-2</v>
      </c>
      <c r="X139" s="402">
        <v>7.2407102479550692E-2</v>
      </c>
      <c r="Y139" s="402">
        <v>0.19605170689896487</v>
      </c>
      <c r="Z139" s="402">
        <v>8.3353124797265185E-2</v>
      </c>
      <c r="AA139" s="402">
        <v>0.16491222221399235</v>
      </c>
      <c r="AB139" s="402">
        <v>0.21244315743137107</v>
      </c>
    </row>
    <row r="140" spans="19:28" hidden="1">
      <c r="S140" s="401">
        <v>40725</v>
      </c>
      <c r="T140" s="402">
        <v>0.10232091448305768</v>
      </c>
      <c r="U140" s="402">
        <v>1.0665497956097791E-2</v>
      </c>
      <c r="V140" s="402">
        <v>0.12457840120300673</v>
      </c>
      <c r="W140" s="402">
        <v>3.3267872536693589E-2</v>
      </c>
      <c r="X140" s="402">
        <v>7.2407102479550692E-2</v>
      </c>
      <c r="Y140" s="402">
        <v>0.19605170689896487</v>
      </c>
      <c r="Z140" s="402">
        <v>8.3353124797265185E-2</v>
      </c>
      <c r="AA140" s="402">
        <v>0.16491222221399235</v>
      </c>
      <c r="AB140" s="402">
        <v>0.21244315743137107</v>
      </c>
    </row>
    <row r="141" spans="19:28" hidden="1">
      <c r="S141" s="401">
        <v>40756</v>
      </c>
      <c r="T141" s="402">
        <v>0.10232091448305768</v>
      </c>
      <c r="U141" s="402">
        <v>1.0665497956097791E-2</v>
      </c>
      <c r="V141" s="402">
        <v>0.12457840120300673</v>
      </c>
      <c r="W141" s="402">
        <v>3.3267872536693589E-2</v>
      </c>
      <c r="X141" s="402">
        <v>7.2407102479550692E-2</v>
      </c>
      <c r="Y141" s="402">
        <v>0.19605170689896487</v>
      </c>
      <c r="Z141" s="402">
        <v>8.3353124797265185E-2</v>
      </c>
      <c r="AA141" s="402">
        <v>0.16491222221399235</v>
      </c>
      <c r="AB141" s="402">
        <v>0.21244315743137107</v>
      </c>
    </row>
    <row r="142" spans="19:28" hidden="1">
      <c r="S142" s="401">
        <v>40787</v>
      </c>
      <c r="T142" s="402">
        <v>0.10232091448305768</v>
      </c>
      <c r="U142" s="402">
        <v>1.0665497956097791E-2</v>
      </c>
      <c r="V142" s="402">
        <v>0.12457840120300673</v>
      </c>
      <c r="W142" s="402">
        <v>3.3267872536693589E-2</v>
      </c>
      <c r="X142" s="402">
        <v>7.2407102479550692E-2</v>
      </c>
      <c r="Y142" s="402">
        <v>0.19605170689896487</v>
      </c>
      <c r="Z142" s="402">
        <v>8.3353124797265185E-2</v>
      </c>
      <c r="AA142" s="402">
        <v>0.16491222221399235</v>
      </c>
      <c r="AB142" s="402">
        <v>0.21244315743137107</v>
      </c>
    </row>
    <row r="143" spans="19:28" hidden="1">
      <c r="S143" s="401">
        <v>40817</v>
      </c>
      <c r="T143" s="402">
        <v>0.10232091448305768</v>
      </c>
      <c r="U143" s="402">
        <v>1.0665497956097791E-2</v>
      </c>
      <c r="V143" s="402">
        <v>0.12457840120300673</v>
      </c>
      <c r="W143" s="402">
        <v>3.3267872536693589E-2</v>
      </c>
      <c r="X143" s="402">
        <v>7.2407102479550692E-2</v>
      </c>
      <c r="Y143" s="402">
        <v>0.19605170689896487</v>
      </c>
      <c r="Z143" s="402">
        <v>8.3353124797265185E-2</v>
      </c>
      <c r="AA143" s="402">
        <v>0.16491222221399235</v>
      </c>
      <c r="AB143" s="402">
        <v>0.21244315743137107</v>
      </c>
    </row>
    <row r="144" spans="19:28" hidden="1">
      <c r="S144" s="401">
        <v>40848</v>
      </c>
      <c r="T144" s="402">
        <v>0.10232091448305768</v>
      </c>
      <c r="U144" s="402">
        <v>1.0665497956097791E-2</v>
      </c>
      <c r="V144" s="402">
        <v>0.12457840120300673</v>
      </c>
      <c r="W144" s="402">
        <v>3.3267872536693589E-2</v>
      </c>
      <c r="X144" s="402">
        <v>7.2407102479550692E-2</v>
      </c>
      <c r="Y144" s="402">
        <v>0.19605170689896487</v>
      </c>
      <c r="Z144" s="402">
        <v>8.3353124797265185E-2</v>
      </c>
      <c r="AA144" s="402">
        <v>0.16491222221399235</v>
      </c>
      <c r="AB144" s="402">
        <v>0.21244315743137107</v>
      </c>
    </row>
    <row r="145" spans="19:28" hidden="1">
      <c r="S145" s="401">
        <v>40878</v>
      </c>
      <c r="T145" s="402">
        <v>0.10232091448305768</v>
      </c>
      <c r="U145" s="402">
        <v>1.0665497956097791E-2</v>
      </c>
      <c r="V145" s="402">
        <v>0.12457840120300673</v>
      </c>
      <c r="W145" s="402">
        <v>3.3267872536693589E-2</v>
      </c>
      <c r="X145" s="402">
        <v>7.2407102479550692E-2</v>
      </c>
      <c r="Y145" s="402">
        <v>0.19605170689896487</v>
      </c>
      <c r="Z145" s="402">
        <v>8.3353124797265185E-2</v>
      </c>
      <c r="AA145" s="402">
        <v>0.16491222221399235</v>
      </c>
      <c r="AB145" s="402">
        <v>0.21244315743137107</v>
      </c>
    </row>
    <row r="146" spans="19:28" hidden="1">
      <c r="S146" s="401">
        <v>40909</v>
      </c>
      <c r="T146" s="402">
        <v>0.10318230110357562</v>
      </c>
      <c r="U146" s="402">
        <v>1.0461081252336857E-2</v>
      </c>
      <c r="V146" s="402">
        <v>0.12457787901346559</v>
      </c>
      <c r="W146" s="402">
        <v>3.276882499340332E-2</v>
      </c>
      <c r="X146" s="402">
        <v>7.0815187901074411E-2</v>
      </c>
      <c r="Y146" s="402">
        <v>0.19756595895093793</v>
      </c>
      <c r="Z146" s="402">
        <v>8.4041021233733637E-2</v>
      </c>
      <c r="AA146" s="402">
        <v>0.16444555309309447</v>
      </c>
      <c r="AB146" s="402">
        <v>0.21214219245837809</v>
      </c>
    </row>
    <row r="147" spans="19:28" hidden="1">
      <c r="S147" s="401">
        <v>40940</v>
      </c>
      <c r="T147" s="402">
        <v>0.10318230110357562</v>
      </c>
      <c r="U147" s="402">
        <v>1.0461081252336857E-2</v>
      </c>
      <c r="V147" s="402">
        <v>0.12457787901346559</v>
      </c>
      <c r="W147" s="402">
        <v>3.276882499340332E-2</v>
      </c>
      <c r="X147" s="402">
        <v>7.0815187901074411E-2</v>
      </c>
      <c r="Y147" s="402">
        <v>0.19756595895093793</v>
      </c>
      <c r="Z147" s="402">
        <v>8.4041021233733637E-2</v>
      </c>
      <c r="AA147" s="402">
        <v>0.16444555309309447</v>
      </c>
      <c r="AB147" s="402">
        <v>0.21214219245837809</v>
      </c>
    </row>
    <row r="148" spans="19:28" hidden="1">
      <c r="S148" s="401">
        <v>40969</v>
      </c>
      <c r="T148" s="402">
        <v>0.10318230110357562</v>
      </c>
      <c r="U148" s="402">
        <v>1.0461081252336857E-2</v>
      </c>
      <c r="V148" s="402">
        <v>0.12457787901346559</v>
      </c>
      <c r="W148" s="402">
        <v>3.276882499340332E-2</v>
      </c>
      <c r="X148" s="402">
        <v>7.0815187901074411E-2</v>
      </c>
      <c r="Y148" s="402">
        <v>0.19756595895093793</v>
      </c>
      <c r="Z148" s="402">
        <v>8.4041021233733637E-2</v>
      </c>
      <c r="AA148" s="402">
        <v>0.16444555309309447</v>
      </c>
      <c r="AB148" s="402">
        <v>0.21214219245837809</v>
      </c>
    </row>
    <row r="149" spans="19:28" hidden="1">
      <c r="S149" s="401">
        <v>41000</v>
      </c>
      <c r="T149" s="402">
        <v>0.10318230110357562</v>
      </c>
      <c r="U149" s="402">
        <v>1.0461081252336857E-2</v>
      </c>
      <c r="V149" s="402">
        <v>0.12457787901346559</v>
      </c>
      <c r="W149" s="402">
        <v>3.276882499340332E-2</v>
      </c>
      <c r="X149" s="402">
        <v>7.0815187901074411E-2</v>
      </c>
      <c r="Y149" s="402">
        <v>0.19756595895093793</v>
      </c>
      <c r="Z149" s="402">
        <v>8.4041021233733637E-2</v>
      </c>
      <c r="AA149" s="402">
        <v>0.16444555309309447</v>
      </c>
      <c r="AB149" s="402">
        <v>0.21214219245837809</v>
      </c>
    </row>
    <row r="150" spans="19:28" hidden="1">
      <c r="S150" s="401">
        <v>41030</v>
      </c>
      <c r="T150" s="402">
        <v>0.10318230110357562</v>
      </c>
      <c r="U150" s="402">
        <v>1.0461081252336857E-2</v>
      </c>
      <c r="V150" s="402">
        <v>0.12457787901346559</v>
      </c>
      <c r="W150" s="402">
        <v>3.276882499340332E-2</v>
      </c>
      <c r="X150" s="402">
        <v>7.0815187901074411E-2</v>
      </c>
      <c r="Y150" s="402">
        <v>0.19756595895093793</v>
      </c>
      <c r="Z150" s="402">
        <v>8.4041021233733637E-2</v>
      </c>
      <c r="AA150" s="402">
        <v>0.16444555309309447</v>
      </c>
      <c r="AB150" s="402">
        <v>0.21214219245837809</v>
      </c>
    </row>
    <row r="151" spans="19:28" hidden="1">
      <c r="S151" s="401">
        <v>41061</v>
      </c>
      <c r="T151" s="402">
        <v>0.10318230110357562</v>
      </c>
      <c r="U151" s="402">
        <v>1.0461081252336857E-2</v>
      </c>
      <c r="V151" s="402">
        <v>0.12457787901346559</v>
      </c>
      <c r="W151" s="402">
        <v>3.276882499340332E-2</v>
      </c>
      <c r="X151" s="402">
        <v>7.0815187901074411E-2</v>
      </c>
      <c r="Y151" s="402">
        <v>0.19756595895093793</v>
      </c>
      <c r="Z151" s="402">
        <v>8.4041021233733637E-2</v>
      </c>
      <c r="AA151" s="402">
        <v>0.16444555309309447</v>
      </c>
      <c r="AB151" s="402">
        <v>0.21214219245837809</v>
      </c>
    </row>
    <row r="152" spans="19:28" hidden="1">
      <c r="S152" s="401">
        <v>41091</v>
      </c>
      <c r="T152" s="402">
        <v>0.10318230110357562</v>
      </c>
      <c r="U152" s="402">
        <v>1.0461081252336857E-2</v>
      </c>
      <c r="V152" s="402">
        <v>0.12457787901346559</v>
      </c>
      <c r="W152" s="402">
        <v>3.276882499340332E-2</v>
      </c>
      <c r="X152" s="402">
        <v>7.0815187901074411E-2</v>
      </c>
      <c r="Y152" s="402">
        <v>0.19756595895093793</v>
      </c>
      <c r="Z152" s="402">
        <v>8.4041021233733637E-2</v>
      </c>
      <c r="AA152" s="402">
        <v>0.16444555309309447</v>
      </c>
      <c r="AB152" s="402">
        <v>0.21214219245837809</v>
      </c>
    </row>
    <row r="153" spans="19:28" hidden="1">
      <c r="S153" s="401">
        <v>41122</v>
      </c>
      <c r="T153" s="402">
        <v>0.10318230110357562</v>
      </c>
      <c r="U153" s="402">
        <v>1.0461081252336857E-2</v>
      </c>
      <c r="V153" s="402">
        <v>0.12457787901346559</v>
      </c>
      <c r="W153" s="402">
        <v>3.276882499340332E-2</v>
      </c>
      <c r="X153" s="402">
        <v>7.0815187901074411E-2</v>
      </c>
      <c r="Y153" s="402">
        <v>0.19756595895093793</v>
      </c>
      <c r="Z153" s="402">
        <v>8.4041021233733637E-2</v>
      </c>
      <c r="AA153" s="402">
        <v>0.16444555309309447</v>
      </c>
      <c r="AB153" s="402">
        <v>0.21214219245837809</v>
      </c>
    </row>
    <row r="154" spans="19:28" hidden="1">
      <c r="S154" s="401">
        <v>41153</v>
      </c>
      <c r="T154" s="402">
        <v>0.10318230110357562</v>
      </c>
      <c r="U154" s="402">
        <v>1.0461081252336857E-2</v>
      </c>
      <c r="V154" s="402">
        <v>0.12457787901346559</v>
      </c>
      <c r="W154" s="402">
        <v>3.276882499340332E-2</v>
      </c>
      <c r="X154" s="402">
        <v>7.0815187901074411E-2</v>
      </c>
      <c r="Y154" s="402">
        <v>0.19756595895093793</v>
      </c>
      <c r="Z154" s="402">
        <v>8.4041021233733637E-2</v>
      </c>
      <c r="AA154" s="402">
        <v>0.16444555309309447</v>
      </c>
      <c r="AB154" s="402">
        <v>0.21214219245837809</v>
      </c>
    </row>
    <row r="155" spans="19:28" hidden="1">
      <c r="S155" s="401">
        <v>41183</v>
      </c>
      <c r="T155" s="402">
        <v>0.10318230110357562</v>
      </c>
      <c r="U155" s="402">
        <v>1.0461081252336857E-2</v>
      </c>
      <c r="V155" s="402">
        <v>0.12457787901346559</v>
      </c>
      <c r="W155" s="402">
        <v>3.276882499340332E-2</v>
      </c>
      <c r="X155" s="402">
        <v>7.0815187901074411E-2</v>
      </c>
      <c r="Y155" s="402">
        <v>0.19756595895093793</v>
      </c>
      <c r="Z155" s="402">
        <v>8.4041021233733637E-2</v>
      </c>
      <c r="AA155" s="402">
        <v>0.16444555309309447</v>
      </c>
      <c r="AB155" s="402">
        <v>0.21214219245837809</v>
      </c>
    </row>
    <row r="156" spans="19:28" hidden="1">
      <c r="S156" s="401">
        <v>41214</v>
      </c>
      <c r="T156" s="402">
        <v>0.10318230110357562</v>
      </c>
      <c r="U156" s="402">
        <v>1.0461081252336857E-2</v>
      </c>
      <c r="V156" s="402">
        <v>0.12457787901346559</v>
      </c>
      <c r="W156" s="402">
        <v>3.276882499340332E-2</v>
      </c>
      <c r="X156" s="402">
        <v>7.0815187901074411E-2</v>
      </c>
      <c r="Y156" s="402">
        <v>0.19756595895093793</v>
      </c>
      <c r="Z156" s="402">
        <v>8.4041021233733637E-2</v>
      </c>
      <c r="AA156" s="402">
        <v>0.16444555309309447</v>
      </c>
      <c r="AB156" s="402">
        <v>0.21214219245837809</v>
      </c>
    </row>
    <row r="157" spans="19:28" hidden="1">
      <c r="S157" s="401">
        <v>41244</v>
      </c>
      <c r="T157" s="402">
        <v>0.10318230110357562</v>
      </c>
      <c r="U157" s="402">
        <v>1.0461081252336857E-2</v>
      </c>
      <c r="V157" s="402">
        <v>0.12457787901346559</v>
      </c>
      <c r="W157" s="402">
        <v>3.276882499340332E-2</v>
      </c>
      <c r="X157" s="402">
        <v>7.0815187901074411E-2</v>
      </c>
      <c r="Y157" s="402">
        <v>0.19756595895093793</v>
      </c>
      <c r="Z157" s="402">
        <v>8.4041021233733637E-2</v>
      </c>
      <c r="AA157" s="402">
        <v>0.16444555309309447</v>
      </c>
      <c r="AB157" s="402">
        <v>0.21214219245837809</v>
      </c>
    </row>
    <row r="158" spans="19:28" hidden="1">
      <c r="S158" s="401">
        <v>41275</v>
      </c>
      <c r="T158" s="402">
        <v>0.10591818526411584</v>
      </c>
      <c r="U158" s="402">
        <v>1.10708410642264E-2</v>
      </c>
      <c r="V158" s="402">
        <v>0.12302714318937878</v>
      </c>
      <c r="W158" s="402">
        <v>3.2071718321027017E-2</v>
      </c>
      <c r="X158" s="402">
        <v>7.1243538091665254E-2</v>
      </c>
      <c r="Y158" s="402">
        <v>0.19589940067119269</v>
      </c>
      <c r="Z158" s="402">
        <v>8.4804729870542911E-2</v>
      </c>
      <c r="AA158" s="402">
        <v>0.16455661711171907</v>
      </c>
      <c r="AB158" s="402">
        <v>0.21140782641613218</v>
      </c>
    </row>
    <row r="159" spans="19:28" hidden="1">
      <c r="S159" s="401">
        <v>41306</v>
      </c>
      <c r="T159" s="402">
        <v>0.10591818526411584</v>
      </c>
      <c r="U159" s="402">
        <v>1.10708410642264E-2</v>
      </c>
      <c r="V159" s="402">
        <v>0.12302714318937878</v>
      </c>
      <c r="W159" s="402">
        <v>3.2071718321027017E-2</v>
      </c>
      <c r="X159" s="402">
        <v>7.1243538091665254E-2</v>
      </c>
      <c r="Y159" s="402">
        <v>0.19589940067119269</v>
      </c>
      <c r="Z159" s="402">
        <v>8.4804729870542911E-2</v>
      </c>
      <c r="AA159" s="402">
        <v>0.16455661711171907</v>
      </c>
      <c r="AB159" s="402">
        <v>0.21140782641613218</v>
      </c>
    </row>
    <row r="160" spans="19:28" hidden="1">
      <c r="S160" s="401">
        <v>41334</v>
      </c>
      <c r="T160" s="402">
        <v>0.10591818526411584</v>
      </c>
      <c r="U160" s="402">
        <v>1.10708410642264E-2</v>
      </c>
      <c r="V160" s="402">
        <v>0.12302714318937878</v>
      </c>
      <c r="W160" s="402">
        <v>3.2071718321027017E-2</v>
      </c>
      <c r="X160" s="402">
        <v>7.1243538091665254E-2</v>
      </c>
      <c r="Y160" s="402">
        <v>0.19589940067119269</v>
      </c>
      <c r="Z160" s="402">
        <v>8.4804729870542911E-2</v>
      </c>
      <c r="AA160" s="402">
        <v>0.16455661711171907</v>
      </c>
      <c r="AB160" s="402">
        <v>0.21140782641613218</v>
      </c>
    </row>
    <row r="161" spans="19:28" hidden="1">
      <c r="S161" s="401">
        <v>41365</v>
      </c>
      <c r="T161" s="402">
        <v>0.10591818526411584</v>
      </c>
      <c r="U161" s="402">
        <v>1.10708410642264E-2</v>
      </c>
      <c r="V161" s="402">
        <v>0.12302714318937878</v>
      </c>
      <c r="W161" s="402">
        <v>3.2071718321027017E-2</v>
      </c>
      <c r="X161" s="402">
        <v>7.1243538091665254E-2</v>
      </c>
      <c r="Y161" s="402">
        <v>0.19589940067119269</v>
      </c>
      <c r="Z161" s="402">
        <v>8.4804729870542911E-2</v>
      </c>
      <c r="AA161" s="402">
        <v>0.16455661711171907</v>
      </c>
      <c r="AB161" s="402">
        <v>0.21140782641613218</v>
      </c>
    </row>
    <row r="162" spans="19:28" hidden="1">
      <c r="S162" s="401">
        <v>41395</v>
      </c>
      <c r="T162" s="402">
        <v>0.10591818526411584</v>
      </c>
      <c r="U162" s="402">
        <v>1.10708410642264E-2</v>
      </c>
      <c r="V162" s="402">
        <v>0.12302714318937878</v>
      </c>
      <c r="W162" s="402">
        <v>3.2071718321027017E-2</v>
      </c>
      <c r="X162" s="402">
        <v>7.1243538091665254E-2</v>
      </c>
      <c r="Y162" s="402">
        <v>0.19589940067119269</v>
      </c>
      <c r="Z162" s="402">
        <v>8.4804729870542911E-2</v>
      </c>
      <c r="AA162" s="402">
        <v>0.16455661711171907</v>
      </c>
      <c r="AB162" s="402">
        <v>0.21140782641613218</v>
      </c>
    </row>
    <row r="163" spans="19:28" hidden="1">
      <c r="S163" s="401">
        <v>41426</v>
      </c>
      <c r="T163" s="402">
        <v>0.10591818526411584</v>
      </c>
      <c r="U163" s="402">
        <v>1.10708410642264E-2</v>
      </c>
      <c r="V163" s="402">
        <v>0.12302714318937878</v>
      </c>
      <c r="W163" s="402">
        <v>3.2071718321027017E-2</v>
      </c>
      <c r="X163" s="402">
        <v>7.1243538091665254E-2</v>
      </c>
      <c r="Y163" s="402">
        <v>0.19589940067119269</v>
      </c>
      <c r="Z163" s="402">
        <v>8.4804729870542911E-2</v>
      </c>
      <c r="AA163" s="402">
        <v>0.16455661711171907</v>
      </c>
      <c r="AB163" s="402">
        <v>0.21140782641613218</v>
      </c>
    </row>
    <row r="164" spans="19:28" hidden="1">
      <c r="S164" s="401">
        <v>41456</v>
      </c>
      <c r="T164" s="402">
        <v>0.10591818526411584</v>
      </c>
      <c r="U164" s="402">
        <v>1.10708410642264E-2</v>
      </c>
      <c r="V164" s="402">
        <v>0.12302714318937878</v>
      </c>
      <c r="W164" s="402">
        <v>3.2071718321027017E-2</v>
      </c>
      <c r="X164" s="402">
        <v>7.1243538091665254E-2</v>
      </c>
      <c r="Y164" s="402">
        <v>0.19589940067119269</v>
      </c>
      <c r="Z164" s="402">
        <v>8.4804729870542911E-2</v>
      </c>
      <c r="AA164" s="402">
        <v>0.16455661711171907</v>
      </c>
      <c r="AB164" s="402">
        <v>0.21140782641613218</v>
      </c>
    </row>
    <row r="165" spans="19:28" hidden="1">
      <c r="S165" s="401">
        <v>41487</v>
      </c>
      <c r="T165" s="402">
        <v>0.10591818526411584</v>
      </c>
      <c r="U165" s="402">
        <v>1.10708410642264E-2</v>
      </c>
      <c r="V165" s="402">
        <v>0.12302714318937878</v>
      </c>
      <c r="W165" s="402">
        <v>3.2071718321027017E-2</v>
      </c>
      <c r="X165" s="402">
        <v>7.1243538091665254E-2</v>
      </c>
      <c r="Y165" s="402">
        <v>0.19589940067119269</v>
      </c>
      <c r="Z165" s="402">
        <v>8.4804729870542911E-2</v>
      </c>
      <c r="AA165" s="402">
        <v>0.16455661711171907</v>
      </c>
      <c r="AB165" s="402">
        <v>0.21140782641613218</v>
      </c>
    </row>
    <row r="166" spans="19:28" hidden="1">
      <c r="S166" s="401">
        <v>41518</v>
      </c>
      <c r="T166" s="402">
        <v>0.10591818526411584</v>
      </c>
      <c r="U166" s="402">
        <v>1.10708410642264E-2</v>
      </c>
      <c r="V166" s="402">
        <v>0.12302714318937878</v>
      </c>
      <c r="W166" s="402">
        <v>3.2071718321027017E-2</v>
      </c>
      <c r="X166" s="402">
        <v>7.1243538091665254E-2</v>
      </c>
      <c r="Y166" s="402">
        <v>0.19589940067119269</v>
      </c>
      <c r="Z166" s="402">
        <v>8.4804729870542911E-2</v>
      </c>
      <c r="AA166" s="402">
        <v>0.16455661711171907</v>
      </c>
      <c r="AB166" s="402">
        <v>0.21140782641613218</v>
      </c>
    </row>
    <row r="167" spans="19:28" hidden="1">
      <c r="S167" s="401">
        <v>41548</v>
      </c>
      <c r="T167" s="402">
        <v>0.10591818526411584</v>
      </c>
      <c r="U167" s="402">
        <v>1.10708410642264E-2</v>
      </c>
      <c r="V167" s="402">
        <v>0.12302714318937878</v>
      </c>
      <c r="W167" s="402">
        <v>3.2071718321027017E-2</v>
      </c>
      <c r="X167" s="402">
        <v>7.1243538091665254E-2</v>
      </c>
      <c r="Y167" s="402">
        <v>0.19589940067119269</v>
      </c>
      <c r="Z167" s="402">
        <v>8.4804729870542911E-2</v>
      </c>
      <c r="AA167" s="402">
        <v>0.16455661711171907</v>
      </c>
      <c r="AB167" s="402">
        <v>0.21140782641613218</v>
      </c>
    </row>
    <row r="168" spans="19:28" hidden="1">
      <c r="S168" s="401">
        <v>41579</v>
      </c>
      <c r="T168" s="402">
        <v>0.10591818526411584</v>
      </c>
      <c r="U168" s="402">
        <v>1.10708410642264E-2</v>
      </c>
      <c r="V168" s="402">
        <v>0.12302714318937878</v>
      </c>
      <c r="W168" s="402">
        <v>3.2071718321027017E-2</v>
      </c>
      <c r="X168" s="402">
        <v>7.1243538091665254E-2</v>
      </c>
      <c r="Y168" s="402">
        <v>0.19589940067119269</v>
      </c>
      <c r="Z168" s="402">
        <v>8.4804729870542911E-2</v>
      </c>
      <c r="AA168" s="402">
        <v>0.16455661711171907</v>
      </c>
      <c r="AB168" s="402">
        <v>0.21140782641613218</v>
      </c>
    </row>
    <row r="169" spans="19:28" hidden="1">
      <c r="S169" s="401">
        <v>41609</v>
      </c>
      <c r="T169" s="402">
        <v>0.10591818526411584</v>
      </c>
      <c r="U169" s="402">
        <v>1.10708410642264E-2</v>
      </c>
      <c r="V169" s="402">
        <v>0.12302714318937878</v>
      </c>
      <c r="W169" s="402">
        <v>3.2071718321027017E-2</v>
      </c>
      <c r="X169" s="402">
        <v>7.1243538091665254E-2</v>
      </c>
      <c r="Y169" s="402">
        <v>0.19589940067119269</v>
      </c>
      <c r="Z169" s="402">
        <v>8.4804729870542911E-2</v>
      </c>
      <c r="AA169" s="402">
        <v>0.16455661711171907</v>
      </c>
      <c r="AB169" s="402">
        <v>0.21140782641613218</v>
      </c>
    </row>
    <row r="170" spans="19:28" hidden="1">
      <c r="S170" s="401">
        <v>41640</v>
      </c>
      <c r="T170" s="402">
        <v>0.11229584866452261</v>
      </c>
      <c r="U170" s="402">
        <v>1.1844447005796177E-2</v>
      </c>
      <c r="V170" s="402">
        <v>0.12125408583700298</v>
      </c>
      <c r="W170" s="402">
        <v>3.0764179219231486E-2</v>
      </c>
      <c r="X170" s="402">
        <v>7.1686208110064722E-2</v>
      </c>
      <c r="Y170" s="402">
        <v>0.19481405397838933</v>
      </c>
      <c r="Z170" s="402">
        <v>8.6425369094429397E-2</v>
      </c>
      <c r="AA170" s="402">
        <v>0.15898318767746797</v>
      </c>
      <c r="AB170" s="402">
        <v>0.21193262041309535</v>
      </c>
    </row>
    <row r="171" spans="19:28" hidden="1">
      <c r="S171" s="401">
        <v>41671</v>
      </c>
      <c r="T171" s="402">
        <v>0.11229584866452261</v>
      </c>
      <c r="U171" s="402">
        <v>1.1844447005796177E-2</v>
      </c>
      <c r="V171" s="402">
        <v>0.12125408583700298</v>
      </c>
      <c r="W171" s="402">
        <v>3.0764179219231486E-2</v>
      </c>
      <c r="X171" s="402">
        <v>7.1686208110064722E-2</v>
      </c>
      <c r="Y171" s="402">
        <v>0.19481405397838933</v>
      </c>
      <c r="Z171" s="402">
        <v>8.6425369094429397E-2</v>
      </c>
      <c r="AA171" s="402">
        <v>0.15898318767746797</v>
      </c>
      <c r="AB171" s="402">
        <v>0.21193262041309535</v>
      </c>
    </row>
    <row r="172" spans="19:28" hidden="1">
      <c r="S172" s="401">
        <v>41699</v>
      </c>
      <c r="T172" s="402">
        <v>0.11229584866452261</v>
      </c>
      <c r="U172" s="402">
        <v>1.1844447005796177E-2</v>
      </c>
      <c r="V172" s="402">
        <v>0.12125408583700298</v>
      </c>
      <c r="W172" s="402">
        <v>3.0764179219231486E-2</v>
      </c>
      <c r="X172" s="402">
        <v>7.1686208110064722E-2</v>
      </c>
      <c r="Y172" s="402">
        <v>0.19481405397838933</v>
      </c>
      <c r="Z172" s="402">
        <v>8.6425369094429397E-2</v>
      </c>
      <c r="AA172" s="402">
        <v>0.15898318767746797</v>
      </c>
      <c r="AB172" s="402">
        <v>0.21193262041309535</v>
      </c>
    </row>
    <row r="173" spans="19:28" hidden="1">
      <c r="S173" s="401">
        <v>41730</v>
      </c>
      <c r="T173" s="402">
        <v>0.11229584866452261</v>
      </c>
      <c r="U173" s="402">
        <v>1.1844447005796177E-2</v>
      </c>
      <c r="V173" s="402">
        <v>0.12125408583700298</v>
      </c>
      <c r="W173" s="402">
        <v>3.0764179219231486E-2</v>
      </c>
      <c r="X173" s="402">
        <v>7.1686208110064722E-2</v>
      </c>
      <c r="Y173" s="402">
        <v>0.19481405397838933</v>
      </c>
      <c r="Z173" s="402">
        <v>8.6425369094429397E-2</v>
      </c>
      <c r="AA173" s="402">
        <v>0.15898318767746797</v>
      </c>
      <c r="AB173" s="402">
        <v>0.21193262041309535</v>
      </c>
    </row>
    <row r="174" spans="19:28" hidden="1">
      <c r="S174" s="401">
        <v>41760</v>
      </c>
      <c r="T174" s="402">
        <v>0.11229584866452261</v>
      </c>
      <c r="U174" s="402">
        <v>1.1844447005796177E-2</v>
      </c>
      <c r="V174" s="402">
        <v>0.12125408583700298</v>
      </c>
      <c r="W174" s="402">
        <v>3.0764179219231486E-2</v>
      </c>
      <c r="X174" s="402">
        <v>7.1686208110064722E-2</v>
      </c>
      <c r="Y174" s="402">
        <v>0.19481405397838933</v>
      </c>
      <c r="Z174" s="402">
        <v>8.6425369094429397E-2</v>
      </c>
      <c r="AA174" s="402">
        <v>0.15898318767746797</v>
      </c>
      <c r="AB174" s="402">
        <v>0.21193262041309535</v>
      </c>
    </row>
    <row r="175" spans="19:28" hidden="1">
      <c r="S175" s="401">
        <v>41791</v>
      </c>
      <c r="T175" s="402">
        <v>0.11229584866452261</v>
      </c>
      <c r="U175" s="402">
        <v>1.1844447005796177E-2</v>
      </c>
      <c r="V175" s="402">
        <v>0.12125408583700298</v>
      </c>
      <c r="W175" s="402">
        <v>3.0764179219231486E-2</v>
      </c>
      <c r="X175" s="402">
        <v>7.1686208110064722E-2</v>
      </c>
      <c r="Y175" s="402">
        <v>0.19481405397838933</v>
      </c>
      <c r="Z175" s="402">
        <v>8.6425369094429397E-2</v>
      </c>
      <c r="AA175" s="402">
        <v>0.15898318767746797</v>
      </c>
      <c r="AB175" s="402">
        <v>0.21193262041309535</v>
      </c>
    </row>
    <row r="176" spans="19:28" hidden="1">
      <c r="S176" s="401">
        <v>41821</v>
      </c>
      <c r="T176" s="402">
        <v>0.11229584866452261</v>
      </c>
      <c r="U176" s="402">
        <v>1.1844447005796177E-2</v>
      </c>
      <c r="V176" s="402">
        <v>0.12125408583700298</v>
      </c>
      <c r="W176" s="402">
        <v>3.0764179219231486E-2</v>
      </c>
      <c r="X176" s="402">
        <v>7.1686208110064722E-2</v>
      </c>
      <c r="Y176" s="402">
        <v>0.19481405397838933</v>
      </c>
      <c r="Z176" s="402">
        <v>8.6425369094429397E-2</v>
      </c>
      <c r="AA176" s="402">
        <v>0.15898318767746797</v>
      </c>
      <c r="AB176" s="402">
        <v>0.21193262041309535</v>
      </c>
    </row>
    <row r="177" spans="19:28" hidden="1">
      <c r="S177" s="401">
        <v>41852</v>
      </c>
      <c r="T177" s="402">
        <v>0.11229584866452261</v>
      </c>
      <c r="U177" s="402">
        <v>1.1844447005796177E-2</v>
      </c>
      <c r="V177" s="402">
        <v>0.12125408583700298</v>
      </c>
      <c r="W177" s="402">
        <v>3.0764179219231486E-2</v>
      </c>
      <c r="X177" s="402">
        <v>7.1686208110064722E-2</v>
      </c>
      <c r="Y177" s="402">
        <v>0.19481405397838933</v>
      </c>
      <c r="Z177" s="402">
        <v>8.6425369094429397E-2</v>
      </c>
      <c r="AA177" s="402">
        <v>0.15898318767746797</v>
      </c>
      <c r="AB177" s="402">
        <v>0.21193262041309535</v>
      </c>
    </row>
    <row r="178" spans="19:28" hidden="1">
      <c r="S178" s="401">
        <v>41883</v>
      </c>
      <c r="T178" s="402">
        <v>0.11229584866452261</v>
      </c>
      <c r="U178" s="402">
        <v>1.1844447005796177E-2</v>
      </c>
      <c r="V178" s="402">
        <v>0.12125408583700298</v>
      </c>
      <c r="W178" s="402">
        <v>3.0764179219231486E-2</v>
      </c>
      <c r="X178" s="402">
        <v>7.1686208110064722E-2</v>
      </c>
      <c r="Y178" s="402">
        <v>0.19481405397838933</v>
      </c>
      <c r="Z178" s="402">
        <v>8.6425369094429397E-2</v>
      </c>
      <c r="AA178" s="402">
        <v>0.15898318767746797</v>
      </c>
      <c r="AB178" s="402">
        <v>0.21193262041309535</v>
      </c>
    </row>
    <row r="179" spans="19:28" hidden="1">
      <c r="S179" s="401">
        <v>41913</v>
      </c>
      <c r="T179" s="402">
        <v>0.11229584866452261</v>
      </c>
      <c r="U179" s="402">
        <v>1.1844447005796177E-2</v>
      </c>
      <c r="V179" s="402">
        <v>0.12125408583700298</v>
      </c>
      <c r="W179" s="402">
        <v>3.0764179219231486E-2</v>
      </c>
      <c r="X179" s="402">
        <v>7.1686208110064722E-2</v>
      </c>
      <c r="Y179" s="402">
        <v>0.19481405397838933</v>
      </c>
      <c r="Z179" s="402">
        <v>8.6425369094429397E-2</v>
      </c>
      <c r="AA179" s="402">
        <v>0.15898318767746797</v>
      </c>
      <c r="AB179" s="402">
        <v>0.21193262041309535</v>
      </c>
    </row>
    <row r="180" spans="19:28" hidden="1">
      <c r="S180" s="401">
        <v>41944</v>
      </c>
      <c r="T180" s="402">
        <v>0.11229584866452261</v>
      </c>
      <c r="U180" s="402">
        <v>1.1844447005796177E-2</v>
      </c>
      <c r="V180" s="402">
        <v>0.12125408583700298</v>
      </c>
      <c r="W180" s="402">
        <v>3.0764179219231486E-2</v>
      </c>
      <c r="X180" s="402">
        <v>7.1686208110064722E-2</v>
      </c>
      <c r="Y180" s="402">
        <v>0.19481405397838933</v>
      </c>
      <c r="Z180" s="402">
        <v>8.6425369094429397E-2</v>
      </c>
      <c r="AA180" s="402">
        <v>0.15898318767746797</v>
      </c>
      <c r="AB180" s="402">
        <v>0.21193262041309535</v>
      </c>
    </row>
    <row r="181" spans="19:28" hidden="1">
      <c r="S181" s="401">
        <v>41974</v>
      </c>
      <c r="T181" s="402">
        <v>0.11229584866452261</v>
      </c>
      <c r="U181" s="402">
        <v>1.1844447005796177E-2</v>
      </c>
      <c r="V181" s="402">
        <v>0.12125408583700298</v>
      </c>
      <c r="W181" s="402">
        <v>3.0764179219231486E-2</v>
      </c>
      <c r="X181" s="402">
        <v>7.1686208110064722E-2</v>
      </c>
      <c r="Y181" s="402">
        <v>0.19481405397838933</v>
      </c>
      <c r="Z181" s="402">
        <v>8.6425369094429397E-2</v>
      </c>
      <c r="AA181" s="402">
        <v>0.15898318767746797</v>
      </c>
      <c r="AB181" s="402">
        <v>0.21193262041309535</v>
      </c>
    </row>
    <row r="182" spans="19:28" hidden="1">
      <c r="S182" s="401">
        <v>42005</v>
      </c>
      <c r="T182" s="402">
        <v>0.10740160261898241</v>
      </c>
      <c r="U182" s="402">
        <v>1.2327578143785186E-2</v>
      </c>
      <c r="V182" s="402">
        <v>0.12043765927618608</v>
      </c>
      <c r="W182" s="402">
        <v>3.0520690817331154E-2</v>
      </c>
      <c r="X182" s="402">
        <v>7.2268646646628937E-2</v>
      </c>
      <c r="Y182" s="402">
        <v>0.19588889766587742</v>
      </c>
      <c r="Z182" s="402">
        <v>8.7972101661497604E-2</v>
      </c>
      <c r="AA182" s="402">
        <v>0.15965341855832124</v>
      </c>
      <c r="AB182" s="402">
        <v>0.21352940461138994</v>
      </c>
    </row>
    <row r="183" spans="19:28" hidden="1">
      <c r="S183" s="401">
        <v>42036</v>
      </c>
      <c r="T183" s="402">
        <v>0.10740160261898241</v>
      </c>
      <c r="U183" s="402">
        <v>1.2327578143785186E-2</v>
      </c>
      <c r="V183" s="402">
        <v>0.12043765927618608</v>
      </c>
      <c r="W183" s="402">
        <v>3.0520690817331154E-2</v>
      </c>
      <c r="X183" s="402">
        <v>7.2268646646628937E-2</v>
      </c>
      <c r="Y183" s="402">
        <v>0.19588889766587742</v>
      </c>
      <c r="Z183" s="402">
        <v>8.7972101661497604E-2</v>
      </c>
      <c r="AA183" s="402">
        <v>0.15965341855832124</v>
      </c>
      <c r="AB183" s="402">
        <v>0.21352940461138994</v>
      </c>
    </row>
    <row r="184" spans="19:28" hidden="1">
      <c r="S184" s="401">
        <v>42064</v>
      </c>
      <c r="T184" s="402">
        <v>0.10740160261898241</v>
      </c>
      <c r="U184" s="402">
        <v>1.2327578143785186E-2</v>
      </c>
      <c r="V184" s="402">
        <v>0.12043765927618608</v>
      </c>
      <c r="W184" s="402">
        <v>3.0520690817331154E-2</v>
      </c>
      <c r="X184" s="402">
        <v>7.2268646646628937E-2</v>
      </c>
      <c r="Y184" s="402">
        <v>0.19588889766587742</v>
      </c>
      <c r="Z184" s="402">
        <v>8.7972101661497604E-2</v>
      </c>
      <c r="AA184" s="402">
        <v>0.15965341855832124</v>
      </c>
      <c r="AB184" s="402">
        <v>0.21352940461138994</v>
      </c>
    </row>
    <row r="185" spans="19:28" hidden="1">
      <c r="S185" s="401">
        <v>42095</v>
      </c>
      <c r="T185" s="402">
        <v>0.10740160261898241</v>
      </c>
      <c r="U185" s="402">
        <v>1.2327578143785186E-2</v>
      </c>
      <c r="V185" s="402">
        <v>0.12043765927618608</v>
      </c>
      <c r="W185" s="402">
        <v>3.0520690817331154E-2</v>
      </c>
      <c r="X185" s="402">
        <v>7.2268646646628937E-2</v>
      </c>
      <c r="Y185" s="402">
        <v>0.19588889766587742</v>
      </c>
      <c r="Z185" s="402">
        <v>8.7972101661497604E-2</v>
      </c>
      <c r="AA185" s="402">
        <v>0.15965341855832124</v>
      </c>
      <c r="AB185" s="402">
        <v>0.21352940461138994</v>
      </c>
    </row>
    <row r="186" spans="19:28" hidden="1">
      <c r="S186" s="401">
        <v>42125</v>
      </c>
      <c r="T186" s="402">
        <v>0.10740160261898241</v>
      </c>
      <c r="U186" s="402">
        <v>1.2327578143785186E-2</v>
      </c>
      <c r="V186" s="402">
        <v>0.12043765927618608</v>
      </c>
      <c r="W186" s="402">
        <v>3.0520690817331154E-2</v>
      </c>
      <c r="X186" s="402">
        <v>7.2268646646628937E-2</v>
      </c>
      <c r="Y186" s="402">
        <v>0.19588889766587742</v>
      </c>
      <c r="Z186" s="402">
        <v>8.7972101661497604E-2</v>
      </c>
      <c r="AA186" s="402">
        <v>0.15965341855832124</v>
      </c>
      <c r="AB186" s="402">
        <v>0.21352940461138994</v>
      </c>
    </row>
    <row r="187" spans="19:28" hidden="1">
      <c r="S187" s="401">
        <v>42156</v>
      </c>
      <c r="T187" s="402">
        <v>0.10740160261898241</v>
      </c>
      <c r="U187" s="402">
        <v>1.2327578143785186E-2</v>
      </c>
      <c r="V187" s="402">
        <v>0.12043765927618608</v>
      </c>
      <c r="W187" s="402">
        <v>3.0520690817331154E-2</v>
      </c>
      <c r="X187" s="402">
        <v>7.2268646646628937E-2</v>
      </c>
      <c r="Y187" s="402">
        <v>0.19588889766587742</v>
      </c>
      <c r="Z187" s="402">
        <v>8.7972101661497604E-2</v>
      </c>
      <c r="AA187" s="402">
        <v>0.15965341855832124</v>
      </c>
      <c r="AB187" s="402">
        <v>0.21352940461138994</v>
      </c>
    </row>
    <row r="188" spans="19:28" hidden="1">
      <c r="S188" s="401">
        <v>42186</v>
      </c>
      <c r="T188" s="402">
        <v>0.10740160261898241</v>
      </c>
      <c r="U188" s="402">
        <v>1.2327578143785186E-2</v>
      </c>
      <c r="V188" s="402">
        <v>0.12043765927618608</v>
      </c>
      <c r="W188" s="402">
        <v>3.0520690817331154E-2</v>
      </c>
      <c r="X188" s="402">
        <v>7.2268646646628937E-2</v>
      </c>
      <c r="Y188" s="402">
        <v>0.19588889766587742</v>
      </c>
      <c r="Z188" s="402">
        <v>8.7972101661497604E-2</v>
      </c>
      <c r="AA188" s="402">
        <v>0.15965341855832124</v>
      </c>
      <c r="AB188" s="402">
        <v>0.21352940461138994</v>
      </c>
    </row>
    <row r="189" spans="19:28" hidden="1">
      <c r="S189" s="401">
        <v>42217</v>
      </c>
      <c r="T189" s="402">
        <v>0.10740160261898241</v>
      </c>
      <c r="U189" s="402">
        <v>1.2327578143785186E-2</v>
      </c>
      <c r="V189" s="402">
        <v>0.12043765927618608</v>
      </c>
      <c r="W189" s="402">
        <v>3.0520690817331154E-2</v>
      </c>
      <c r="X189" s="402">
        <v>7.2268646646628937E-2</v>
      </c>
      <c r="Y189" s="402">
        <v>0.19588889766587742</v>
      </c>
      <c r="Z189" s="402">
        <v>8.7972101661497604E-2</v>
      </c>
      <c r="AA189" s="402">
        <v>0.15965341855832124</v>
      </c>
      <c r="AB189" s="402">
        <v>0.21352940461138994</v>
      </c>
    </row>
    <row r="190" spans="19:28" hidden="1">
      <c r="S190" s="401">
        <v>42248</v>
      </c>
      <c r="T190" s="402">
        <v>0.10740160261898241</v>
      </c>
      <c r="U190" s="402">
        <v>1.2327578143785186E-2</v>
      </c>
      <c r="V190" s="402">
        <v>0.12043765927618608</v>
      </c>
      <c r="W190" s="402">
        <v>3.0520690817331154E-2</v>
      </c>
      <c r="X190" s="402">
        <v>7.2268646646628937E-2</v>
      </c>
      <c r="Y190" s="402">
        <v>0.19588889766587742</v>
      </c>
      <c r="Z190" s="402">
        <v>8.7972101661497604E-2</v>
      </c>
      <c r="AA190" s="402">
        <v>0.15965341855832124</v>
      </c>
      <c r="AB190" s="402">
        <v>0.21352940461138994</v>
      </c>
    </row>
    <row r="191" spans="19:28" hidden="1">
      <c r="S191" s="401">
        <v>42278</v>
      </c>
      <c r="T191" s="402">
        <v>0.10740160261898241</v>
      </c>
      <c r="U191" s="402">
        <v>1.2327578143785186E-2</v>
      </c>
      <c r="V191" s="402">
        <v>0.12043765927618608</v>
      </c>
      <c r="W191" s="402">
        <v>3.0520690817331154E-2</v>
      </c>
      <c r="X191" s="402">
        <v>7.2268646646628937E-2</v>
      </c>
      <c r="Y191" s="402">
        <v>0.19588889766587742</v>
      </c>
      <c r="Z191" s="402">
        <v>8.7972101661497604E-2</v>
      </c>
      <c r="AA191" s="402">
        <v>0.15965341855832124</v>
      </c>
      <c r="AB191" s="402">
        <v>0.21352940461138994</v>
      </c>
    </row>
    <row r="192" spans="19:28" hidden="1">
      <c r="S192" s="401">
        <v>42309</v>
      </c>
      <c r="T192" s="402">
        <v>0.10740160261898241</v>
      </c>
      <c r="U192" s="402">
        <v>1.2327578143785186E-2</v>
      </c>
      <c r="V192" s="402">
        <v>0.12043765927618608</v>
      </c>
      <c r="W192" s="402">
        <v>3.0520690817331154E-2</v>
      </c>
      <c r="X192" s="402">
        <v>7.2268646646628937E-2</v>
      </c>
      <c r="Y192" s="402">
        <v>0.19588889766587742</v>
      </c>
      <c r="Z192" s="402">
        <v>8.7972101661497604E-2</v>
      </c>
      <c r="AA192" s="402">
        <v>0.15965341855832124</v>
      </c>
      <c r="AB192" s="402">
        <v>0.21352940461138994</v>
      </c>
    </row>
    <row r="193" spans="19:28" hidden="1">
      <c r="S193" s="401">
        <v>42339</v>
      </c>
      <c r="T193" s="402">
        <v>0.10740160261898241</v>
      </c>
      <c r="U193" s="402">
        <v>1.2327578143785186E-2</v>
      </c>
      <c r="V193" s="402">
        <v>0.12043765927618608</v>
      </c>
      <c r="W193" s="402">
        <v>3.0520690817331154E-2</v>
      </c>
      <c r="X193" s="402">
        <v>7.2268646646628937E-2</v>
      </c>
      <c r="Y193" s="402">
        <v>0.19588889766587742</v>
      </c>
      <c r="Z193" s="402">
        <v>8.7972101661497604E-2</v>
      </c>
      <c r="AA193" s="402">
        <v>0.15965341855832124</v>
      </c>
      <c r="AB193" s="402">
        <v>0.21352940461138994</v>
      </c>
    </row>
    <row r="194" spans="19:28" hidden="1">
      <c r="S194" s="401">
        <v>42370</v>
      </c>
      <c r="T194" s="402">
        <v>0.10381306082787667</v>
      </c>
      <c r="U194" s="402">
        <v>1.0733101394580493E-2</v>
      </c>
      <c r="V194" s="402">
        <v>0.12405863424004164</v>
      </c>
      <c r="W194" s="402">
        <v>3.2700806235870898E-2</v>
      </c>
      <c r="X194" s="402">
        <v>7.1486518425480219E-2</v>
      </c>
      <c r="Y194" s="402">
        <v>0.19650564318294986</v>
      </c>
      <c r="Z194" s="402">
        <v>8.4068728823801606E-2</v>
      </c>
      <c r="AA194" s="402">
        <v>0.16463749436860689</v>
      </c>
      <c r="AB194" s="402">
        <v>0.21199601250079175</v>
      </c>
    </row>
    <row r="195" spans="19:28" hidden="1">
      <c r="S195" s="401">
        <v>42401</v>
      </c>
      <c r="T195" s="402">
        <v>0.10381306082787667</v>
      </c>
      <c r="U195" s="402">
        <v>1.0733101394580493E-2</v>
      </c>
      <c r="V195" s="402">
        <v>0.12405863424004164</v>
      </c>
      <c r="W195" s="402">
        <v>3.2700806235870898E-2</v>
      </c>
      <c r="X195" s="402">
        <v>7.1486518425480219E-2</v>
      </c>
      <c r="Y195" s="402">
        <v>0.19650564318294986</v>
      </c>
      <c r="Z195" s="402">
        <v>8.4068728823801606E-2</v>
      </c>
      <c r="AA195" s="402">
        <v>0.16463749436860689</v>
      </c>
      <c r="AB195" s="402">
        <v>0.21199601250079175</v>
      </c>
    </row>
    <row r="196" spans="19:28" hidden="1">
      <c r="S196" s="401">
        <v>42430</v>
      </c>
      <c r="T196" s="402">
        <v>0.10381306082787667</v>
      </c>
      <c r="U196" s="402">
        <v>1.0733101394580493E-2</v>
      </c>
      <c r="V196" s="402">
        <v>0.12405863424004164</v>
      </c>
      <c r="W196" s="402">
        <v>3.2700806235870898E-2</v>
      </c>
      <c r="X196" s="402">
        <v>7.1486518425480219E-2</v>
      </c>
      <c r="Y196" s="402">
        <v>0.19650564318294986</v>
      </c>
      <c r="Z196" s="402">
        <v>8.4068728823801606E-2</v>
      </c>
      <c r="AA196" s="402">
        <v>0.16463749436860689</v>
      </c>
      <c r="AB196" s="402">
        <v>0.21199601250079175</v>
      </c>
    </row>
    <row r="197" spans="19:28" hidden="1">
      <c r="S197" s="401">
        <v>42461</v>
      </c>
      <c r="T197" s="402">
        <v>0.10381306082787667</v>
      </c>
      <c r="U197" s="402">
        <v>1.0733101394580493E-2</v>
      </c>
      <c r="V197" s="402">
        <v>0.12405863424004164</v>
      </c>
      <c r="W197" s="402">
        <v>3.2700806235870898E-2</v>
      </c>
      <c r="X197" s="402">
        <v>7.1486518425480219E-2</v>
      </c>
      <c r="Y197" s="402">
        <v>0.19650564318294986</v>
      </c>
      <c r="Z197" s="402">
        <v>8.4068728823801606E-2</v>
      </c>
      <c r="AA197" s="402">
        <v>0.16463749436860689</v>
      </c>
      <c r="AB197" s="402">
        <v>0.21199601250079175</v>
      </c>
    </row>
    <row r="198" spans="19:28" hidden="1">
      <c r="S198" s="401">
        <v>42491</v>
      </c>
      <c r="T198" s="402">
        <v>0.10381306082787667</v>
      </c>
      <c r="U198" s="402">
        <v>1.0733101394580493E-2</v>
      </c>
      <c r="V198" s="402">
        <v>0.12405863424004164</v>
      </c>
      <c r="W198" s="402">
        <v>3.2700806235870898E-2</v>
      </c>
      <c r="X198" s="402">
        <v>7.1486518425480219E-2</v>
      </c>
      <c r="Y198" s="402">
        <v>0.19650564318294986</v>
      </c>
      <c r="Z198" s="402">
        <v>8.4068728823801606E-2</v>
      </c>
      <c r="AA198" s="402">
        <v>0.16463749436860689</v>
      </c>
      <c r="AB198" s="402">
        <v>0.21199601250079175</v>
      </c>
    </row>
    <row r="199" spans="19:28" hidden="1">
      <c r="S199" s="401">
        <v>42522</v>
      </c>
      <c r="T199" s="402">
        <v>0.10381306082787667</v>
      </c>
      <c r="U199" s="402">
        <v>1.0733101394580493E-2</v>
      </c>
      <c r="V199" s="402">
        <v>0.12405863424004164</v>
      </c>
      <c r="W199" s="402">
        <v>3.2700806235870898E-2</v>
      </c>
      <c r="X199" s="402">
        <v>7.1486518425480219E-2</v>
      </c>
      <c r="Y199" s="402">
        <v>0.19650564318294986</v>
      </c>
      <c r="Z199" s="402">
        <v>8.4068728823801606E-2</v>
      </c>
      <c r="AA199" s="402">
        <v>0.16463749436860689</v>
      </c>
      <c r="AB199" s="402">
        <v>0.21199601250079175</v>
      </c>
    </row>
    <row r="200" spans="19:28" hidden="1">
      <c r="S200" s="401">
        <v>42552</v>
      </c>
      <c r="T200" s="402">
        <v>0.10381306082787667</v>
      </c>
      <c r="U200" s="402">
        <v>1.0733101394580493E-2</v>
      </c>
      <c r="V200" s="402">
        <v>0.12405863424004164</v>
      </c>
      <c r="W200" s="402">
        <v>3.2700806235870898E-2</v>
      </c>
      <c r="X200" s="402">
        <v>7.1486518425480219E-2</v>
      </c>
      <c r="Y200" s="402">
        <v>0.19650564318294986</v>
      </c>
      <c r="Z200" s="402">
        <v>8.4068728823801606E-2</v>
      </c>
      <c r="AA200" s="402">
        <v>0.16463749436860689</v>
      </c>
      <c r="AB200" s="402">
        <v>0.21199601250079175</v>
      </c>
    </row>
    <row r="201" spans="19:28" hidden="1">
      <c r="S201" s="401">
        <v>42583</v>
      </c>
      <c r="T201" s="402">
        <v>0.10381306082787667</v>
      </c>
      <c r="U201" s="402">
        <v>1.0733101394580493E-2</v>
      </c>
      <c r="V201" s="402">
        <v>0.12405863424004164</v>
      </c>
      <c r="W201" s="402">
        <v>3.2700806235870898E-2</v>
      </c>
      <c r="X201" s="402">
        <v>7.1486518425480219E-2</v>
      </c>
      <c r="Y201" s="402">
        <v>0.19650564318294986</v>
      </c>
      <c r="Z201" s="402">
        <v>8.4068728823801606E-2</v>
      </c>
      <c r="AA201" s="402">
        <v>0.16463749436860689</v>
      </c>
      <c r="AB201" s="402">
        <v>0.21199601250079175</v>
      </c>
    </row>
    <row r="202" spans="19:28" hidden="1">
      <c r="S202" s="401">
        <v>42614</v>
      </c>
      <c r="T202" s="402">
        <v>0.10381306082787667</v>
      </c>
      <c r="U202" s="402">
        <v>1.0733101394580493E-2</v>
      </c>
      <c r="V202" s="402">
        <v>0.12405863424004164</v>
      </c>
      <c r="W202" s="402">
        <v>3.2700806235870898E-2</v>
      </c>
      <c r="X202" s="402">
        <v>7.1486518425480219E-2</v>
      </c>
      <c r="Y202" s="402">
        <v>0.19650564318294986</v>
      </c>
      <c r="Z202" s="402">
        <v>8.4068728823801606E-2</v>
      </c>
      <c r="AA202" s="402">
        <v>0.16463749436860689</v>
      </c>
      <c r="AB202" s="402">
        <v>0.21199601250079175</v>
      </c>
    </row>
    <row r="203" spans="19:28" hidden="1">
      <c r="S203" s="401">
        <v>42644</v>
      </c>
      <c r="T203" s="402">
        <v>0.10381306082787667</v>
      </c>
      <c r="U203" s="402">
        <v>1.0733101394580493E-2</v>
      </c>
      <c r="V203" s="402">
        <v>0.12405863424004164</v>
      </c>
      <c r="W203" s="402">
        <v>3.2700806235870898E-2</v>
      </c>
      <c r="X203" s="402">
        <v>7.1486518425480219E-2</v>
      </c>
      <c r="Y203" s="402">
        <v>0.19650564318294986</v>
      </c>
      <c r="Z203" s="402">
        <v>8.4068728823801606E-2</v>
      </c>
      <c r="AA203" s="402">
        <v>0.16463749436860689</v>
      </c>
      <c r="AB203" s="402">
        <v>0.21199601250079175</v>
      </c>
    </row>
    <row r="204" spans="19:28" hidden="1">
      <c r="S204" s="401">
        <v>42675</v>
      </c>
      <c r="T204" s="402">
        <v>0.10381306082787667</v>
      </c>
      <c r="U204" s="402">
        <v>1.0733101394580493E-2</v>
      </c>
      <c r="V204" s="402">
        <v>0.12405863424004164</v>
      </c>
      <c r="W204" s="402">
        <v>3.2700806235870898E-2</v>
      </c>
      <c r="X204" s="402">
        <v>7.1486518425480219E-2</v>
      </c>
      <c r="Y204" s="402">
        <v>0.19650564318294986</v>
      </c>
      <c r="Z204" s="402">
        <v>8.4068728823801606E-2</v>
      </c>
      <c r="AA204" s="402">
        <v>0.16463749436860689</v>
      </c>
      <c r="AB204" s="402">
        <v>0.21199601250079175</v>
      </c>
    </row>
    <row r="205" spans="19:28" hidden="1">
      <c r="S205" s="401">
        <v>42705</v>
      </c>
      <c r="T205" s="402">
        <v>0.10381306082787667</v>
      </c>
      <c r="U205" s="402">
        <v>1.0733101394580493E-2</v>
      </c>
      <c r="V205" s="402">
        <v>0.12405863424004164</v>
      </c>
      <c r="W205" s="402">
        <v>3.2700806235870898E-2</v>
      </c>
      <c r="X205" s="402">
        <v>7.1486518425480219E-2</v>
      </c>
      <c r="Y205" s="402">
        <v>0.19650564318294986</v>
      </c>
      <c r="Z205" s="402">
        <v>8.4068728823801606E-2</v>
      </c>
      <c r="AA205" s="402">
        <v>0.16463749436860689</v>
      </c>
      <c r="AB205" s="402">
        <v>0.21199601250079175</v>
      </c>
    </row>
    <row r="206" spans="19:28" hidden="1"/>
    <row r="207" spans="19:28" hidden="1"/>
    <row r="208" spans="19:28" ht="60" hidden="1">
      <c r="T208" s="400" t="s">
        <v>1</v>
      </c>
      <c r="U208" s="400" t="s">
        <v>2</v>
      </c>
      <c r="V208" s="400" t="s">
        <v>4</v>
      </c>
      <c r="W208" s="400" t="s">
        <v>5</v>
      </c>
      <c r="X208" s="400" t="s">
        <v>6</v>
      </c>
      <c r="Y208" s="400" t="s">
        <v>8</v>
      </c>
      <c r="Z208" s="400" t="s">
        <v>9</v>
      </c>
      <c r="AA208" s="400" t="s">
        <v>10</v>
      </c>
      <c r="AB208" s="400" t="s">
        <v>368</v>
      </c>
    </row>
    <row r="209" spans="18:28" hidden="1">
      <c r="R209" s="268">
        <f t="shared" ref="R209:R233" si="28">M39</f>
        <v>3194379131.6250243</v>
      </c>
      <c r="S209" s="403" t="str">
        <f t="shared" ref="S209:S233" si="29">A39</f>
        <v>2010q1</v>
      </c>
      <c r="T209" s="402">
        <f>AVERAGE(T122:T124)</f>
        <v>9.4696066344681473E-2</v>
      </c>
      <c r="U209" s="402">
        <f t="shared" ref="U209:AB209" si="30">AVERAGE(U122:U124)</f>
        <v>1.090656616767568E-2</v>
      </c>
      <c r="V209" s="402">
        <f t="shared" si="30"/>
        <v>0.12427258891873146</v>
      </c>
      <c r="W209" s="402">
        <f t="shared" si="30"/>
        <v>3.334492190586779E-2</v>
      </c>
      <c r="X209" s="402">
        <f t="shared" si="30"/>
        <v>7.6949864328726733E-2</v>
      </c>
      <c r="Y209" s="402">
        <f t="shared" si="30"/>
        <v>0.19878495257684289</v>
      </c>
      <c r="Z209" s="402">
        <f t="shared" si="30"/>
        <v>8.4016035421757618E-2</v>
      </c>
      <c r="AA209" s="402">
        <f t="shared" si="30"/>
        <v>0.163522476783176</v>
      </c>
      <c r="AB209" s="402">
        <f t="shared" si="30"/>
        <v>0.21350652755254043</v>
      </c>
    </row>
    <row r="210" spans="18:28" hidden="1">
      <c r="R210" s="268">
        <f t="shared" si="28"/>
        <v>3275367826.1770415</v>
      </c>
      <c r="S210" s="403" t="str">
        <f t="shared" si="29"/>
        <v>2010q2</v>
      </c>
      <c r="T210" s="402">
        <f>AVERAGE(T125:T127)</f>
        <v>9.4696066344681473E-2</v>
      </c>
      <c r="U210" s="402">
        <f t="shared" ref="U210:AB210" si="31">AVERAGE(U125:U127)</f>
        <v>1.090656616767568E-2</v>
      </c>
      <c r="V210" s="402">
        <f t="shared" si="31"/>
        <v>0.12427258891873146</v>
      </c>
      <c r="W210" s="402">
        <f t="shared" si="31"/>
        <v>3.334492190586779E-2</v>
      </c>
      <c r="X210" s="402">
        <f t="shared" si="31"/>
        <v>7.6949864328726733E-2</v>
      </c>
      <c r="Y210" s="402">
        <f t="shared" si="31"/>
        <v>0.19878495257684289</v>
      </c>
      <c r="Z210" s="402">
        <f t="shared" si="31"/>
        <v>8.4016035421757618E-2</v>
      </c>
      <c r="AA210" s="402">
        <f t="shared" si="31"/>
        <v>0.163522476783176</v>
      </c>
      <c r="AB210" s="402">
        <f t="shared" si="31"/>
        <v>0.21350652755254043</v>
      </c>
    </row>
    <row r="211" spans="18:28" hidden="1">
      <c r="R211" s="268">
        <f t="shared" si="28"/>
        <v>3310349917.5056491</v>
      </c>
      <c r="S211" s="403" t="str">
        <f t="shared" si="29"/>
        <v>2010q3</v>
      </c>
      <c r="T211" s="402">
        <f>AVERAGE(T128:T130)</f>
        <v>9.4696066344681473E-2</v>
      </c>
      <c r="U211" s="402">
        <f t="shared" ref="U211:AB211" si="32">AVERAGE(U128:U130)</f>
        <v>1.090656616767568E-2</v>
      </c>
      <c r="V211" s="402">
        <f t="shared" si="32"/>
        <v>0.12427258891873146</v>
      </c>
      <c r="W211" s="402">
        <f t="shared" si="32"/>
        <v>3.334492190586779E-2</v>
      </c>
      <c r="X211" s="402">
        <f t="shared" si="32"/>
        <v>7.6949864328726733E-2</v>
      </c>
      <c r="Y211" s="402">
        <f t="shared" si="32"/>
        <v>0.19878495257684289</v>
      </c>
      <c r="Z211" s="402">
        <f t="shared" si="32"/>
        <v>8.4016035421757618E-2</v>
      </c>
      <c r="AA211" s="402">
        <f t="shared" si="32"/>
        <v>0.163522476783176</v>
      </c>
      <c r="AB211" s="402">
        <f t="shared" si="32"/>
        <v>0.21350652755254043</v>
      </c>
    </row>
    <row r="212" spans="18:28" hidden="1">
      <c r="R212" s="268">
        <f t="shared" si="28"/>
        <v>3491486927.1486325</v>
      </c>
      <c r="S212" s="403" t="str">
        <f t="shared" si="29"/>
        <v>2010q4</v>
      </c>
      <c r="T212" s="402">
        <f>AVERAGE(T131:T133)</f>
        <v>9.4696066344681473E-2</v>
      </c>
      <c r="U212" s="402">
        <f t="shared" ref="U212:AB212" si="33">AVERAGE(U131:U133)</f>
        <v>1.090656616767568E-2</v>
      </c>
      <c r="V212" s="402">
        <f t="shared" si="33"/>
        <v>0.12427258891873146</v>
      </c>
      <c r="W212" s="402">
        <f t="shared" si="33"/>
        <v>3.334492190586779E-2</v>
      </c>
      <c r="X212" s="402">
        <f t="shared" si="33"/>
        <v>7.6949864328726733E-2</v>
      </c>
      <c r="Y212" s="402">
        <f t="shared" si="33"/>
        <v>0.19878495257684289</v>
      </c>
      <c r="Z212" s="402">
        <f t="shared" si="33"/>
        <v>8.4016035421757618E-2</v>
      </c>
      <c r="AA212" s="402">
        <f t="shared" si="33"/>
        <v>0.163522476783176</v>
      </c>
      <c r="AB212" s="402">
        <f t="shared" si="33"/>
        <v>0.21350652755254043</v>
      </c>
    </row>
    <row r="213" spans="18:28" hidden="1">
      <c r="R213" s="268">
        <f t="shared" si="28"/>
        <v>3322769801.2450628</v>
      </c>
      <c r="S213" s="403" t="str">
        <f t="shared" si="29"/>
        <v>2011q1</v>
      </c>
      <c r="T213" s="402">
        <f>AVERAGE(T134:T136)</f>
        <v>0.10232091448305768</v>
      </c>
      <c r="U213" s="402">
        <f t="shared" ref="U213:AB213" si="34">AVERAGE(U134:U136)</f>
        <v>1.0665497956097789E-2</v>
      </c>
      <c r="V213" s="402">
        <f t="shared" si="34"/>
        <v>0.12457840120300673</v>
      </c>
      <c r="W213" s="402">
        <f t="shared" si="34"/>
        <v>3.3267872536693589E-2</v>
      </c>
      <c r="X213" s="402">
        <f t="shared" si="34"/>
        <v>7.2407102479550692E-2</v>
      </c>
      <c r="Y213" s="402">
        <f t="shared" si="34"/>
        <v>0.19605170689896487</v>
      </c>
      <c r="Z213" s="402">
        <f t="shared" si="34"/>
        <v>8.3353124797265185E-2</v>
      </c>
      <c r="AA213" s="402">
        <f t="shared" si="34"/>
        <v>0.16491222221399235</v>
      </c>
      <c r="AB213" s="402">
        <f t="shared" si="34"/>
        <v>0.21244315743137107</v>
      </c>
    </row>
    <row r="214" spans="18:28" hidden="1">
      <c r="R214" s="268">
        <f t="shared" si="28"/>
        <v>3371469919.0415726</v>
      </c>
      <c r="S214" s="403" t="str">
        <f t="shared" si="29"/>
        <v>2011q2</v>
      </c>
      <c r="T214" s="402">
        <f>AVERAGE(T137:T139)</f>
        <v>0.10232091448305768</v>
      </c>
      <c r="U214" s="402">
        <f t="shared" ref="U214:AB214" si="35">AVERAGE(U137:U139)</f>
        <v>1.0665497956097789E-2</v>
      </c>
      <c r="V214" s="402">
        <f t="shared" si="35"/>
        <v>0.12457840120300673</v>
      </c>
      <c r="W214" s="402">
        <f t="shared" si="35"/>
        <v>3.3267872536693589E-2</v>
      </c>
      <c r="X214" s="402">
        <f t="shared" si="35"/>
        <v>7.2407102479550692E-2</v>
      </c>
      <c r="Y214" s="402">
        <f t="shared" si="35"/>
        <v>0.19605170689896487</v>
      </c>
      <c r="Z214" s="402">
        <f t="shared" si="35"/>
        <v>8.3353124797265185E-2</v>
      </c>
      <c r="AA214" s="402">
        <f t="shared" si="35"/>
        <v>0.16491222221399235</v>
      </c>
      <c r="AB214" s="402">
        <f t="shared" si="35"/>
        <v>0.21244315743137107</v>
      </c>
    </row>
    <row r="215" spans="18:28" hidden="1">
      <c r="R215" s="268">
        <f t="shared" si="28"/>
        <v>3416052517.0838661</v>
      </c>
      <c r="S215" s="403" t="str">
        <f t="shared" si="29"/>
        <v>2011q3</v>
      </c>
      <c r="T215" s="402">
        <f>AVERAGE(T140:T142)</f>
        <v>0.10232091448305768</v>
      </c>
      <c r="U215" s="402">
        <f t="shared" ref="U215:AB215" si="36">AVERAGE(U140:U142)</f>
        <v>1.0665497956097789E-2</v>
      </c>
      <c r="V215" s="402">
        <f t="shared" si="36"/>
        <v>0.12457840120300673</v>
      </c>
      <c r="W215" s="402">
        <f t="shared" si="36"/>
        <v>3.3267872536693589E-2</v>
      </c>
      <c r="X215" s="402">
        <f t="shared" si="36"/>
        <v>7.2407102479550692E-2</v>
      </c>
      <c r="Y215" s="402">
        <f t="shared" si="36"/>
        <v>0.19605170689896487</v>
      </c>
      <c r="Z215" s="402">
        <f t="shared" si="36"/>
        <v>8.3353124797265185E-2</v>
      </c>
      <c r="AA215" s="402">
        <f t="shared" si="36"/>
        <v>0.16491222221399235</v>
      </c>
      <c r="AB215" s="402">
        <f t="shared" si="36"/>
        <v>0.21244315743137107</v>
      </c>
    </row>
    <row r="216" spans="18:28" hidden="1">
      <c r="R216" s="268">
        <f t="shared" si="28"/>
        <v>3658410347.2853985</v>
      </c>
      <c r="S216" s="403" t="str">
        <f t="shared" si="29"/>
        <v>2011q4</v>
      </c>
      <c r="T216" s="402">
        <f>AVERAGE(T143:T145)</f>
        <v>0.10232091448305768</v>
      </c>
      <c r="U216" s="402">
        <f t="shared" ref="U216:AB216" si="37">AVERAGE(U143:U145)</f>
        <v>1.0665497956097789E-2</v>
      </c>
      <c r="V216" s="402">
        <f t="shared" si="37"/>
        <v>0.12457840120300673</v>
      </c>
      <c r="W216" s="402">
        <f t="shared" si="37"/>
        <v>3.3267872536693589E-2</v>
      </c>
      <c r="X216" s="402">
        <f t="shared" si="37"/>
        <v>7.2407102479550692E-2</v>
      </c>
      <c r="Y216" s="402">
        <f t="shared" si="37"/>
        <v>0.19605170689896487</v>
      </c>
      <c r="Z216" s="402">
        <f t="shared" si="37"/>
        <v>8.3353124797265185E-2</v>
      </c>
      <c r="AA216" s="402">
        <f t="shared" si="37"/>
        <v>0.16491222221399235</v>
      </c>
      <c r="AB216" s="402">
        <f t="shared" si="37"/>
        <v>0.21244315743137107</v>
      </c>
    </row>
    <row r="217" spans="18:28" hidden="1">
      <c r="R217" s="268">
        <f t="shared" si="28"/>
        <v>3469545203.0987248</v>
      </c>
      <c r="S217" s="403" t="str">
        <f t="shared" si="29"/>
        <v>2012q1</v>
      </c>
      <c r="T217" s="402">
        <f>AVERAGE(T146:T148)</f>
        <v>0.10318230110357562</v>
      </c>
      <c r="U217" s="402">
        <f t="shared" ref="U217:AB217" si="38">AVERAGE(U146:U148)</f>
        <v>1.0461081252336857E-2</v>
      </c>
      <c r="V217" s="402">
        <f t="shared" si="38"/>
        <v>0.12457787901346558</v>
      </c>
      <c r="W217" s="402">
        <f t="shared" si="38"/>
        <v>3.276882499340332E-2</v>
      </c>
      <c r="X217" s="402">
        <f t="shared" si="38"/>
        <v>7.0815187901074411E-2</v>
      </c>
      <c r="Y217" s="402">
        <f t="shared" si="38"/>
        <v>0.1975659589509379</v>
      </c>
      <c r="Z217" s="402">
        <f t="shared" si="38"/>
        <v>8.4041021233733637E-2</v>
      </c>
      <c r="AA217" s="402">
        <f t="shared" si="38"/>
        <v>0.16444555309309447</v>
      </c>
      <c r="AB217" s="402">
        <f t="shared" si="38"/>
        <v>0.21214219245837809</v>
      </c>
    </row>
    <row r="218" spans="18:28" hidden="1">
      <c r="R218" s="268">
        <f t="shared" si="28"/>
        <v>3546366161.7435269</v>
      </c>
      <c r="S218" s="403" t="str">
        <f t="shared" si="29"/>
        <v>2012q2</v>
      </c>
      <c r="T218" s="402">
        <f>AVERAGE(T149:T151)</f>
        <v>0.10318230110357562</v>
      </c>
      <c r="U218" s="402">
        <f t="shared" ref="U218:AB218" si="39">AVERAGE(U149:U151)</f>
        <v>1.0461081252336857E-2</v>
      </c>
      <c r="V218" s="402">
        <f t="shared" si="39"/>
        <v>0.12457787901346558</v>
      </c>
      <c r="W218" s="402">
        <f t="shared" si="39"/>
        <v>3.276882499340332E-2</v>
      </c>
      <c r="X218" s="402">
        <f t="shared" si="39"/>
        <v>7.0815187901074411E-2</v>
      </c>
      <c r="Y218" s="402">
        <f t="shared" si="39"/>
        <v>0.1975659589509379</v>
      </c>
      <c r="Z218" s="402">
        <f t="shared" si="39"/>
        <v>8.4041021233733637E-2</v>
      </c>
      <c r="AA218" s="402">
        <f t="shared" si="39"/>
        <v>0.16444555309309447</v>
      </c>
      <c r="AB218" s="402">
        <f t="shared" si="39"/>
        <v>0.21214219245837809</v>
      </c>
    </row>
    <row r="219" spans="18:28" hidden="1">
      <c r="R219" s="268">
        <f t="shared" si="28"/>
        <v>3555464063.8792009</v>
      </c>
      <c r="S219" s="403" t="str">
        <f t="shared" si="29"/>
        <v>2012q3</v>
      </c>
      <c r="T219" s="402">
        <f>AVERAGE(T152:T154)</f>
        <v>0.10318230110357562</v>
      </c>
      <c r="U219" s="402">
        <f t="shared" ref="U219:AB219" si="40">AVERAGE(U152:U154)</f>
        <v>1.0461081252336857E-2</v>
      </c>
      <c r="V219" s="402">
        <f t="shared" si="40"/>
        <v>0.12457787901346558</v>
      </c>
      <c r="W219" s="402">
        <f t="shared" si="40"/>
        <v>3.276882499340332E-2</v>
      </c>
      <c r="X219" s="402">
        <f t="shared" si="40"/>
        <v>7.0815187901074411E-2</v>
      </c>
      <c r="Y219" s="402">
        <f t="shared" si="40"/>
        <v>0.1975659589509379</v>
      </c>
      <c r="Z219" s="402">
        <f t="shared" si="40"/>
        <v>8.4041021233733637E-2</v>
      </c>
      <c r="AA219" s="402">
        <f t="shared" si="40"/>
        <v>0.16444555309309447</v>
      </c>
      <c r="AB219" s="402">
        <f t="shared" si="40"/>
        <v>0.21214219245837809</v>
      </c>
    </row>
    <row r="220" spans="18:28" hidden="1">
      <c r="R220" s="268">
        <f t="shared" si="28"/>
        <v>3707388026.4185929</v>
      </c>
      <c r="S220" s="403" t="str">
        <f t="shared" si="29"/>
        <v>2012q4</v>
      </c>
      <c r="T220" s="402">
        <f>AVERAGE(T155:T157)</f>
        <v>0.10318230110357562</v>
      </c>
      <c r="U220" s="402">
        <f t="shared" ref="U220:AB220" si="41">AVERAGE(U155:U157)</f>
        <v>1.0461081252336857E-2</v>
      </c>
      <c r="V220" s="402">
        <f t="shared" si="41"/>
        <v>0.12457787901346558</v>
      </c>
      <c r="W220" s="402">
        <f t="shared" si="41"/>
        <v>3.276882499340332E-2</v>
      </c>
      <c r="X220" s="402">
        <f t="shared" si="41"/>
        <v>7.0815187901074411E-2</v>
      </c>
      <c r="Y220" s="402">
        <f t="shared" si="41"/>
        <v>0.1975659589509379</v>
      </c>
      <c r="Z220" s="402">
        <f t="shared" si="41"/>
        <v>8.4041021233733637E-2</v>
      </c>
      <c r="AA220" s="402">
        <f t="shared" si="41"/>
        <v>0.16444555309309447</v>
      </c>
      <c r="AB220" s="402">
        <f t="shared" si="41"/>
        <v>0.21214219245837809</v>
      </c>
    </row>
    <row r="221" spans="18:28" hidden="1">
      <c r="R221" s="268">
        <f t="shared" si="28"/>
        <v>3512010673.798665</v>
      </c>
      <c r="S221" s="403" t="str">
        <f t="shared" si="29"/>
        <v>2013q1</v>
      </c>
      <c r="T221" s="402">
        <f>AVERAGE(T158:T160)</f>
        <v>0.10591818526411584</v>
      </c>
      <c r="U221" s="402">
        <f t="shared" ref="U221:AB221" si="42">AVERAGE(U158:U160)</f>
        <v>1.10708410642264E-2</v>
      </c>
      <c r="V221" s="402">
        <f t="shared" si="42"/>
        <v>0.12302714318937878</v>
      </c>
      <c r="W221" s="402">
        <f t="shared" si="42"/>
        <v>3.2071718321027017E-2</v>
      </c>
      <c r="X221" s="402">
        <f t="shared" si="42"/>
        <v>7.1243538091665254E-2</v>
      </c>
      <c r="Y221" s="402">
        <f t="shared" si="42"/>
        <v>0.19589940067119269</v>
      </c>
      <c r="Z221" s="402">
        <f t="shared" si="42"/>
        <v>8.4804729870542925E-2</v>
      </c>
      <c r="AA221" s="402">
        <f t="shared" si="42"/>
        <v>0.16455661711171907</v>
      </c>
      <c r="AB221" s="402">
        <f t="shared" si="42"/>
        <v>0.21140782641613218</v>
      </c>
    </row>
    <row r="222" spans="18:28" hidden="1">
      <c r="R222" s="268">
        <f t="shared" si="28"/>
        <v>3613428709.2563314</v>
      </c>
      <c r="S222" s="403" t="str">
        <f t="shared" si="29"/>
        <v>2013q2</v>
      </c>
      <c r="T222" s="402">
        <f>AVERAGE(T161:T163)</f>
        <v>0.10591818526411584</v>
      </c>
      <c r="U222" s="402">
        <f t="shared" ref="U222:AB222" si="43">AVERAGE(U161:U163)</f>
        <v>1.10708410642264E-2</v>
      </c>
      <c r="V222" s="402">
        <f t="shared" si="43"/>
        <v>0.12302714318937878</v>
      </c>
      <c r="W222" s="402">
        <f t="shared" si="43"/>
        <v>3.2071718321027017E-2</v>
      </c>
      <c r="X222" s="402">
        <f t="shared" si="43"/>
        <v>7.1243538091665254E-2</v>
      </c>
      <c r="Y222" s="402">
        <f t="shared" si="43"/>
        <v>0.19589940067119269</v>
      </c>
      <c r="Z222" s="402">
        <f t="shared" si="43"/>
        <v>8.4804729870542925E-2</v>
      </c>
      <c r="AA222" s="402">
        <f t="shared" si="43"/>
        <v>0.16455661711171907</v>
      </c>
      <c r="AB222" s="402">
        <f t="shared" si="43"/>
        <v>0.21140782641613218</v>
      </c>
    </row>
    <row r="223" spans="18:28" hidden="1">
      <c r="R223" s="268">
        <f t="shared" si="28"/>
        <v>3590591188.4795847</v>
      </c>
      <c r="S223" s="403" t="str">
        <f t="shared" si="29"/>
        <v>2013q3</v>
      </c>
      <c r="T223" s="402">
        <f>AVERAGE(T164:T166)</f>
        <v>0.10591818526411584</v>
      </c>
      <c r="U223" s="402">
        <f t="shared" ref="U223:AB223" si="44">AVERAGE(U164:U166)</f>
        <v>1.10708410642264E-2</v>
      </c>
      <c r="V223" s="402">
        <f t="shared" si="44"/>
        <v>0.12302714318937878</v>
      </c>
      <c r="W223" s="402">
        <f t="shared" si="44"/>
        <v>3.2071718321027017E-2</v>
      </c>
      <c r="X223" s="402">
        <f t="shared" si="44"/>
        <v>7.1243538091665254E-2</v>
      </c>
      <c r="Y223" s="402">
        <f t="shared" si="44"/>
        <v>0.19589940067119269</v>
      </c>
      <c r="Z223" s="402">
        <f t="shared" si="44"/>
        <v>8.4804729870542925E-2</v>
      </c>
      <c r="AA223" s="402">
        <f t="shared" si="44"/>
        <v>0.16455661711171907</v>
      </c>
      <c r="AB223" s="402">
        <f t="shared" si="44"/>
        <v>0.21140782641613218</v>
      </c>
    </row>
    <row r="224" spans="18:28" hidden="1">
      <c r="R224" s="268">
        <f t="shared" si="28"/>
        <v>3817481231.2942476</v>
      </c>
      <c r="S224" s="403" t="str">
        <f t="shared" si="29"/>
        <v>2013q4</v>
      </c>
      <c r="T224" s="402">
        <f>AVERAGE(T167:T169)</f>
        <v>0.10591818526411584</v>
      </c>
      <c r="U224" s="402">
        <f t="shared" ref="U224:AB224" si="45">AVERAGE(U167:U169)</f>
        <v>1.10708410642264E-2</v>
      </c>
      <c r="V224" s="402">
        <f t="shared" si="45"/>
        <v>0.12302714318937878</v>
      </c>
      <c r="W224" s="402">
        <f t="shared" si="45"/>
        <v>3.2071718321027017E-2</v>
      </c>
      <c r="X224" s="402">
        <f t="shared" si="45"/>
        <v>7.1243538091665254E-2</v>
      </c>
      <c r="Y224" s="402">
        <f t="shared" si="45"/>
        <v>0.19589940067119269</v>
      </c>
      <c r="Z224" s="402">
        <f t="shared" si="45"/>
        <v>8.4804729870542925E-2</v>
      </c>
      <c r="AA224" s="402">
        <f t="shared" si="45"/>
        <v>0.16455661711171907</v>
      </c>
      <c r="AB224" s="402">
        <f t="shared" si="45"/>
        <v>0.21140782641613218</v>
      </c>
    </row>
    <row r="225" spans="18:28" hidden="1">
      <c r="R225" s="268">
        <f t="shared" si="28"/>
        <v>3602076927.7350984</v>
      </c>
      <c r="S225" s="403" t="str">
        <f t="shared" si="29"/>
        <v>2014q1</v>
      </c>
      <c r="T225" s="402">
        <f>AVERAGE(T170:T172)</f>
        <v>0.11229584866452262</v>
      </c>
      <c r="U225" s="402">
        <f t="shared" ref="U225:AB225" si="46">AVERAGE(U170:U172)</f>
        <v>1.1844447005796177E-2</v>
      </c>
      <c r="V225" s="402">
        <f t="shared" si="46"/>
        <v>0.12125408583700298</v>
      </c>
      <c r="W225" s="402">
        <f t="shared" si="46"/>
        <v>3.0764179219231486E-2</v>
      </c>
      <c r="X225" s="402">
        <f t="shared" si="46"/>
        <v>7.1686208110064722E-2</v>
      </c>
      <c r="Y225" s="402">
        <f t="shared" si="46"/>
        <v>0.19481405397838933</v>
      </c>
      <c r="Z225" s="402">
        <f t="shared" si="46"/>
        <v>8.6425369094429397E-2</v>
      </c>
      <c r="AA225" s="402">
        <f t="shared" si="46"/>
        <v>0.15898318767746797</v>
      </c>
      <c r="AB225" s="402">
        <f t="shared" si="46"/>
        <v>0.21193262041309535</v>
      </c>
    </row>
    <row r="226" spans="18:28" hidden="1">
      <c r="R226" s="268">
        <f t="shared" si="28"/>
        <v>3695791309.7517734</v>
      </c>
      <c r="S226" s="403" t="str">
        <f t="shared" si="29"/>
        <v>2014q2</v>
      </c>
      <c r="T226" s="402">
        <f>AVERAGE(T173:T175)</f>
        <v>0.11229584866452262</v>
      </c>
      <c r="U226" s="402">
        <f t="shared" ref="U226:AB226" si="47">AVERAGE(U173:U175)</f>
        <v>1.1844447005796177E-2</v>
      </c>
      <c r="V226" s="402">
        <f t="shared" si="47"/>
        <v>0.12125408583700298</v>
      </c>
      <c r="W226" s="402">
        <f t="shared" si="47"/>
        <v>3.0764179219231486E-2</v>
      </c>
      <c r="X226" s="402">
        <f t="shared" si="47"/>
        <v>7.1686208110064722E-2</v>
      </c>
      <c r="Y226" s="402">
        <f t="shared" si="47"/>
        <v>0.19481405397838933</v>
      </c>
      <c r="Z226" s="402">
        <f t="shared" si="47"/>
        <v>8.6425369094429397E-2</v>
      </c>
      <c r="AA226" s="402">
        <f t="shared" si="47"/>
        <v>0.15898318767746797</v>
      </c>
      <c r="AB226" s="402">
        <f t="shared" si="47"/>
        <v>0.21193262041309535</v>
      </c>
    </row>
    <row r="227" spans="18:28" hidden="1">
      <c r="R227" s="268">
        <f t="shared" si="28"/>
        <v>3684434895.9309182</v>
      </c>
      <c r="S227" s="403" t="str">
        <f t="shared" si="29"/>
        <v>2014q3</v>
      </c>
      <c r="T227" s="402">
        <f>AVERAGE(T176:T178)</f>
        <v>0.11229584866452262</v>
      </c>
      <c r="U227" s="402">
        <f t="shared" ref="U227:AB227" si="48">AVERAGE(U176:U178)</f>
        <v>1.1844447005796177E-2</v>
      </c>
      <c r="V227" s="402">
        <f t="shared" si="48"/>
        <v>0.12125408583700298</v>
      </c>
      <c r="W227" s="402">
        <f t="shared" si="48"/>
        <v>3.0764179219231486E-2</v>
      </c>
      <c r="X227" s="402">
        <f t="shared" si="48"/>
        <v>7.1686208110064722E-2</v>
      </c>
      <c r="Y227" s="402">
        <f t="shared" si="48"/>
        <v>0.19481405397838933</v>
      </c>
      <c r="Z227" s="402">
        <f t="shared" si="48"/>
        <v>8.6425369094429397E-2</v>
      </c>
      <c r="AA227" s="402">
        <f t="shared" si="48"/>
        <v>0.15898318767746797</v>
      </c>
      <c r="AB227" s="402">
        <f t="shared" si="48"/>
        <v>0.21193262041309535</v>
      </c>
    </row>
    <row r="228" spans="18:28" hidden="1">
      <c r="R228" s="268">
        <f t="shared" si="28"/>
        <v>3903117195.7940354</v>
      </c>
      <c r="S228" s="403" t="str">
        <f t="shared" si="29"/>
        <v>2014q4</v>
      </c>
      <c r="T228" s="402">
        <f>AVERAGE(T179:T181)</f>
        <v>0.11229584866452262</v>
      </c>
      <c r="U228" s="402">
        <f t="shared" ref="U228:AB228" si="49">AVERAGE(U179:U181)</f>
        <v>1.1844447005796177E-2</v>
      </c>
      <c r="V228" s="402">
        <f t="shared" si="49"/>
        <v>0.12125408583700298</v>
      </c>
      <c r="W228" s="402">
        <f t="shared" si="49"/>
        <v>3.0764179219231486E-2</v>
      </c>
      <c r="X228" s="402">
        <f t="shared" si="49"/>
        <v>7.1686208110064722E-2</v>
      </c>
      <c r="Y228" s="402">
        <f t="shared" si="49"/>
        <v>0.19481405397838933</v>
      </c>
      <c r="Z228" s="402">
        <f t="shared" si="49"/>
        <v>8.6425369094429397E-2</v>
      </c>
      <c r="AA228" s="402">
        <f t="shared" si="49"/>
        <v>0.15898318767746797</v>
      </c>
      <c r="AB228" s="402">
        <f t="shared" si="49"/>
        <v>0.21193262041309535</v>
      </c>
    </row>
    <row r="229" spans="18:28" hidden="1">
      <c r="R229" s="268">
        <f t="shared" si="28"/>
        <v>3689449512.775887</v>
      </c>
      <c r="S229" s="403" t="str">
        <f t="shared" si="29"/>
        <v>2015q1</v>
      </c>
      <c r="T229" s="402">
        <f>AVERAGE(T182:T184)</f>
        <v>0.10740160261898241</v>
      </c>
      <c r="U229" s="402">
        <f t="shared" ref="U229:AB229" si="50">AVERAGE(U182:U184)</f>
        <v>1.2327578143785186E-2</v>
      </c>
      <c r="V229" s="402">
        <f t="shared" si="50"/>
        <v>0.12043765927618606</v>
      </c>
      <c r="W229" s="402">
        <f t="shared" si="50"/>
        <v>3.0520690817331154E-2</v>
      </c>
      <c r="X229" s="402">
        <f t="shared" si="50"/>
        <v>7.2268646646628937E-2</v>
      </c>
      <c r="Y229" s="402">
        <f t="shared" si="50"/>
        <v>0.19588889766587739</v>
      </c>
      <c r="Z229" s="402">
        <f t="shared" si="50"/>
        <v>8.7972101661497604E-2</v>
      </c>
      <c r="AA229" s="402">
        <f t="shared" si="50"/>
        <v>0.15965341855832124</v>
      </c>
      <c r="AB229" s="402">
        <f t="shared" si="50"/>
        <v>0.21352940461138994</v>
      </c>
    </row>
    <row r="230" spans="18:28" hidden="1">
      <c r="R230" s="268">
        <f t="shared" si="28"/>
        <v>3723431679.1471071</v>
      </c>
      <c r="S230" s="403" t="str">
        <f t="shared" si="29"/>
        <v>2015q2</v>
      </c>
      <c r="T230" s="402">
        <f>T229</f>
        <v>0.10740160261898241</v>
      </c>
      <c r="U230" s="402">
        <f t="shared" ref="U230:AB232" si="51">U229</f>
        <v>1.2327578143785186E-2</v>
      </c>
      <c r="V230" s="402">
        <f t="shared" si="51"/>
        <v>0.12043765927618606</v>
      </c>
      <c r="W230" s="402">
        <f t="shared" si="51"/>
        <v>3.0520690817331154E-2</v>
      </c>
      <c r="X230" s="402">
        <f t="shared" si="51"/>
        <v>7.2268646646628937E-2</v>
      </c>
      <c r="Y230" s="402">
        <f t="shared" si="51"/>
        <v>0.19588889766587739</v>
      </c>
      <c r="Z230" s="402">
        <f t="shared" si="51"/>
        <v>8.7972101661497604E-2</v>
      </c>
      <c r="AA230" s="402">
        <f t="shared" si="51"/>
        <v>0.15965341855832124</v>
      </c>
      <c r="AB230" s="402">
        <f t="shared" si="51"/>
        <v>0.21352940461138994</v>
      </c>
    </row>
    <row r="231" spans="18:28" ht="16.5" hidden="1" customHeight="1">
      <c r="R231" s="268">
        <f t="shared" si="28"/>
        <v>3702685741.5908613</v>
      </c>
      <c r="S231" s="403" t="str">
        <f t="shared" si="29"/>
        <v>2015q3</v>
      </c>
      <c r="T231" s="402">
        <f t="shared" ref="T231:T232" si="52">T230</f>
        <v>0.10740160261898241</v>
      </c>
      <c r="U231" s="402">
        <f t="shared" si="51"/>
        <v>1.2327578143785186E-2</v>
      </c>
      <c r="V231" s="402">
        <f t="shared" si="51"/>
        <v>0.12043765927618606</v>
      </c>
      <c r="W231" s="402">
        <f t="shared" si="51"/>
        <v>3.0520690817331154E-2</v>
      </c>
      <c r="X231" s="402">
        <f t="shared" si="51"/>
        <v>7.2268646646628937E-2</v>
      </c>
      <c r="Y231" s="402">
        <f t="shared" si="51"/>
        <v>0.19588889766587739</v>
      </c>
      <c r="Z231" s="402">
        <f t="shared" si="51"/>
        <v>8.7972101661497604E-2</v>
      </c>
      <c r="AA231" s="402">
        <f t="shared" si="51"/>
        <v>0.15965341855832124</v>
      </c>
      <c r="AB231" s="402">
        <f t="shared" si="51"/>
        <v>0.21352940461138994</v>
      </c>
    </row>
    <row r="232" spans="18:28" hidden="1">
      <c r="R232" s="268">
        <f t="shared" si="28"/>
        <v>3909881474.9626827</v>
      </c>
      <c r="S232" s="403" t="str">
        <f t="shared" si="29"/>
        <v>2015q4</v>
      </c>
      <c r="T232" s="402">
        <f t="shared" si="52"/>
        <v>0.10740160261898241</v>
      </c>
      <c r="U232" s="402">
        <f t="shared" si="51"/>
        <v>1.2327578143785186E-2</v>
      </c>
      <c r="V232" s="402">
        <f t="shared" si="51"/>
        <v>0.12043765927618606</v>
      </c>
      <c r="W232" s="402">
        <f t="shared" si="51"/>
        <v>3.0520690817331154E-2</v>
      </c>
      <c r="X232" s="402">
        <f t="shared" si="51"/>
        <v>7.2268646646628937E-2</v>
      </c>
      <c r="Y232" s="402">
        <f t="shared" si="51"/>
        <v>0.19588889766587739</v>
      </c>
      <c r="Z232" s="402">
        <f t="shared" si="51"/>
        <v>8.7972101661497604E-2</v>
      </c>
      <c r="AA232" s="402">
        <f t="shared" si="51"/>
        <v>0.15965341855832124</v>
      </c>
      <c r="AB232" s="402">
        <f t="shared" si="51"/>
        <v>0.21352940461138994</v>
      </c>
    </row>
    <row r="233" spans="18:28" hidden="1">
      <c r="R233" s="268">
        <f t="shared" si="28"/>
        <v>3673685610.2742949</v>
      </c>
      <c r="S233" s="403" t="str">
        <f t="shared" si="29"/>
        <v>2016q1</v>
      </c>
      <c r="T233" s="410">
        <f>AVERAGE(T194:T196)</f>
        <v>0.10381306082787667</v>
      </c>
      <c r="U233" s="410">
        <f t="shared" ref="U233:AB233" si="53">AVERAGE(U194:U196)</f>
        <v>1.0733101394580493E-2</v>
      </c>
      <c r="V233" s="410">
        <f t="shared" si="53"/>
        <v>0.12405863424004164</v>
      </c>
      <c r="W233" s="410">
        <f t="shared" si="53"/>
        <v>3.2700806235870898E-2</v>
      </c>
      <c r="X233" s="410">
        <f t="shared" si="53"/>
        <v>7.1486518425480219E-2</v>
      </c>
      <c r="Y233" s="410">
        <f t="shared" si="53"/>
        <v>0.19650564318294986</v>
      </c>
      <c r="Z233" s="410">
        <f t="shared" si="53"/>
        <v>8.4068728823801606E-2</v>
      </c>
      <c r="AA233" s="410">
        <f t="shared" si="53"/>
        <v>0.16463749436860689</v>
      </c>
      <c r="AB233" s="410">
        <f t="shared" si="53"/>
        <v>0.21199601250079173</v>
      </c>
    </row>
    <row r="234" spans="18:28" hidden="1">
      <c r="R234" s="268">
        <f t="shared" ref="R234:R236" si="54">M64</f>
        <v>3718956968.4721732</v>
      </c>
      <c r="S234" s="403" t="str">
        <f t="shared" ref="S234:S236" si="55">A64</f>
        <v>2016q2</v>
      </c>
      <c r="T234" s="410">
        <f t="shared" ref="T234:AB234" si="56">AVERAGE(T195:T197)</f>
        <v>0.10381306082787667</v>
      </c>
      <c r="U234" s="410">
        <f t="shared" si="56"/>
        <v>1.0733101394580493E-2</v>
      </c>
      <c r="V234" s="410">
        <f t="shared" si="56"/>
        <v>0.12405863424004164</v>
      </c>
      <c r="W234" s="410">
        <f t="shared" si="56"/>
        <v>3.2700806235870898E-2</v>
      </c>
      <c r="X234" s="410">
        <f t="shared" si="56"/>
        <v>7.1486518425480219E-2</v>
      </c>
      <c r="Y234" s="410">
        <f t="shared" si="56"/>
        <v>0.19650564318294986</v>
      </c>
      <c r="Z234" s="410">
        <f t="shared" si="56"/>
        <v>8.4068728823801606E-2</v>
      </c>
      <c r="AA234" s="410">
        <f t="shared" si="56"/>
        <v>0.16463749436860689</v>
      </c>
      <c r="AB234" s="410">
        <f t="shared" si="56"/>
        <v>0.21199601250079173</v>
      </c>
    </row>
    <row r="235" spans="18:28" hidden="1">
      <c r="R235" s="268">
        <f t="shared" si="54"/>
        <v>3711748697.9177384</v>
      </c>
      <c r="S235" s="403" t="str">
        <f t="shared" si="55"/>
        <v>2016q3</v>
      </c>
      <c r="T235" s="410">
        <f t="shared" ref="T235:AB235" si="57">AVERAGE(T196:T198)</f>
        <v>0.10381306082787667</v>
      </c>
      <c r="U235" s="410">
        <f t="shared" si="57"/>
        <v>1.0733101394580493E-2</v>
      </c>
      <c r="V235" s="410">
        <f t="shared" si="57"/>
        <v>0.12405863424004164</v>
      </c>
      <c r="W235" s="410">
        <f t="shared" si="57"/>
        <v>3.2700806235870898E-2</v>
      </c>
      <c r="X235" s="410">
        <f t="shared" si="57"/>
        <v>7.1486518425480219E-2</v>
      </c>
      <c r="Y235" s="410">
        <f t="shared" si="57"/>
        <v>0.19650564318294986</v>
      </c>
      <c r="Z235" s="410">
        <f t="shared" si="57"/>
        <v>8.4068728823801606E-2</v>
      </c>
      <c r="AA235" s="410">
        <f t="shared" si="57"/>
        <v>0.16463749436860689</v>
      </c>
      <c r="AB235" s="410">
        <f t="shared" si="57"/>
        <v>0.21199601250079173</v>
      </c>
    </row>
    <row r="236" spans="18:28" hidden="1">
      <c r="R236" s="268">
        <f t="shared" si="54"/>
        <v>3943682871.3808613</v>
      </c>
      <c r="S236" s="403" t="str">
        <f t="shared" si="55"/>
        <v>2016q4</v>
      </c>
      <c r="T236" s="410">
        <f t="shared" ref="T236:AB236" si="58">AVERAGE(T197:T199)</f>
        <v>0.10381306082787667</v>
      </c>
      <c r="U236" s="410">
        <f t="shared" si="58"/>
        <v>1.0733101394580493E-2</v>
      </c>
      <c r="V236" s="410">
        <f t="shared" si="58"/>
        <v>0.12405863424004164</v>
      </c>
      <c r="W236" s="410">
        <f t="shared" si="58"/>
        <v>3.2700806235870898E-2</v>
      </c>
      <c r="X236" s="410">
        <f t="shared" si="58"/>
        <v>7.1486518425480219E-2</v>
      </c>
      <c r="Y236" s="410">
        <f t="shared" si="58"/>
        <v>0.19650564318294986</v>
      </c>
      <c r="Z236" s="410">
        <f t="shared" si="58"/>
        <v>8.4068728823801606E-2</v>
      </c>
      <c r="AA236" s="410">
        <f t="shared" si="58"/>
        <v>0.16463749436860689</v>
      </c>
      <c r="AB236" s="410">
        <f t="shared" si="58"/>
        <v>0.21199601250079173</v>
      </c>
    </row>
    <row r="237" spans="18:28" hidden="1">
      <c r="S237" s="401"/>
      <c r="T237" s="256"/>
      <c r="U237" s="256"/>
      <c r="V237" s="256"/>
      <c r="W237" s="256"/>
      <c r="X237" s="256"/>
      <c r="Y237" s="256"/>
      <c r="Z237" s="256"/>
      <c r="AA237" s="256"/>
      <c r="AB237" s="256"/>
    </row>
    <row r="238" spans="18:28" hidden="1">
      <c r="S238" s="401"/>
      <c r="T238" s="256"/>
      <c r="U238" s="256"/>
      <c r="V238" s="256"/>
      <c r="W238" s="256"/>
      <c r="X238" s="256"/>
      <c r="Y238" s="256"/>
      <c r="Z238" s="256"/>
      <c r="AA238" s="256"/>
      <c r="AB238" s="256"/>
    </row>
    <row r="239" spans="18:28" ht="60">
      <c r="T239" s="400" t="s">
        <v>1</v>
      </c>
      <c r="U239" s="400" t="s">
        <v>2</v>
      </c>
      <c r="V239" s="400" t="s">
        <v>4</v>
      </c>
      <c r="W239" s="400" t="s">
        <v>5</v>
      </c>
      <c r="X239" s="400" t="s">
        <v>6</v>
      </c>
      <c r="Y239" s="400" t="s">
        <v>8</v>
      </c>
      <c r="Z239" s="400" t="s">
        <v>9</v>
      </c>
      <c r="AA239" s="400" t="s">
        <v>10</v>
      </c>
      <c r="AB239" s="400" t="s">
        <v>368</v>
      </c>
    </row>
    <row r="240" spans="18:28">
      <c r="R240" s="411">
        <f t="shared" ref="R240:S264" si="59">R209</f>
        <v>3194379131.6250243</v>
      </c>
      <c r="S240" s="412" t="str">
        <f t="shared" si="59"/>
        <v>2010q1</v>
      </c>
      <c r="T240" s="413">
        <f t="shared" ref="T240:T264" si="60">$R240*T209</f>
        <v>302495138.17842931</v>
      </c>
      <c r="U240" s="413">
        <f t="shared" ref="U240:AB240" si="61">$R240*U209</f>
        <v>34839707.363710709</v>
      </c>
      <c r="V240" s="413">
        <f t="shared" si="61"/>
        <v>396973764.67501098</v>
      </c>
      <c r="W240" s="413">
        <f t="shared" si="61"/>
        <v>106516322.68177021</v>
      </c>
      <c r="X240" s="413">
        <f t="shared" si="61"/>
        <v>245807040.79306152</v>
      </c>
      <c r="Y240" s="413">
        <f t="shared" si="61"/>
        <v>634994504.19253707</v>
      </c>
      <c r="Z240" s="413">
        <f t="shared" si="61"/>
        <v>268379070.27313137</v>
      </c>
      <c r="AA240" s="413">
        <f t="shared" si="61"/>
        <v>522352787.38781494</v>
      </c>
      <c r="AB240" s="413">
        <f t="shared" si="61"/>
        <v>682020796.07955849</v>
      </c>
    </row>
    <row r="241" spans="18:28">
      <c r="R241" s="411">
        <f t="shared" si="59"/>
        <v>3275367826.1770415</v>
      </c>
      <c r="S241" s="412" t="str">
        <f t="shared" si="59"/>
        <v>2010q2</v>
      </c>
      <c r="T241" s="413">
        <f t="shared" si="60"/>
        <v>310164448.97089624</v>
      </c>
      <c r="U241" s="413">
        <f t="shared" ref="U241:AB250" si="62">$R241*U210</f>
        <v>35723015.919675961</v>
      </c>
      <c r="V241" s="413">
        <f t="shared" si="62"/>
        <v>407038439.42013854</v>
      </c>
      <c r="W241" s="413">
        <f t="shared" si="62"/>
        <v>109216884.3768654</v>
      </c>
      <c r="X241" s="413">
        <f t="shared" si="62"/>
        <v>252039109.85099995</v>
      </c>
      <c r="Y241" s="413">
        <f t="shared" si="62"/>
        <v>651093837.99832022</v>
      </c>
      <c r="Z241" s="413">
        <f t="shared" si="62"/>
        <v>275183419.30337554</v>
      </c>
      <c r="AA241" s="413">
        <f t="shared" si="62"/>
        <v>535596259.31239688</v>
      </c>
      <c r="AB241" s="413">
        <f t="shared" si="62"/>
        <v>699312411.02437294</v>
      </c>
    </row>
    <row r="242" spans="18:28">
      <c r="R242" s="411">
        <f t="shared" si="59"/>
        <v>3310349917.5056491</v>
      </c>
      <c r="S242" s="412" t="str">
        <f t="shared" si="59"/>
        <v>2010q3</v>
      </c>
      <c r="T242" s="413">
        <f t="shared" si="60"/>
        <v>313477115.41222578</v>
      </c>
      <c r="U242" s="413">
        <f t="shared" si="62"/>
        <v>36104550.413435094</v>
      </c>
      <c r="V242" s="413">
        <f t="shared" si="62"/>
        <v>411385754.47533613</v>
      </c>
      <c r="W242" s="413">
        <f t="shared" si="62"/>
        <v>110383359.48032175</v>
      </c>
      <c r="X242" s="413">
        <f t="shared" si="62"/>
        <v>254730977.03267142</v>
      </c>
      <c r="Y242" s="413">
        <f t="shared" si="62"/>
        <v>658047751.36411619</v>
      </c>
      <c r="Z242" s="413">
        <f t="shared" si="62"/>
        <v>278122475.92756701</v>
      </c>
      <c r="AA242" s="413">
        <f t="shared" si="62"/>
        <v>541316617.52950609</v>
      </c>
      <c r="AB242" s="413">
        <f t="shared" si="62"/>
        <v>706781315.87046981</v>
      </c>
    </row>
    <row r="243" spans="18:28">
      <c r="R243" s="411">
        <f t="shared" si="59"/>
        <v>3491486927.1486325</v>
      </c>
      <c r="S243" s="412" t="str">
        <f t="shared" si="59"/>
        <v>2010q4</v>
      </c>
      <c r="T243" s="413">
        <f t="shared" si="60"/>
        <v>330630077.69485497</v>
      </c>
      <c r="U243" s="413">
        <f t="shared" si="62"/>
        <v>38080133.194521196</v>
      </c>
      <c r="V243" s="413">
        <f t="shared" si="62"/>
        <v>433896119.6126669</v>
      </c>
      <c r="W243" s="413">
        <f t="shared" si="62"/>
        <v>116423358.92112945</v>
      </c>
      <c r="X243" s="413">
        <f t="shared" si="62"/>
        <v>268669445.34961027</v>
      </c>
      <c r="Y243" s="413">
        <f t="shared" si="62"/>
        <v>694055063.23590779</v>
      </c>
      <c r="Z243" s="413">
        <f t="shared" si="62"/>
        <v>293340889.34592319</v>
      </c>
      <c r="AA243" s="413">
        <f t="shared" si="62"/>
        <v>570936589.98342478</v>
      </c>
      <c r="AB243" s="413">
        <f t="shared" si="62"/>
        <v>745455249.8105942</v>
      </c>
    </row>
    <row r="244" spans="18:28">
      <c r="R244" s="411">
        <f t="shared" si="59"/>
        <v>3322769801.2450628</v>
      </c>
      <c r="S244" s="412" t="str">
        <f t="shared" si="59"/>
        <v>2011q1</v>
      </c>
      <c r="T244" s="413">
        <f t="shared" si="60"/>
        <v>339988844.68008262</v>
      </c>
      <c r="U244" s="413">
        <f t="shared" si="62"/>
        <v>35438994.523762673</v>
      </c>
      <c r="V244" s="413">
        <f t="shared" si="62"/>
        <v>413945349.40474236</v>
      </c>
      <c r="W244" s="413">
        <f t="shared" si="62"/>
        <v>110541482.21659544</v>
      </c>
      <c r="X244" s="413">
        <f t="shared" si="62"/>
        <v>240592133.51470754</v>
      </c>
      <c r="Y244" s="413">
        <f t="shared" si="62"/>
        <v>651434691.1664288</v>
      </c>
      <c r="Z244" s="413">
        <f t="shared" si="62"/>
        <v>276963245.91576374</v>
      </c>
      <c r="AA244" s="413">
        <f t="shared" si="62"/>
        <v>547965351.82886899</v>
      </c>
      <c r="AB244" s="413">
        <f t="shared" si="62"/>
        <v>705899707.99411047</v>
      </c>
    </row>
    <row r="245" spans="18:28">
      <c r="R245" s="411">
        <f t="shared" si="59"/>
        <v>3371469919.0415726</v>
      </c>
      <c r="S245" s="412" t="str">
        <f t="shared" si="59"/>
        <v>2011q2</v>
      </c>
      <c r="T245" s="413">
        <f t="shared" si="60"/>
        <v>344971885.26845413</v>
      </c>
      <c r="U245" s="413">
        <f t="shared" si="62"/>
        <v>35958405.530583069</v>
      </c>
      <c r="V245" s="413">
        <f t="shared" si="62"/>
        <v>420012332.21822965</v>
      </c>
      <c r="W245" s="413">
        <f t="shared" si="62"/>
        <v>112161631.52797168</v>
      </c>
      <c r="X245" s="413">
        <f t="shared" si="62"/>
        <v>244118367.93476561</v>
      </c>
      <c r="Y245" s="413">
        <f t="shared" si="62"/>
        <v>660982432.38661516</v>
      </c>
      <c r="Z245" s="413">
        <f t="shared" si="62"/>
        <v>281022552.91209775</v>
      </c>
      <c r="AA245" s="413">
        <f t="shared" si="62"/>
        <v>555996596.47677457</v>
      </c>
      <c r="AB245" s="413">
        <f t="shared" si="62"/>
        <v>716245714.78608072</v>
      </c>
    </row>
    <row r="246" spans="18:28">
      <c r="R246" s="411">
        <f t="shared" si="59"/>
        <v>3416052517.0838661</v>
      </c>
      <c r="S246" s="412" t="str">
        <f t="shared" si="59"/>
        <v>2011q3</v>
      </c>
      <c r="T246" s="413">
        <f t="shared" si="60"/>
        <v>349533617.47017217</v>
      </c>
      <c r="U246" s="413">
        <f t="shared" si="62"/>
        <v>36433901.138880685</v>
      </c>
      <c r="V246" s="413">
        <f t="shared" si="62"/>
        <v>425566361.00381488</v>
      </c>
      <c r="W246" s="413">
        <f t="shared" si="62"/>
        <v>113644799.71699736</v>
      </c>
      <c r="X246" s="413">
        <f t="shared" si="62"/>
        <v>247346464.68001857</v>
      </c>
      <c r="Y246" s="413">
        <f t="shared" si="62"/>
        <v>669722926.83079731</v>
      </c>
      <c r="Z246" s="413">
        <f t="shared" si="62"/>
        <v>284738651.77050334</v>
      </c>
      <c r="AA246" s="413">
        <f t="shared" si="62"/>
        <v>563348811.79200244</v>
      </c>
      <c r="AB246" s="413">
        <f t="shared" si="62"/>
        <v>725716982.6806792</v>
      </c>
    </row>
    <row r="247" spans="18:28">
      <c r="R247" s="411">
        <f t="shared" si="59"/>
        <v>3658410347.2853985</v>
      </c>
      <c r="S247" s="412" t="str">
        <f t="shared" si="59"/>
        <v>2011q4</v>
      </c>
      <c r="T247" s="413">
        <f t="shared" si="60"/>
        <v>374331892.2885226</v>
      </c>
      <c r="U247" s="413">
        <f t="shared" si="62"/>
        <v>39018768.081539422</v>
      </c>
      <c r="V247" s="413">
        <f t="shared" si="62"/>
        <v>455758912.00935155</v>
      </c>
      <c r="W247" s="413">
        <f t="shared" si="62"/>
        <v>121707529.12041156</v>
      </c>
      <c r="X247" s="413">
        <f t="shared" si="62"/>
        <v>264894892.92814249</v>
      </c>
      <c r="Y247" s="413">
        <f t="shared" si="62"/>
        <v>717237593.12213719</v>
      </c>
      <c r="Z247" s="413">
        <f t="shared" si="62"/>
        <v>304939934.23688608</v>
      </c>
      <c r="AA247" s="413">
        <f t="shared" si="62"/>
        <v>603316580.14149857</v>
      </c>
      <c r="AB247" s="413">
        <f t="shared" si="62"/>
        <v>777204245.3569088</v>
      </c>
    </row>
    <row r="248" spans="18:28">
      <c r="R248" s="411">
        <f t="shared" si="59"/>
        <v>3469545203.0987248</v>
      </c>
      <c r="S248" s="412" t="str">
        <f t="shared" si="59"/>
        <v>2012q1</v>
      </c>
      <c r="T248" s="413">
        <f t="shared" si="60"/>
        <v>357995657.83859909</v>
      </c>
      <c r="U248" s="413">
        <f t="shared" si="62"/>
        <v>36295194.27827134</v>
      </c>
      <c r="V248" s="413">
        <f t="shared" si="62"/>
        <v>432228582.54338282</v>
      </c>
      <c r="W248" s="413">
        <f t="shared" si="62"/>
        <v>113692919.56704409</v>
      </c>
      <c r="X248" s="413">
        <f t="shared" si="62"/>
        <v>245696495.48870757</v>
      </c>
      <c r="Y248" s="413">
        <f t="shared" si="62"/>
        <v>685464025.17382622</v>
      </c>
      <c r="Z248" s="413">
        <f t="shared" si="62"/>
        <v>291584122.08501863</v>
      </c>
      <c r="AA248" s="413">
        <f t="shared" si="62"/>
        <v>570551279.90506256</v>
      </c>
      <c r="AB248" s="413">
        <f t="shared" si="62"/>
        <v>736036926.21881223</v>
      </c>
    </row>
    <row r="249" spans="18:28">
      <c r="R249" s="411">
        <f t="shared" si="59"/>
        <v>3546366161.7435269</v>
      </c>
      <c r="S249" s="412" t="str">
        <f t="shared" si="59"/>
        <v>2012q2</v>
      </c>
      <c r="T249" s="413">
        <f t="shared" si="60"/>
        <v>365922221.12455237</v>
      </c>
      <c r="U249" s="413">
        <f t="shared" si="62"/>
        <v>37098824.568537027</v>
      </c>
      <c r="V249" s="413">
        <f t="shared" si="62"/>
        <v>441798774.63513339</v>
      </c>
      <c r="W249" s="413">
        <f t="shared" si="62"/>
        <v>116210252.11670108</v>
      </c>
      <c r="X249" s="413">
        <f t="shared" si="62"/>
        <v>251136586.10987991</v>
      </c>
      <c r="Y249" s="413">
        <f t="shared" si="62"/>
        <v>700641231.53601682</v>
      </c>
      <c r="Z249" s="413">
        <f t="shared" si="62"/>
        <v>298040233.9016822</v>
      </c>
      <c r="AA249" s="413">
        <f t="shared" si="62"/>
        <v>583184144.9385488</v>
      </c>
      <c r="AB249" s="413">
        <f t="shared" si="62"/>
        <v>752333892.81247485</v>
      </c>
    </row>
    <row r="250" spans="18:28">
      <c r="R250" s="411">
        <f t="shared" si="59"/>
        <v>3555464063.8792009</v>
      </c>
      <c r="S250" s="412" t="str">
        <f t="shared" si="59"/>
        <v>2012q3</v>
      </c>
      <c r="T250" s="413">
        <f t="shared" si="60"/>
        <v>366860963.60212636</v>
      </c>
      <c r="U250" s="413">
        <f t="shared" si="62"/>
        <v>37193998.462004125</v>
      </c>
      <c r="V250" s="413">
        <f t="shared" si="62"/>
        <v>442932171.98666775</v>
      </c>
      <c r="W250" s="413">
        <f t="shared" si="62"/>
        <v>116508379.6795921</v>
      </c>
      <c r="X250" s="413">
        <f t="shared" si="62"/>
        <v>251780855.75912324</v>
      </c>
      <c r="Y250" s="413">
        <f t="shared" si="62"/>
        <v>702438667.29589307</v>
      </c>
      <c r="Z250" s="413">
        <f t="shared" si="62"/>
        <v>298804830.8882488</v>
      </c>
      <c r="AA250" s="413">
        <f t="shared" si="62"/>
        <v>584680254.48723662</v>
      </c>
      <c r="AB250" s="413">
        <f t="shared" si="62"/>
        <v>754263941.71830857</v>
      </c>
    </row>
    <row r="251" spans="18:28">
      <c r="R251" s="411">
        <f t="shared" si="59"/>
        <v>3707388026.4185929</v>
      </c>
      <c r="S251" s="412" t="str">
        <f t="shared" si="59"/>
        <v>2012q4</v>
      </c>
      <c r="T251" s="413">
        <f t="shared" si="60"/>
        <v>382536827.64971423</v>
      </c>
      <c r="U251" s="413">
        <f t="shared" ref="U251:AB260" si="63">$R251*U220</f>
        <v>38783287.378305681</v>
      </c>
      <c r="V251" s="413">
        <f t="shared" si="63"/>
        <v>461858537.01114643</v>
      </c>
      <c r="W251" s="413">
        <f t="shared" si="63"/>
        <v>121486749.42034979</v>
      </c>
      <c r="X251" s="413">
        <f t="shared" si="63"/>
        <v>262539379.71302608</v>
      </c>
      <c r="Y251" s="413">
        <f t="shared" si="63"/>
        <v>732453670.64261436</v>
      </c>
      <c r="Z251" s="413">
        <f t="shared" si="63"/>
        <v>311572675.84993482</v>
      </c>
      <c r="AA251" s="413">
        <f t="shared" si="63"/>
        <v>609663474.53512144</v>
      </c>
      <c r="AB251" s="413">
        <f t="shared" si="63"/>
        <v>786493424.21837962</v>
      </c>
    </row>
    <row r="252" spans="18:28">
      <c r="R252" s="411">
        <f t="shared" si="59"/>
        <v>3512010673.798665</v>
      </c>
      <c r="S252" s="412" t="str">
        <f t="shared" si="59"/>
        <v>2013q1</v>
      </c>
      <c r="T252" s="413">
        <f t="shared" si="60"/>
        <v>371985797.19695932</v>
      </c>
      <c r="U252" s="413">
        <f t="shared" si="63"/>
        <v>38880911.985491686</v>
      </c>
      <c r="V252" s="413">
        <f t="shared" si="63"/>
        <v>432072640.04805499</v>
      </c>
      <c r="W252" s="413">
        <f t="shared" si="63"/>
        <v>112636217.07051109</v>
      </c>
      <c r="X252" s="413">
        <f t="shared" si="63"/>
        <v>250208066.21711016</v>
      </c>
      <c r="Y252" s="413">
        <f t="shared" si="63"/>
        <v>688000786.14799011</v>
      </c>
      <c r="Z252" s="413">
        <f t="shared" si="63"/>
        <v>297835116.49395925</v>
      </c>
      <c r="AA252" s="413">
        <f t="shared" si="63"/>
        <v>577924595.74055743</v>
      </c>
      <c r="AB252" s="413">
        <f t="shared" si="63"/>
        <v>742466542.89803159</v>
      </c>
    </row>
    <row r="253" spans="18:28">
      <c r="R253" s="411">
        <f t="shared" si="59"/>
        <v>3613428709.2563314</v>
      </c>
      <c r="S253" s="412" t="str">
        <f t="shared" si="59"/>
        <v>2013q2</v>
      </c>
      <c r="T253" s="413">
        <f t="shared" si="60"/>
        <v>382727811.4656871</v>
      </c>
      <c r="U253" s="413">
        <f t="shared" si="63"/>
        <v>40003694.937089592</v>
      </c>
      <c r="V253" s="413">
        <f t="shared" si="63"/>
        <v>444549811.21829087</v>
      </c>
      <c r="W253" s="413">
        <f t="shared" si="63"/>
        <v>115888867.73638129</v>
      </c>
      <c r="X253" s="413">
        <f t="shared" si="63"/>
        <v>257433445.88942027</v>
      </c>
      <c r="Y253" s="413">
        <f t="shared" si="63"/>
        <v>707868518.51139665</v>
      </c>
      <c r="Z253" s="413">
        <f t="shared" si="63"/>
        <v>306435845.59494776</v>
      </c>
      <c r="AA253" s="413">
        <f t="shared" si="63"/>
        <v>594613604.56958735</v>
      </c>
      <c r="AB253" s="413">
        <f t="shared" si="63"/>
        <v>763907109.33353102</v>
      </c>
    </row>
    <row r="254" spans="18:28">
      <c r="R254" s="411">
        <f t="shared" si="59"/>
        <v>3590591188.4795847</v>
      </c>
      <c r="S254" s="412" t="str">
        <f t="shared" si="59"/>
        <v>2013q3</v>
      </c>
      <c r="T254" s="413">
        <f t="shared" si="60"/>
        <v>380308902.70908254</v>
      </c>
      <c r="U254" s="413">
        <f t="shared" si="63"/>
        <v>39750864.374269262</v>
      </c>
      <c r="V254" s="413">
        <f t="shared" si="63"/>
        <v>441740176.27959961</v>
      </c>
      <c r="W254" s="413">
        <f t="shared" si="63"/>
        <v>115156429.20287886</v>
      </c>
      <c r="X254" s="413">
        <f t="shared" si="63"/>
        <v>255806420.1080429</v>
      </c>
      <c r="Y254" s="413">
        <f t="shared" si="63"/>
        <v>703394661.87841606</v>
      </c>
      <c r="Z254" s="413">
        <f t="shared" si="63"/>
        <v>304499115.81456286</v>
      </c>
      <c r="AA254" s="413">
        <f t="shared" si="63"/>
        <v>590855539.40734732</v>
      </c>
      <c r="AB254" s="413">
        <f t="shared" si="63"/>
        <v>759079078.7053858</v>
      </c>
    </row>
    <row r="255" spans="18:28">
      <c r="R255" s="411">
        <f t="shared" si="59"/>
        <v>3817481231.2942476</v>
      </c>
      <c r="S255" s="412" t="str">
        <f t="shared" si="59"/>
        <v>2013q4</v>
      </c>
      <c r="T255" s="413">
        <f t="shared" si="60"/>
        <v>404340684.29850918</v>
      </c>
      <c r="U255" s="413">
        <f t="shared" si="63"/>
        <v>42262727.977325916</v>
      </c>
      <c r="V255" s="413">
        <f t="shared" si="63"/>
        <v>469653810.06520343</v>
      </c>
      <c r="W255" s="413">
        <f t="shared" si="63"/>
        <v>122433182.74587649</v>
      </c>
      <c r="X255" s="413">
        <f t="shared" si="63"/>
        <v>271970869.51592892</v>
      </c>
      <c r="Y255" s="413">
        <f t="shared" si="63"/>
        <v>747842285.28406978</v>
      </c>
      <c r="Z255" s="413">
        <f t="shared" si="63"/>
        <v>323740464.60577625</v>
      </c>
      <c r="AA255" s="413">
        <f t="shared" si="63"/>
        <v>628191797.30926132</v>
      </c>
      <c r="AB255" s="413">
        <f t="shared" si="63"/>
        <v>807045409.49229681</v>
      </c>
    </row>
    <row r="256" spans="18:28">
      <c r="R256" s="411">
        <f t="shared" si="59"/>
        <v>3602076927.7350984</v>
      </c>
      <c r="S256" s="412" t="str">
        <f t="shared" si="59"/>
        <v>2014q1</v>
      </c>
      <c r="T256" s="413">
        <f t="shared" si="60"/>
        <v>404498285.55490917</v>
      </c>
      <c r="U256" s="413">
        <f t="shared" si="63"/>
        <v>42664609.281359479</v>
      </c>
      <c r="V256" s="413">
        <f t="shared" si="63"/>
        <v>436766544.98707962</v>
      </c>
      <c r="W256" s="413">
        <f t="shared" si="63"/>
        <v>110814940.16630131</v>
      </c>
      <c r="X256" s="413">
        <f t="shared" si="63"/>
        <v>258219236.27008083</v>
      </c>
      <c r="Y256" s="413">
        <f t="shared" si="63"/>
        <v>701735209.03409624</v>
      </c>
      <c r="Z256" s="413">
        <f t="shared" si="63"/>
        <v>311310827.98603415</v>
      </c>
      <c r="AA256" s="413">
        <f t="shared" si="63"/>
        <v>572669672.23078632</v>
      </c>
      <c r="AB256" s="413">
        <f t="shared" si="63"/>
        <v>763397602.2244513</v>
      </c>
    </row>
    <row r="257" spans="18:28">
      <c r="R257" s="411">
        <f t="shared" si="59"/>
        <v>3695791309.7517734</v>
      </c>
      <c r="S257" s="412" t="str">
        <f t="shared" si="59"/>
        <v>2014q2</v>
      </c>
      <c r="T257" s="413">
        <f t="shared" si="60"/>
        <v>415022021.61554301</v>
      </c>
      <c r="U257" s="413">
        <f t="shared" si="63"/>
        <v>43774604.312836923</v>
      </c>
      <c r="V257" s="413">
        <f t="shared" si="63"/>
        <v>448129796.70829117</v>
      </c>
      <c r="W257" s="413">
        <f t="shared" si="63"/>
        <v>113697986.21008182</v>
      </c>
      <c r="X257" s="413">
        <f t="shared" si="63"/>
        <v>264937264.96223429</v>
      </c>
      <c r="Y257" s="413">
        <f t="shared" si="63"/>
        <v>719992087.71084416</v>
      </c>
      <c r="Z257" s="413">
        <f t="shared" si="63"/>
        <v>319410128.04128164</v>
      </c>
      <c r="AA257" s="413">
        <f t="shared" si="63"/>
        <v>587568683.4150213</v>
      </c>
      <c r="AB257" s="413">
        <f t="shared" si="63"/>
        <v>783258736.77563906</v>
      </c>
    </row>
    <row r="258" spans="18:28">
      <c r="R258" s="411">
        <f t="shared" si="59"/>
        <v>3684434895.9309182</v>
      </c>
      <c r="S258" s="412" t="str">
        <f t="shared" si="59"/>
        <v>2014q3</v>
      </c>
      <c r="T258" s="413">
        <f t="shared" si="60"/>
        <v>413746743.48774457</v>
      </c>
      <c r="U258" s="413">
        <f t="shared" si="63"/>
        <v>43640093.871159911</v>
      </c>
      <c r="V258" s="413">
        <f t="shared" si="63"/>
        <v>446752785.13205671</v>
      </c>
      <c r="W258" s="413">
        <f t="shared" si="63"/>
        <v>113348615.46000928</v>
      </c>
      <c r="X258" s="413">
        <f t="shared" si="63"/>
        <v>264123166.71768847</v>
      </c>
      <c r="Y258" s="413">
        <f t="shared" si="63"/>
        <v>717779698.69574714</v>
      </c>
      <c r="Z258" s="413">
        <f t="shared" si="63"/>
        <v>318428645.78522515</v>
      </c>
      <c r="AA258" s="413">
        <f t="shared" si="63"/>
        <v>585763204.54519737</v>
      </c>
      <c r="AB258" s="413">
        <f t="shared" si="63"/>
        <v>780851942.23608971</v>
      </c>
    </row>
    <row r="259" spans="18:28">
      <c r="R259" s="411">
        <f t="shared" si="59"/>
        <v>3903117195.7940354</v>
      </c>
      <c r="S259" s="412" t="str">
        <f t="shared" si="59"/>
        <v>2014q4</v>
      </c>
      <c r="T259" s="413">
        <f t="shared" si="60"/>
        <v>438303857.93878293</v>
      </c>
      <c r="U259" s="413">
        <f t="shared" si="63"/>
        <v>46230264.782994233</v>
      </c>
      <c r="V259" s="413">
        <f t="shared" si="63"/>
        <v>473268907.49069232</v>
      </c>
      <c r="W259" s="413">
        <f t="shared" si="63"/>
        <v>120076196.92507194</v>
      </c>
      <c r="X259" s="413">
        <f t="shared" si="63"/>
        <v>279799671.57566345</v>
      </c>
      <c r="Y259" s="413">
        <f t="shared" si="63"/>
        <v>760382084.06539881</v>
      </c>
      <c r="Z259" s="413">
        <f t="shared" si="63"/>
        <v>337328344.26531374</v>
      </c>
      <c r="AA259" s="413">
        <f t="shared" si="63"/>
        <v>620530013.66607559</v>
      </c>
      <c r="AB259" s="413">
        <f t="shared" si="63"/>
        <v>827197855.08404243</v>
      </c>
    </row>
    <row r="260" spans="18:28">
      <c r="R260" s="411">
        <f t="shared" si="59"/>
        <v>3689449512.775887</v>
      </c>
      <c r="S260" s="412" t="str">
        <f t="shared" si="59"/>
        <v>2015q1</v>
      </c>
      <c r="T260" s="413">
        <f t="shared" si="60"/>
        <v>396252790.45395404</v>
      </c>
      <c r="U260" s="413">
        <f t="shared" si="63"/>
        <v>45481977.17629493</v>
      </c>
      <c r="V260" s="413">
        <f t="shared" si="63"/>
        <v>444348663.33639294</v>
      </c>
      <c r="W260" s="413">
        <f t="shared" si="63"/>
        <v>112604547.86558591</v>
      </c>
      <c r="X260" s="413">
        <f t="shared" si="63"/>
        <v>266631523.15937787</v>
      </c>
      <c r="Y260" s="413">
        <f t="shared" si="63"/>
        <v>722722198.05157697</v>
      </c>
      <c r="Z260" s="413">
        <f t="shared" si="63"/>
        <v>324568627.61288315</v>
      </c>
      <c r="AA260" s="413">
        <f t="shared" si="63"/>
        <v>589033227.31300306</v>
      </c>
      <c r="AB260" s="413">
        <f t="shared" si="63"/>
        <v>787805957.80681789</v>
      </c>
    </row>
    <row r="261" spans="18:28">
      <c r="R261" s="411">
        <f t="shared" si="59"/>
        <v>3723431679.1471071</v>
      </c>
      <c r="S261" s="412" t="str">
        <f t="shared" si="59"/>
        <v>2015q2</v>
      </c>
      <c r="T261" s="413">
        <f t="shared" si="60"/>
        <v>399902529.58268797</v>
      </c>
      <c r="U261" s="413">
        <f t="shared" ref="U261:AB264" si="64">$R261*U230</f>
        <v>45900894.987731248</v>
      </c>
      <c r="V261" s="413">
        <f t="shared" si="64"/>
        <v>448441395.91127664</v>
      </c>
      <c r="W261" s="413">
        <f t="shared" si="64"/>
        <v>113641707.05870503</v>
      </c>
      <c r="X261" s="413">
        <f t="shared" si="64"/>
        <v>269087368.33314651</v>
      </c>
      <c r="Y261" s="413">
        <f t="shared" si="64"/>
        <v>729378927.16233373</v>
      </c>
      <c r="Z261" s="413">
        <f t="shared" si="64"/>
        <v>327558110.20757002</v>
      </c>
      <c r="AA261" s="413">
        <f t="shared" si="64"/>
        <v>594458596.34418595</v>
      </c>
      <c r="AB261" s="413">
        <f t="shared" si="64"/>
        <v>795062149.5594697</v>
      </c>
    </row>
    <row r="262" spans="18:28">
      <c r="R262" s="411">
        <f t="shared" si="59"/>
        <v>3702685741.5908613</v>
      </c>
      <c r="S262" s="412" t="str">
        <f t="shared" si="59"/>
        <v>2015q3</v>
      </c>
      <c r="T262" s="413">
        <f t="shared" si="60"/>
        <v>397674382.64131385</v>
      </c>
      <c r="U262" s="413">
        <f t="shared" si="64"/>
        <v>45645147.821340546</v>
      </c>
      <c r="V262" s="413">
        <f t="shared" si="64"/>
        <v>445942803.75251245</v>
      </c>
      <c r="W262" s="413">
        <f t="shared" si="64"/>
        <v>113008526.71283519</v>
      </c>
      <c r="X262" s="413">
        <f t="shared" si="64"/>
        <v>267588087.50254118</v>
      </c>
      <c r="Y262" s="413">
        <f t="shared" si="64"/>
        <v>725315028.32339561</v>
      </c>
      <c r="Z262" s="413">
        <f t="shared" si="64"/>
        <v>325733046.47980893</v>
      </c>
      <c r="AA262" s="413">
        <f t="shared" si="64"/>
        <v>591146436.49213386</v>
      </c>
      <c r="AB262" s="413">
        <f t="shared" si="64"/>
        <v>790632281.86497951</v>
      </c>
    </row>
    <row r="263" spans="18:28">
      <c r="R263" s="411">
        <f t="shared" si="59"/>
        <v>3909881474.9626827</v>
      </c>
      <c r="S263" s="412" t="str">
        <f t="shared" si="59"/>
        <v>2015q4</v>
      </c>
      <c r="T263" s="413">
        <f t="shared" si="60"/>
        <v>419927536.46126288</v>
      </c>
      <c r="U263" s="413">
        <f t="shared" si="64"/>
        <v>48199369.415540554</v>
      </c>
      <c r="V263" s="413">
        <f t="shared" si="64"/>
        <v>470896972.8918274</v>
      </c>
      <c r="W263" s="413">
        <f t="shared" si="64"/>
        <v>119332283.62974674</v>
      </c>
      <c r="X263" s="413">
        <f t="shared" si="64"/>
        <v>282561842.74427849</v>
      </c>
      <c r="Y263" s="413">
        <f t="shared" si="64"/>
        <v>765902372.13467467</v>
      </c>
      <c r="Z263" s="413">
        <f t="shared" si="64"/>
        <v>343960490.5998233</v>
      </c>
      <c r="AA263" s="413">
        <f t="shared" si="64"/>
        <v>624225943.6356436</v>
      </c>
      <c r="AB263" s="413">
        <f t="shared" si="64"/>
        <v>834874663.44988477</v>
      </c>
    </row>
    <row r="264" spans="18:28">
      <c r="R264" s="411">
        <f t="shared" si="59"/>
        <v>3673685610.2742949</v>
      </c>
      <c r="S264" s="412" t="str">
        <f t="shared" si="59"/>
        <v>2016q1</v>
      </c>
      <c r="T264" s="413">
        <f t="shared" si="60"/>
        <v>381376547.72190058</v>
      </c>
      <c r="U264" s="413">
        <f t="shared" si="64"/>
        <v>39430040.146885328</v>
      </c>
      <c r="V264" s="413">
        <f t="shared" si="64"/>
        <v>455752419.43792289</v>
      </c>
      <c r="W264" s="413">
        <f t="shared" si="64"/>
        <v>120132481.31308685</v>
      </c>
      <c r="X264" s="413">
        <f t="shared" si="64"/>
        <v>262618994.06829491</v>
      </c>
      <c r="Y264" s="413">
        <f t="shared" si="64"/>
        <v>721899953.69889796</v>
      </c>
      <c r="Z264" s="413">
        <f t="shared" si="64"/>
        <v>308842079.35405183</v>
      </c>
      <c r="AA264" s="413">
        <f t="shared" si="64"/>
        <v>604826393.97356641</v>
      </c>
      <c r="AB264" s="413">
        <f t="shared" si="64"/>
        <v>778806700.55968809</v>
      </c>
    </row>
    <row r="265" spans="18:28">
      <c r="R265" s="411">
        <f t="shared" ref="R265:S265" si="65">R234</f>
        <v>3718956968.4721732</v>
      </c>
      <c r="S265" s="412" t="str">
        <f t="shared" si="65"/>
        <v>2016q2</v>
      </c>
      <c r="T265" s="413">
        <f t="shared" ref="T265:AB265" si="66">$R265*T234</f>
        <v>386076305.98425752</v>
      </c>
      <c r="U265" s="413">
        <f t="shared" si="66"/>
        <v>39915942.224693529</v>
      </c>
      <c r="V265" s="413">
        <f t="shared" si="66"/>
        <v>461368722.3061434</v>
      </c>
      <c r="W265" s="413">
        <f t="shared" si="66"/>
        <v>121612891.22555037</v>
      </c>
      <c r="X265" s="413">
        <f t="shared" si="66"/>
        <v>265855285.85025406</v>
      </c>
      <c r="Y265" s="413">
        <f t="shared" si="66"/>
        <v>730796031.05933774</v>
      </c>
      <c r="Z265" s="413">
        <f t="shared" si="66"/>
        <v>312647984.8898744</v>
      </c>
      <c r="AA265" s="413">
        <f t="shared" si="66"/>
        <v>612279756.95392883</v>
      </c>
      <c r="AB265" s="413">
        <f t="shared" si="66"/>
        <v>788404047.97813332</v>
      </c>
    </row>
    <row r="266" spans="18:28">
      <c r="R266" s="411">
        <f t="shared" ref="R266:S266" si="67">R235</f>
        <v>3711748697.9177384</v>
      </c>
      <c r="S266" s="412" t="str">
        <f t="shared" si="67"/>
        <v>2016q3</v>
      </c>
      <c r="T266" s="413">
        <f t="shared" ref="T266:AB266" si="68">$R266*T235</f>
        <v>385327993.3547262</v>
      </c>
      <c r="U266" s="413">
        <f t="shared" si="68"/>
        <v>39838575.125953212</v>
      </c>
      <c r="V266" s="413">
        <f t="shared" si="68"/>
        <v>460474474.10592753</v>
      </c>
      <c r="W266" s="413">
        <f t="shared" si="68"/>
        <v>121377174.96685407</v>
      </c>
      <c r="X266" s="413">
        <f t="shared" si="68"/>
        <v>265339991.68444863</v>
      </c>
      <c r="Y266" s="413">
        <f t="shared" si="68"/>
        <v>729379565.21780181</v>
      </c>
      <c r="Z266" s="413">
        <f t="shared" si="68"/>
        <v>312041994.74734503</v>
      </c>
      <c r="AA266" s="413">
        <f t="shared" si="68"/>
        <v>611093005.35111558</v>
      </c>
      <c r="AB266" s="413">
        <f t="shared" si="68"/>
        <v>786875923.36356628</v>
      </c>
    </row>
    <row r="267" spans="18:28">
      <c r="R267" s="411">
        <f t="shared" ref="R267:S267" si="69">R236</f>
        <v>3943682871.3808613</v>
      </c>
      <c r="S267" s="412" t="str">
        <f t="shared" si="69"/>
        <v>2016q4</v>
      </c>
      <c r="T267" s="413">
        <f t="shared" ref="T267:AB267" si="70">$R267*T236</f>
        <v>409405789.81251669</v>
      </c>
      <c r="U267" s="413">
        <f t="shared" si="70"/>
        <v>42327948.12660113</v>
      </c>
      <c r="V267" s="413">
        <f t="shared" si="70"/>
        <v>489247910.89935547</v>
      </c>
      <c r="W267" s="413">
        <f t="shared" si="70"/>
        <v>128961609.43274851</v>
      </c>
      <c r="X267" s="413">
        <f t="shared" si="70"/>
        <v>281920158.2492187</v>
      </c>
      <c r="Y267" s="413">
        <f t="shared" si="70"/>
        <v>774955939.15027869</v>
      </c>
      <c r="Z267" s="413">
        <f t="shared" si="70"/>
        <v>331540405.88118887</v>
      </c>
      <c r="AA267" s="413">
        <f t="shared" si="70"/>
        <v>649278066.52853799</v>
      </c>
      <c r="AB267" s="413">
        <f t="shared" si="70"/>
        <v>836045043.30041528</v>
      </c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D279"/>
  <sheetViews>
    <sheetView zoomScale="80" zoomScaleNormal="80" workbookViewId="0"/>
  </sheetViews>
  <sheetFormatPr defaultRowHeight="12.75"/>
  <cols>
    <col min="1" max="1" width="7.5" style="7" bestFit="1" customWidth="1"/>
    <col min="2" max="2" width="9" style="7" hidden="1" customWidth="1"/>
    <col min="3" max="3" width="16.5" style="7" hidden="1" customWidth="1"/>
    <col min="4" max="4" width="20" style="7" customWidth="1"/>
    <col min="5" max="5" width="19.75" style="7" customWidth="1"/>
    <col min="6" max="6" width="13.75" style="7" hidden="1" customWidth="1"/>
    <col min="7" max="7" width="14.125" style="7" hidden="1" customWidth="1"/>
    <col min="8" max="8" width="10.375" style="7" hidden="1" customWidth="1"/>
    <col min="9" max="9" width="8" style="7" hidden="1" customWidth="1"/>
    <col min="10" max="10" width="7.875" style="7" hidden="1" customWidth="1"/>
    <col min="11" max="11" width="9.375" style="7" hidden="1" customWidth="1"/>
    <col min="12" max="12" width="11" hidden="1" customWidth="1"/>
    <col min="13" max="13" width="19.125" customWidth="1"/>
    <col min="14" max="14" width="15.75" customWidth="1"/>
    <col min="15" max="15" width="13.5" customWidth="1"/>
    <col min="16" max="16" width="11.375" customWidth="1"/>
    <col min="17" max="17" width="8" customWidth="1"/>
    <col min="18" max="18" width="15.875" bestFit="1" customWidth="1"/>
    <col min="19" max="19" width="19.875" customWidth="1"/>
    <col min="20" max="25" width="13.75" customWidth="1"/>
    <col min="26" max="26" width="15.375" customWidth="1"/>
    <col min="27" max="28" width="13.75" customWidth="1"/>
    <col min="30" max="30" width="15.875" bestFit="1" customWidth="1"/>
  </cols>
  <sheetData>
    <row r="1" spans="1:20" ht="28.5" customHeight="1" thickBot="1">
      <c r="D1" s="457" t="s">
        <v>251</v>
      </c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9"/>
    </row>
    <row r="2" spans="1:20" ht="39" thickBot="1">
      <c r="C2" s="218" t="s">
        <v>214</v>
      </c>
      <c r="D2" s="226" t="s">
        <v>231</v>
      </c>
      <c r="E2" s="224" t="s">
        <v>223</v>
      </c>
      <c r="F2" s="224" t="s">
        <v>213</v>
      </c>
      <c r="G2" s="224" t="s">
        <v>212</v>
      </c>
      <c r="H2" s="224" t="s">
        <v>215</v>
      </c>
      <c r="I2" s="224" t="s">
        <v>216</v>
      </c>
      <c r="J2" s="224" t="s">
        <v>217</v>
      </c>
      <c r="K2" s="224" t="s">
        <v>218</v>
      </c>
      <c r="L2" s="224" t="s">
        <v>245</v>
      </c>
      <c r="M2" s="224" t="s">
        <v>248</v>
      </c>
      <c r="N2" s="224" t="s">
        <v>249</v>
      </c>
      <c r="O2" s="225" t="s">
        <v>250</v>
      </c>
    </row>
    <row r="3" spans="1:20" hidden="1">
      <c r="A3" t="s">
        <v>197</v>
      </c>
      <c r="B3" s="7">
        <v>37676.73632361889</v>
      </c>
      <c r="C3" s="7">
        <v>228114.65100000001</v>
      </c>
      <c r="D3" s="219">
        <f>'GDP Durban'!D3</f>
        <v>488757960137.45093</v>
      </c>
      <c r="E3" s="219">
        <f>'GDP Durban'!E3</f>
        <v>75173654480.802155</v>
      </c>
    </row>
    <row r="4" spans="1:20" hidden="1">
      <c r="A4" t="s">
        <v>198</v>
      </c>
      <c r="B4" s="7">
        <v>39785.998991779808</v>
      </c>
      <c r="C4" s="7">
        <v>237077.625</v>
      </c>
      <c r="D4" s="219">
        <f>'GDP Durban'!D4</f>
        <v>506879384295.30585</v>
      </c>
      <c r="E4" s="219">
        <f>'GDP Durban'!E4</f>
        <v>78989162645.165359</v>
      </c>
    </row>
    <row r="5" spans="1:20" hidden="1">
      <c r="A5" t="s">
        <v>199</v>
      </c>
      <c r="B5" s="7">
        <v>40039.788367970163</v>
      </c>
      <c r="C5" s="7">
        <v>239764.666</v>
      </c>
      <c r="D5" s="219">
        <f>'GDP Durban'!D5</f>
        <v>511934568396.8089</v>
      </c>
      <c r="E5" s="219">
        <f>'GDP Durban'!E5</f>
        <v>79449575282.176956</v>
      </c>
    </row>
    <row r="6" spans="1:20" hidden="1">
      <c r="A6" t="s">
        <v>196</v>
      </c>
      <c r="B6" s="7">
        <v>40074.592176024802</v>
      </c>
      <c r="C6" s="7">
        <v>242416.25599999999</v>
      </c>
      <c r="D6" s="219">
        <f>'GDP Durban'!D6</f>
        <v>517198387240.9281</v>
      </c>
      <c r="E6" s="219">
        <f>'GDP Durban'!E6</f>
        <v>79707788036.473343</v>
      </c>
    </row>
    <row r="7" spans="1:20" hidden="1">
      <c r="A7" t="s">
        <v>193</v>
      </c>
      <c r="B7" s="7">
        <v>38164.553783353913</v>
      </c>
      <c r="C7" s="7">
        <v>234422.22595000002</v>
      </c>
      <c r="D7" s="219">
        <f>'GDP Durban'!D7</f>
        <v>503292050803.60181</v>
      </c>
      <c r="E7" s="219">
        <f>'GDP Durban'!E7</f>
        <v>76483665424.878571</v>
      </c>
      <c r="F7" s="220">
        <v>4118958622</v>
      </c>
      <c r="G7" s="220">
        <v>674878797</v>
      </c>
      <c r="H7" s="83">
        <f>E7/D7*100</f>
        <v>15.19667662200462</v>
      </c>
      <c r="I7" s="83">
        <f>G7/F7*100</f>
        <v>16.384694747729856</v>
      </c>
      <c r="J7" s="83">
        <f>D7/F7</f>
        <v>122.18914948925209</v>
      </c>
      <c r="K7" s="83">
        <f>E7/G7</f>
        <v>113.32948340482324</v>
      </c>
      <c r="M7" s="219">
        <f>E7*$L$26</f>
        <v>2168236091.6224403</v>
      </c>
    </row>
    <row r="8" spans="1:20" hidden="1">
      <c r="A8" t="s">
        <v>194</v>
      </c>
      <c r="B8" s="7">
        <v>40899.509629239452</v>
      </c>
      <c r="C8" s="7">
        <v>246691.99999189001</v>
      </c>
      <c r="D8" s="219">
        <f>'GDP Durban'!D8</f>
        <v>524555458465.0614</v>
      </c>
      <c r="E8" s="219">
        <f>'GDP Durban'!E8</f>
        <v>80953400091.618759</v>
      </c>
      <c r="F8" s="220">
        <v>4128329079</v>
      </c>
      <c r="G8" s="220">
        <v>697677279</v>
      </c>
      <c r="H8" s="83">
        <f t="shared" ref="H8:H38" si="0">E8/D8*100</f>
        <v>15.43276288240374</v>
      </c>
      <c r="I8" s="83">
        <f t="shared" ref="I8:I37" si="1">G8/F8*100</f>
        <v>16.899749648082743</v>
      </c>
      <c r="J8" s="83">
        <f t="shared" ref="J8:K36" si="2">D8/F8</f>
        <v>127.06241397600111</v>
      </c>
      <c r="K8" s="83">
        <f t="shared" si="2"/>
        <v>116.03273107539275</v>
      </c>
      <c r="M8" s="219">
        <f t="shared" ref="M8:M30" si="3">E8*$L$26</f>
        <v>2294948638.2892957</v>
      </c>
      <c r="N8" s="83">
        <f>(M8-M7)/M7*100</f>
        <v>5.8440382556329142</v>
      </c>
    </row>
    <row r="9" spans="1:20" hidden="1">
      <c r="A9" t="s">
        <v>195</v>
      </c>
      <c r="B9" s="7">
        <v>40843.515709009815</v>
      </c>
      <c r="C9" s="7">
        <v>248774.73830440003</v>
      </c>
      <c r="D9" s="219">
        <f>'GDP Durban'!D9</f>
        <v>528780625158.07141</v>
      </c>
      <c r="E9" s="219">
        <f>'GDP Durban'!E9</f>
        <v>81106655453.481049</v>
      </c>
      <c r="F9" s="220">
        <v>4479766142</v>
      </c>
      <c r="G9" s="220">
        <v>748604188</v>
      </c>
      <c r="H9" s="83">
        <f t="shared" si="0"/>
        <v>15.338431779575012</v>
      </c>
      <c r="I9" s="83">
        <f t="shared" si="1"/>
        <v>16.71078722126741</v>
      </c>
      <c r="J9" s="83">
        <f t="shared" si="2"/>
        <v>118.0375511570781</v>
      </c>
      <c r="K9" s="83">
        <f t="shared" si="2"/>
        <v>108.34384412164289</v>
      </c>
      <c r="M9" s="219">
        <f t="shared" si="3"/>
        <v>2299293275.8662024</v>
      </c>
      <c r="N9" s="83">
        <f t="shared" ref="N9:N36" si="4">(M9-M8)/M8*100</f>
        <v>0.1893130636747177</v>
      </c>
    </row>
    <row r="10" spans="1:20" ht="13.5" hidden="1" thickBot="1">
      <c r="A10" t="s">
        <v>192</v>
      </c>
      <c r="B10" s="7">
        <v>41049.652983244421</v>
      </c>
      <c r="C10" s="7">
        <v>252232.9458972</v>
      </c>
      <c r="D10" s="219">
        <f>'GDP Durban'!D10</f>
        <v>536841805647.12695</v>
      </c>
      <c r="E10" s="219">
        <f>'GDP Durban'!E10</f>
        <v>81881251886.097763</v>
      </c>
      <c r="F10" s="220">
        <v>4393645140</v>
      </c>
      <c r="G10" s="220">
        <v>741841930</v>
      </c>
      <c r="H10" s="83">
        <f t="shared" si="0"/>
        <v>15.252398569704418</v>
      </c>
      <c r="I10" s="83">
        <f t="shared" si="1"/>
        <v>16.884429815376485</v>
      </c>
      <c r="J10" s="83">
        <f t="shared" si="2"/>
        <v>122.18597281780634</v>
      </c>
      <c r="K10" s="83">
        <f t="shared" si="2"/>
        <v>110.375605064677</v>
      </c>
      <c r="M10" s="219">
        <f t="shared" si="3"/>
        <v>2321252316.8236618</v>
      </c>
      <c r="N10" s="83">
        <f t="shared" si="4"/>
        <v>0.95503436590475488</v>
      </c>
    </row>
    <row r="11" spans="1:20" ht="15.75" thickBot="1">
      <c r="A11" t="str">
        <f>'GDP Durban'!A11</f>
        <v>2003q1</v>
      </c>
      <c r="B11" s="7">
        <v>39679.286244765506</v>
      </c>
      <c r="C11" s="7">
        <v>242968.67667019999</v>
      </c>
      <c r="D11" s="219">
        <f>'GDP Durban'!D11</f>
        <v>519243955405.83063</v>
      </c>
      <c r="E11" s="219">
        <f>'GDP Durban'!E11</f>
        <v>79250273878.230499</v>
      </c>
      <c r="F11" s="220">
        <v>4324510166.1150007</v>
      </c>
      <c r="G11" s="220">
        <v>733454143.19999993</v>
      </c>
      <c r="H11" s="83">
        <f t="shared" si="0"/>
        <v>15.262628106337816</v>
      </c>
      <c r="I11" s="83">
        <f t="shared" si="1"/>
        <v>16.960398172885121</v>
      </c>
      <c r="J11" s="83">
        <f t="shared" si="2"/>
        <v>120.0700045693967</v>
      </c>
      <c r="K11" s="83">
        <f t="shared" si="2"/>
        <v>108.05075492854685</v>
      </c>
      <c r="M11" s="219">
        <f t="shared" si="3"/>
        <v>2246666698.5582075</v>
      </c>
      <c r="N11" s="83">
        <f t="shared" si="4"/>
        <v>-3.2131629002535669</v>
      </c>
      <c r="O11" s="83">
        <f>(M11-M7)/M7*100</f>
        <v>3.6172540083990299</v>
      </c>
      <c r="R11" s="460" t="s">
        <v>344</v>
      </c>
      <c r="S11" s="461"/>
      <c r="T11" s="462"/>
    </row>
    <row r="12" spans="1:20">
      <c r="A12" t="str">
        <f>'GDP Durban'!A12</f>
        <v>2003q2</v>
      </c>
      <c r="B12" s="7">
        <v>39679.286244765506</v>
      </c>
      <c r="C12" s="7">
        <v>242968.67667019999</v>
      </c>
      <c r="D12" s="219">
        <f>'GDP Durban'!D12</f>
        <v>541864615571.62134</v>
      </c>
      <c r="E12" s="219">
        <f>'GDP Durban'!E12</f>
        <v>84383799865.926941</v>
      </c>
      <c r="F12" s="220">
        <v>4344832650.1500006</v>
      </c>
      <c r="G12" s="220">
        <v>733104993.00000012</v>
      </c>
      <c r="H12" s="83">
        <f t="shared" si="0"/>
        <v>15.57285665846794</v>
      </c>
      <c r="I12" s="83">
        <f t="shared" si="1"/>
        <v>16.873031760491177</v>
      </c>
      <c r="J12" s="83">
        <f t="shared" si="2"/>
        <v>124.71472648156289</v>
      </c>
      <c r="K12" s="83">
        <f t="shared" si="2"/>
        <v>115.10465850275136</v>
      </c>
      <c r="M12" s="219">
        <f t="shared" si="3"/>
        <v>2392197071.1151767</v>
      </c>
      <c r="N12" s="83">
        <f t="shared" si="4"/>
        <v>6.4776129298735272</v>
      </c>
      <c r="O12" s="83">
        <f t="shared" ref="O12:O36" si="5">(M12-M8)/M8*100</f>
        <v>4.2374993149464153</v>
      </c>
      <c r="R12" s="7">
        <v>2001</v>
      </c>
    </row>
    <row r="13" spans="1:20">
      <c r="A13" t="str">
        <f>'GDP Durban'!A13</f>
        <v>2003q3</v>
      </c>
      <c r="B13" s="7">
        <v>39679.286244765506</v>
      </c>
      <c r="C13" s="7">
        <v>242968.67667019999</v>
      </c>
      <c r="D13" s="219">
        <f>'GDP Durban'!D13</f>
        <v>545530101006.18854</v>
      </c>
      <c r="E13" s="219">
        <f>'GDP Durban'!E13</f>
        <v>83987341478.700272</v>
      </c>
      <c r="F13" s="220">
        <v>4469507962.3999996</v>
      </c>
      <c r="G13" s="220">
        <v>755965791.00000012</v>
      </c>
      <c r="H13" s="83">
        <f t="shared" si="0"/>
        <v>15.395546702884413</v>
      </c>
      <c r="I13" s="83">
        <f t="shared" si="1"/>
        <v>16.913848176569036</v>
      </c>
      <c r="J13" s="83">
        <f t="shared" si="2"/>
        <v>122.05596356366132</v>
      </c>
      <c r="K13" s="83">
        <f t="shared" si="2"/>
        <v>111.0993942829091</v>
      </c>
      <c r="M13" s="219">
        <f t="shared" si="3"/>
        <v>2380957868.8719792</v>
      </c>
      <c r="N13" s="83">
        <f t="shared" si="4"/>
        <v>-0.46982760655074429</v>
      </c>
      <c r="O13" s="83">
        <f t="shared" si="5"/>
        <v>3.5517258221447086</v>
      </c>
      <c r="R13" s="7">
        <f>R12+1</f>
        <v>2002</v>
      </c>
      <c r="S13" s="268">
        <f>SUM(M7:M10)</f>
        <v>9083730322.6016006</v>
      </c>
    </row>
    <row r="14" spans="1:20">
      <c r="A14" t="str">
        <f>'GDP Durban'!A14</f>
        <v>2003q4</v>
      </c>
      <c r="B14" s="7">
        <v>39679.286244765506</v>
      </c>
      <c r="C14" s="7">
        <v>242968.67667019999</v>
      </c>
      <c r="D14" s="219">
        <f>'GDP Durban'!D14</f>
        <v>550406982952.82971</v>
      </c>
      <c r="E14" s="219">
        <f>'GDP Durban'!E14</f>
        <v>83882760417.735657</v>
      </c>
      <c r="F14" s="220">
        <v>4792454884.6540003</v>
      </c>
      <c r="G14" s="220">
        <v>792421454</v>
      </c>
      <c r="H14" s="83">
        <f t="shared" si="0"/>
        <v>15.24013375842735</v>
      </c>
      <c r="I14" s="83">
        <f t="shared" si="1"/>
        <v>16.534771282613971</v>
      </c>
      <c r="J14" s="83">
        <f t="shared" si="2"/>
        <v>114.84865193312453</v>
      </c>
      <c r="K14" s="83">
        <f t="shared" si="2"/>
        <v>105.85624605985953</v>
      </c>
      <c r="M14" s="219">
        <f t="shared" si="3"/>
        <v>2377993099.471559</v>
      </c>
      <c r="N14" s="83">
        <f t="shared" si="4"/>
        <v>-0.12452002780816952</v>
      </c>
      <c r="O14" s="83">
        <f t="shared" si="5"/>
        <v>2.4444039209636537</v>
      </c>
      <c r="R14" s="7">
        <f t="shared" ref="R14:R27" si="6">R13+1</f>
        <v>2003</v>
      </c>
      <c r="S14" s="268">
        <f>SUM(M11:M14)</f>
        <v>9397814738.016922</v>
      </c>
      <c r="T14" s="83">
        <f>(S14-S13)/S13*100</f>
        <v>3.4576589601502707</v>
      </c>
    </row>
    <row r="15" spans="1:20">
      <c r="A15" t="str">
        <f>'GDP Durban'!A15</f>
        <v>2004q1</v>
      </c>
      <c r="B15" s="7">
        <v>39679.286244765506</v>
      </c>
      <c r="C15" s="7">
        <v>242968.67667019999</v>
      </c>
      <c r="D15" s="219">
        <f>'GDP Durban'!D15</f>
        <v>539074956734.3255</v>
      </c>
      <c r="E15" s="219">
        <f>'GDP Durban'!E15</f>
        <v>81950886348.798767</v>
      </c>
      <c r="F15" s="220">
        <v>4499340550.9499998</v>
      </c>
      <c r="G15" s="220">
        <v>735941631.61000013</v>
      </c>
      <c r="H15" s="83">
        <f t="shared" si="0"/>
        <v>15.202131971637286</v>
      </c>
      <c r="I15" s="83">
        <f t="shared" si="1"/>
        <v>16.356655453755593</v>
      </c>
      <c r="J15" s="83">
        <f t="shared" si="2"/>
        <v>119.81199258644784</v>
      </c>
      <c r="K15" s="83">
        <f t="shared" si="2"/>
        <v>111.35514397998789</v>
      </c>
      <c r="M15" s="219">
        <f t="shared" si="3"/>
        <v>2323226384.8081174</v>
      </c>
      <c r="N15" s="83">
        <f t="shared" si="4"/>
        <v>-2.3030644906249722</v>
      </c>
      <c r="O15" s="83">
        <f t="shared" si="5"/>
        <v>3.4077011200211347</v>
      </c>
      <c r="R15" s="7">
        <f t="shared" si="6"/>
        <v>2004</v>
      </c>
      <c r="S15" s="268">
        <f>SUM(M15:M18)</f>
        <v>9813836632.6297073</v>
      </c>
      <c r="T15" s="83">
        <f t="shared" ref="T15:T21" si="7">(S15-S14)/S14*100</f>
        <v>4.4267939538098631</v>
      </c>
    </row>
    <row r="16" spans="1:20">
      <c r="A16" t="str">
        <f>'GDP Durban'!A16</f>
        <v>2004q2</v>
      </c>
      <c r="B16" s="7">
        <v>39679.286244765506</v>
      </c>
      <c r="C16" s="7">
        <v>242968.67667019999</v>
      </c>
      <c r="D16" s="219">
        <f>'GDP Durban'!D16</f>
        <v>561191437349.4408</v>
      </c>
      <c r="E16" s="219">
        <f>'GDP Durban'!E16</f>
        <v>87054091753.421341</v>
      </c>
      <c r="F16" s="220">
        <v>4543677182.2600002</v>
      </c>
      <c r="G16" s="220">
        <v>765181765.9000001</v>
      </c>
      <c r="H16" s="83">
        <f t="shared" si="0"/>
        <v>15.512369925775399</v>
      </c>
      <c r="I16" s="83">
        <f t="shared" si="1"/>
        <v>16.8405838532614</v>
      </c>
      <c r="J16" s="83">
        <f t="shared" si="2"/>
        <v>123.51041124587712</v>
      </c>
      <c r="K16" s="83">
        <f t="shared" si="2"/>
        <v>113.76916653395298</v>
      </c>
      <c r="M16" s="219">
        <f t="shared" si="3"/>
        <v>2467897198.8936849</v>
      </c>
      <c r="N16" s="83">
        <f t="shared" si="4"/>
        <v>6.2271509583219666</v>
      </c>
      <c r="O16" s="83">
        <f t="shared" si="5"/>
        <v>3.1644603487127783</v>
      </c>
      <c r="R16" s="7">
        <f t="shared" si="6"/>
        <v>2005</v>
      </c>
      <c r="S16" s="268">
        <f>SUM(M19:M22)</f>
        <v>10369356926.878502</v>
      </c>
      <c r="T16" s="83">
        <f t="shared" si="7"/>
        <v>5.660582247739514</v>
      </c>
    </row>
    <row r="17" spans="1:20">
      <c r="A17" t="str">
        <f>'GDP Durban'!A17</f>
        <v>2004q3</v>
      </c>
      <c r="B17" s="7">
        <v>39679.286244765506</v>
      </c>
      <c r="C17" s="7">
        <v>242968.67667019999</v>
      </c>
      <c r="D17" s="219">
        <f>'GDP Durban'!D17</f>
        <v>571887280776.71997</v>
      </c>
      <c r="E17" s="219">
        <f>'GDP Durban'!E17</f>
        <v>88256260221.359222</v>
      </c>
      <c r="F17" s="220">
        <v>4775490888.2999992</v>
      </c>
      <c r="G17" s="220">
        <v>793665970.39999986</v>
      </c>
      <c r="H17" s="83">
        <f t="shared" si="0"/>
        <v>15.432457267014618</v>
      </c>
      <c r="I17" s="83">
        <f t="shared" si="1"/>
        <v>16.619568311699421</v>
      </c>
      <c r="J17" s="83">
        <f t="shared" si="2"/>
        <v>119.75465855831692</v>
      </c>
      <c r="K17" s="83">
        <f t="shared" si="2"/>
        <v>111.20076141966744</v>
      </c>
      <c r="M17" s="219">
        <f t="shared" si="3"/>
        <v>2501977483.1728625</v>
      </c>
      <c r="N17" s="83">
        <f t="shared" si="4"/>
        <v>1.380944242509585</v>
      </c>
      <c r="O17" s="83">
        <f t="shared" si="5"/>
        <v>5.0828120851301941</v>
      </c>
      <c r="R17" s="7">
        <f t="shared" si="6"/>
        <v>2006</v>
      </c>
      <c r="S17" s="268">
        <f>SUM(M23:M26)</f>
        <v>10925648335.171329</v>
      </c>
      <c r="T17" s="83">
        <f t="shared" si="7"/>
        <v>5.3647628509233751</v>
      </c>
    </row>
    <row r="18" spans="1:20">
      <c r="A18" t="str">
        <f>'GDP Durban'!A18</f>
        <v>2004q4</v>
      </c>
      <c r="B18" s="7">
        <v>39679.286244765506</v>
      </c>
      <c r="C18" s="7">
        <v>242968.67667019999</v>
      </c>
      <c r="D18" s="219">
        <f>'GDP Durban'!D18</f>
        <v>579586135917.66064</v>
      </c>
      <c r="E18" s="219">
        <f>'GDP Durban'!E18</f>
        <v>88917944120.899078</v>
      </c>
      <c r="F18" s="220">
        <v>4830257034.4000006</v>
      </c>
      <c r="G18" s="220">
        <v>826240651</v>
      </c>
      <c r="H18" s="83">
        <f t="shared" si="0"/>
        <v>15.341627173347582</v>
      </c>
      <c r="I18" s="83">
        <f t="shared" si="1"/>
        <v>17.105521406328908</v>
      </c>
      <c r="J18" s="83">
        <f t="shared" si="2"/>
        <v>119.99074413431397</v>
      </c>
      <c r="K18" s="83">
        <f t="shared" si="2"/>
        <v>107.61748894015514</v>
      </c>
      <c r="M18" s="219">
        <f t="shared" si="3"/>
        <v>2520735565.755044</v>
      </c>
      <c r="N18" s="83">
        <f t="shared" si="4"/>
        <v>0.74973027168867812</v>
      </c>
      <c r="O18" s="83">
        <f t="shared" si="5"/>
        <v>6.0026442597838221</v>
      </c>
      <c r="R18" s="7">
        <f t="shared" si="6"/>
        <v>2007</v>
      </c>
      <c r="S18" s="268">
        <f>SUM(M27:M30)</f>
        <v>11592184135.610027</v>
      </c>
      <c r="T18" s="83">
        <f t="shared" si="7"/>
        <v>6.1006521534563518</v>
      </c>
    </row>
    <row r="19" spans="1:20">
      <c r="A19" t="str">
        <f>'GDP Durban'!A19</f>
        <v>2005q1</v>
      </c>
      <c r="B19" s="7">
        <v>39679.286244765506</v>
      </c>
      <c r="C19" s="7">
        <v>242968.67667019999</v>
      </c>
      <c r="D19" s="219">
        <f>'GDP Durban'!D19</f>
        <v>568481371268.61169</v>
      </c>
      <c r="E19" s="219">
        <f>'GDP Durban'!E19</f>
        <v>86810104521.550095</v>
      </c>
      <c r="F19" s="220">
        <v>4690209425</v>
      </c>
      <c r="G19" s="220">
        <v>774740717</v>
      </c>
      <c r="H19" s="83">
        <f t="shared" si="0"/>
        <v>15.270527568533407</v>
      </c>
      <c r="I19" s="83">
        <f t="shared" si="1"/>
        <v>16.51825423552382</v>
      </c>
      <c r="J19" s="83">
        <f t="shared" si="2"/>
        <v>121.205967528542</v>
      </c>
      <c r="K19" s="83">
        <f t="shared" si="2"/>
        <v>112.0505255715766</v>
      </c>
      <c r="L19">
        <f t="shared" ref="L19:L24" si="8">M31/E31</f>
        <v>2.8514810350969713E-2</v>
      </c>
      <c r="M19" s="219">
        <f t="shared" si="3"/>
        <v>2460980402.7503581</v>
      </c>
      <c r="N19" s="83">
        <f t="shared" si="4"/>
        <v>-2.3705446861018613</v>
      </c>
      <c r="O19" s="83">
        <f t="shared" si="5"/>
        <v>5.9294272328789113</v>
      </c>
      <c r="R19" s="7">
        <f t="shared" si="6"/>
        <v>2008</v>
      </c>
      <c r="S19" s="268">
        <f>SUM(M31:M34)</f>
        <v>11995093881.13759</v>
      </c>
      <c r="T19" s="83">
        <f t="shared" si="7"/>
        <v>3.475701738465875</v>
      </c>
    </row>
    <row r="20" spans="1:20">
      <c r="A20" t="str">
        <f>'GDP Durban'!A20</f>
        <v>2005q2</v>
      </c>
      <c r="B20" s="7">
        <v>39679.286244765506</v>
      </c>
      <c r="C20" s="7">
        <v>242968.67667019999</v>
      </c>
      <c r="D20" s="219">
        <f>'GDP Durban'!D20</f>
        <v>589441268077.47681</v>
      </c>
      <c r="E20" s="219">
        <f>'GDP Durban'!E20</f>
        <v>91432892635.954056</v>
      </c>
      <c r="F20" s="220">
        <v>4760343407</v>
      </c>
      <c r="G20" s="220">
        <v>805551748</v>
      </c>
      <c r="H20" s="83">
        <f t="shared" si="0"/>
        <v>15.51179016260124</v>
      </c>
      <c r="I20" s="83">
        <f t="shared" si="1"/>
        <v>16.922135214351357</v>
      </c>
      <c r="J20" s="83">
        <f t="shared" si="2"/>
        <v>123.82326602965533</v>
      </c>
      <c r="K20" s="83">
        <f t="shared" si="2"/>
        <v>113.50343769095025</v>
      </c>
      <c r="L20">
        <f t="shared" si="8"/>
        <v>2.7565614609602062E-2</v>
      </c>
      <c r="M20" s="219">
        <f t="shared" si="3"/>
        <v>2592031862.9267626</v>
      </c>
      <c r="N20" s="83">
        <f t="shared" si="4"/>
        <v>5.3251728469655086</v>
      </c>
      <c r="O20" s="83">
        <f t="shared" si="5"/>
        <v>5.0299771031275178</v>
      </c>
      <c r="R20" s="7">
        <f t="shared" si="6"/>
        <v>2009</v>
      </c>
      <c r="S20" s="268">
        <f>SUM(M35:M38)</f>
        <v>11871126061.785322</v>
      </c>
      <c r="T20" s="83">
        <f t="shared" si="7"/>
        <v>-1.0334876957254076</v>
      </c>
    </row>
    <row r="21" spans="1:20">
      <c r="A21" t="str">
        <f>'GDP Durban'!A21</f>
        <v>2005q3</v>
      </c>
      <c r="B21" s="7">
        <v>39679.286244765506</v>
      </c>
      <c r="C21" s="7">
        <v>242968.67667019999</v>
      </c>
      <c r="D21" s="219">
        <f>'GDP Durban'!D21</f>
        <v>601321424061.81104</v>
      </c>
      <c r="E21" s="219">
        <f>'GDP Durban'!E21</f>
        <v>93565519185.953247</v>
      </c>
      <c r="F21" s="220">
        <v>4824982237</v>
      </c>
      <c r="G21" s="220">
        <v>802738840</v>
      </c>
      <c r="H21" s="83">
        <f t="shared" si="0"/>
        <v>15.559984301563063</v>
      </c>
      <c r="I21" s="83">
        <f t="shared" si="1"/>
        <v>16.637135652941058</v>
      </c>
      <c r="J21" s="83">
        <f t="shared" si="2"/>
        <v>124.6266606850124</v>
      </c>
      <c r="K21" s="83">
        <f t="shared" si="2"/>
        <v>116.55785732997951</v>
      </c>
      <c r="L21">
        <f t="shared" si="8"/>
        <v>2.776823893329421E-2</v>
      </c>
      <c r="M21" s="219">
        <f t="shared" si="3"/>
        <v>2652489711.4094844</v>
      </c>
      <c r="N21" s="83">
        <f t="shared" si="4"/>
        <v>2.3324500499950078</v>
      </c>
      <c r="O21" s="83">
        <f t="shared" si="5"/>
        <v>6.0157307269508671</v>
      </c>
      <c r="R21" s="7">
        <f t="shared" si="6"/>
        <v>2010</v>
      </c>
      <c r="S21" s="268">
        <f>SUM(M39:M42)</f>
        <v>12284293056.127274</v>
      </c>
      <c r="T21" s="83">
        <f t="shared" si="7"/>
        <v>3.4804364151433695</v>
      </c>
    </row>
    <row r="22" spans="1:20">
      <c r="A22" t="str">
        <f>'GDP Durban'!A22</f>
        <v>2005q4</v>
      </c>
      <c r="B22" s="7">
        <v>39679.286244765506</v>
      </c>
      <c r="C22" s="7">
        <v>242968.67667019999</v>
      </c>
      <c r="D22" s="219">
        <f>'GDP Durban'!D22</f>
        <v>607539915673.75232</v>
      </c>
      <c r="E22" s="219">
        <f>'GDP Durban'!E22</f>
        <v>93966423447.842941</v>
      </c>
      <c r="F22" s="220">
        <v>5011501336</v>
      </c>
      <c r="G22" s="220">
        <v>832010091</v>
      </c>
      <c r="H22" s="83">
        <f t="shared" si="0"/>
        <v>15.466707787197098</v>
      </c>
      <c r="I22" s="83">
        <f t="shared" si="1"/>
        <v>16.602012754606594</v>
      </c>
      <c r="J22" s="83">
        <f t="shared" si="2"/>
        <v>121.22912375768591</v>
      </c>
      <c r="K22" s="83">
        <f t="shared" si="2"/>
        <v>112.9390430047596</v>
      </c>
      <c r="L22">
        <f t="shared" si="8"/>
        <v>2.9155986209972038E-2</v>
      </c>
      <c r="M22" s="219">
        <f t="shared" si="3"/>
        <v>2663854949.7918978</v>
      </c>
      <c r="N22" s="83">
        <f t="shared" si="4"/>
        <v>0.42847436254047172</v>
      </c>
      <c r="O22" s="83">
        <f t="shared" si="5"/>
        <v>5.6776833707261467</v>
      </c>
      <c r="R22" s="7">
        <f t="shared" si="6"/>
        <v>2011</v>
      </c>
      <c r="S22" s="268">
        <f>SUM(M43:M46)</f>
        <v>12731504899.336502</v>
      </c>
      <c r="T22" s="83">
        <f t="shared" ref="T22:T27" si="9">(S22-S21)/S21*100</f>
        <v>3.6405175386642541</v>
      </c>
    </row>
    <row r="23" spans="1:20">
      <c r="A23" t="str">
        <f>'GDP Durban'!A23</f>
        <v>2006q1</v>
      </c>
      <c r="B23" s="7">
        <v>39679.286244765506</v>
      </c>
      <c r="C23" s="7">
        <v>242968.67667019999</v>
      </c>
      <c r="D23" s="219">
        <f>'GDP Durban'!D23</f>
        <v>593899296789.41797</v>
      </c>
      <c r="E23" s="219">
        <f>'GDP Durban'!E23</f>
        <v>91323205295.680679</v>
      </c>
      <c r="F23" s="220">
        <v>4675546289</v>
      </c>
      <c r="G23" s="220">
        <v>750919883</v>
      </c>
      <c r="H23" s="83">
        <f t="shared" si="0"/>
        <v>15.37688389081586</v>
      </c>
      <c r="I23" s="83">
        <f t="shared" si="1"/>
        <v>16.060580659134182</v>
      </c>
      <c r="J23" s="83">
        <f t="shared" si="2"/>
        <v>127.0224397492684</v>
      </c>
      <c r="K23" s="83">
        <f t="shared" si="2"/>
        <v>121.61511149609642</v>
      </c>
      <c r="L23">
        <f t="shared" si="8"/>
        <v>2.7758558284033095E-2</v>
      </c>
      <c r="M23" s="219">
        <f t="shared" si="3"/>
        <v>2588922335.5701222</v>
      </c>
      <c r="N23" s="83">
        <f t="shared" si="4"/>
        <v>-2.812938978814493</v>
      </c>
      <c r="O23" s="83">
        <f t="shared" si="5"/>
        <v>5.1988196523945494</v>
      </c>
      <c r="R23" s="7">
        <f t="shared" si="6"/>
        <v>2012</v>
      </c>
      <c r="S23" s="268">
        <f>SUM(M47:M50)</f>
        <v>13072852139.209621</v>
      </c>
      <c r="T23" s="83">
        <f t="shared" si="9"/>
        <v>2.6811224798013353</v>
      </c>
    </row>
    <row r="24" spans="1:20">
      <c r="A24" t="str">
        <f>'GDP Durban'!A24</f>
        <v>2006q2</v>
      </c>
      <c r="B24" s="7">
        <v>39679.286244765506</v>
      </c>
      <c r="C24" s="7">
        <v>242968.67667019999</v>
      </c>
      <c r="D24" s="219">
        <f>'GDP Durban'!D24</f>
        <v>615465002802.78625</v>
      </c>
      <c r="E24" s="219">
        <f>'GDP Durban'!E24</f>
        <v>95591084909.751129</v>
      </c>
      <c r="F24" s="220">
        <v>4859349229</v>
      </c>
      <c r="G24" s="220">
        <v>811777848</v>
      </c>
      <c r="H24" s="83">
        <f t="shared" si="0"/>
        <v>15.531522421979439</v>
      </c>
      <c r="I24" s="83">
        <f t="shared" si="1"/>
        <v>16.705484824087335</v>
      </c>
      <c r="J24" s="83">
        <f t="shared" si="2"/>
        <v>126.65584912682682</v>
      </c>
      <c r="K24" s="83">
        <f t="shared" si="2"/>
        <v>117.75522717854594</v>
      </c>
      <c r="L24">
        <f t="shared" si="8"/>
        <v>2.9520196931433672E-2</v>
      </c>
      <c r="M24" s="219">
        <f t="shared" si="3"/>
        <v>2709912491.6056767</v>
      </c>
      <c r="N24" s="83">
        <f t="shared" si="4"/>
        <v>4.6733791266438454</v>
      </c>
      <c r="O24" s="83">
        <f t="shared" si="5"/>
        <v>4.547807855487183</v>
      </c>
      <c r="R24" s="7">
        <f t="shared" si="6"/>
        <v>2013</v>
      </c>
      <c r="S24" s="268">
        <f>SUM(M51:M54)</f>
        <v>13399260726.136616</v>
      </c>
      <c r="T24" s="83">
        <f t="shared" si="9"/>
        <v>2.4968429494279345</v>
      </c>
    </row>
    <row r="25" spans="1:20">
      <c r="A25" t="str">
        <f>'GDP Durban'!A25</f>
        <v>2006q3</v>
      </c>
      <c r="B25" s="7">
        <v>39679.286244765506</v>
      </c>
      <c r="C25" s="7">
        <v>242968.67667019999</v>
      </c>
      <c r="D25" s="219">
        <f>'GDP Durban'!D25</f>
        <v>632122746871.95532</v>
      </c>
      <c r="E25" s="219">
        <f>'GDP Durban'!E25</f>
        <v>98261270745.766708</v>
      </c>
      <c r="F25" s="220">
        <v>4906222423</v>
      </c>
      <c r="G25" s="220">
        <v>827883368</v>
      </c>
      <c r="H25" s="83">
        <f t="shared" si="0"/>
        <v>15.544650343941951</v>
      </c>
      <c r="I25" s="83">
        <f t="shared" si="1"/>
        <v>16.874150754334849</v>
      </c>
      <c r="J25" s="83">
        <f t="shared" si="2"/>
        <v>128.84102928326519</v>
      </c>
      <c r="K25" s="83">
        <f t="shared" si="2"/>
        <v>118.6897509284988</v>
      </c>
      <c r="L25">
        <f>L37/G37</f>
        <v>2.8159655130830248E-2</v>
      </c>
      <c r="M25" s="219">
        <f t="shared" si="3"/>
        <v>2785609612.9298959</v>
      </c>
      <c r="N25" s="83">
        <f t="shared" si="4"/>
        <v>2.7933419089620561</v>
      </c>
      <c r="O25" s="83">
        <f t="shared" si="5"/>
        <v>5.0186773938389386</v>
      </c>
      <c r="R25" s="7">
        <f t="shared" si="6"/>
        <v>2014</v>
      </c>
      <c r="S25" s="268">
        <f>SUM(M55:M58)</f>
        <v>13705588895.066744</v>
      </c>
      <c r="T25" s="83">
        <f t="shared" si="9"/>
        <v>2.2861572380079442</v>
      </c>
    </row>
    <row r="26" spans="1:20">
      <c r="A26" t="str">
        <f>'GDP Durban'!A26</f>
        <v>2006q4</v>
      </c>
      <c r="B26" s="7">
        <v>39679.286244765506</v>
      </c>
      <c r="C26" s="7">
        <v>242968.67667019999</v>
      </c>
      <c r="D26" s="219">
        <f>'GDP Durban'!D26</f>
        <v>649809301263.41711</v>
      </c>
      <c r="E26" s="219">
        <f>'GDP Durban'!E26</f>
        <v>100222336928.01282</v>
      </c>
      <c r="F26" s="220">
        <v>5280826192</v>
      </c>
      <c r="G26" s="220">
        <v>873224453</v>
      </c>
      <c r="H26" s="83">
        <f t="shared" si="0"/>
        <v>15.423346008306071</v>
      </c>
      <c r="I26" s="83">
        <f t="shared" si="1"/>
        <v>16.535754468171294</v>
      </c>
      <c r="J26" s="83">
        <f t="shared" si="2"/>
        <v>123.05068897132472</v>
      </c>
      <c r="K26" s="83">
        <f t="shared" si="2"/>
        <v>114.77271002168422</v>
      </c>
      <c r="L26">
        <f>AVERAGE(L19:L25)</f>
        <v>2.8349008635733579E-2</v>
      </c>
      <c r="M26" s="219">
        <f t="shared" si="3"/>
        <v>2841203895.0656357</v>
      </c>
      <c r="N26" s="83">
        <f t="shared" si="4"/>
        <v>1.9957671698751032</v>
      </c>
      <c r="O26" s="83">
        <f t="shared" si="5"/>
        <v>6.6576051855823657</v>
      </c>
      <c r="Q26" s="273">
        <f>M26/E26</f>
        <v>2.8349008635733579E-2</v>
      </c>
      <c r="R26" s="7">
        <f t="shared" si="6"/>
        <v>2015</v>
      </c>
      <c r="S26" s="268">
        <f>SUM(M59:M62)</f>
        <v>13813893845.623543</v>
      </c>
      <c r="T26" s="83">
        <f t="shared" si="9"/>
        <v>0.79022471333415489</v>
      </c>
    </row>
    <row r="27" spans="1:20">
      <c r="A27" t="str">
        <f>'GDP Durban'!A27</f>
        <v>2007q1</v>
      </c>
      <c r="B27" s="7">
        <v>39679.286244765506</v>
      </c>
      <c r="C27" s="7">
        <v>242968.67667019999</v>
      </c>
      <c r="D27" s="219">
        <f>'GDP Durban'!D27</f>
        <v>632100684489.97131</v>
      </c>
      <c r="E27" s="219">
        <f>'GDP Durban'!E27</f>
        <v>97757353530.725494</v>
      </c>
      <c r="F27" s="220">
        <v>5154329343</v>
      </c>
      <c r="G27" s="220">
        <v>833477953</v>
      </c>
      <c r="H27" s="83">
        <f t="shared" si="0"/>
        <v>15.465471866970661</v>
      </c>
      <c r="I27" s="83">
        <f t="shared" si="1"/>
        <v>16.170444252498747</v>
      </c>
      <c r="J27" s="83">
        <f t="shared" si="2"/>
        <v>122.63490406339976</v>
      </c>
      <c r="K27" s="83">
        <f t="shared" si="2"/>
        <v>117.28846957362229</v>
      </c>
      <c r="M27" s="219">
        <f t="shared" si="3"/>
        <v>2771324059.4489975</v>
      </c>
      <c r="N27" s="83">
        <f t="shared" si="4"/>
        <v>-2.4595149872207207</v>
      </c>
      <c r="O27" s="83">
        <f t="shared" si="5"/>
        <v>7.0454691271651244</v>
      </c>
      <c r="Q27" s="273">
        <f t="shared" ref="Q27:Q38" si="10">M27/E27</f>
        <v>2.8349008635733579E-2</v>
      </c>
      <c r="R27" s="7">
        <f t="shared" si="6"/>
        <v>2016</v>
      </c>
      <c r="S27" s="268">
        <f>SUM(M63:M66)</f>
        <v>13853871622.283115</v>
      </c>
      <c r="T27" s="83">
        <f t="shared" si="9"/>
        <v>0.28940266304593171</v>
      </c>
    </row>
    <row r="28" spans="1:20">
      <c r="A28" t="str">
        <f>'GDP Durban'!A28</f>
        <v>2007q2</v>
      </c>
      <c r="B28" s="7">
        <v>39679.286244765506</v>
      </c>
      <c r="C28" s="7">
        <v>242968.67667019999</v>
      </c>
      <c r="D28" s="219">
        <f>'GDP Durban'!D28</f>
        <v>649120437382.96094</v>
      </c>
      <c r="E28" s="219">
        <f>'GDP Durban'!E28</f>
        <v>101532179370.20851</v>
      </c>
      <c r="F28" s="220">
        <v>5056692012</v>
      </c>
      <c r="G28" s="220">
        <v>821281896</v>
      </c>
      <c r="H28" s="83">
        <f t="shared" si="0"/>
        <v>15.641500948506984</v>
      </c>
      <c r="I28" s="83">
        <f t="shared" si="1"/>
        <v>16.241485422703654</v>
      </c>
      <c r="J28" s="83">
        <f t="shared" si="2"/>
        <v>128.36859271684688</v>
      </c>
      <c r="K28" s="83">
        <f t="shared" si="2"/>
        <v>123.6264671907592</v>
      </c>
      <c r="M28" s="219">
        <f t="shared" si="3"/>
        <v>2878336629.7708917</v>
      </c>
      <c r="N28" s="83">
        <f t="shared" si="4"/>
        <v>3.8614239268420567</v>
      </c>
      <c r="O28" s="83">
        <f t="shared" si="5"/>
        <v>6.2151135391615684</v>
      </c>
      <c r="Q28" s="273">
        <f>M28/E28</f>
        <v>2.8349008635733579E-2</v>
      </c>
    </row>
    <row r="29" spans="1:20">
      <c r="A29" t="str">
        <f>'GDP Durban'!A29</f>
        <v>2007q3</v>
      </c>
      <c r="B29" s="7">
        <v>39679.286244765506</v>
      </c>
      <c r="C29" s="7">
        <v>242968.67667019999</v>
      </c>
      <c r="D29" s="219">
        <f>'GDP Durban'!D29</f>
        <v>663508583117.78174</v>
      </c>
      <c r="E29" s="219">
        <f>'GDP Durban'!E29</f>
        <v>103747280756.37419</v>
      </c>
      <c r="F29" s="220">
        <v>5400223668</v>
      </c>
      <c r="G29" s="220">
        <v>898105429</v>
      </c>
      <c r="H29" s="83">
        <f t="shared" si="0"/>
        <v>15.636162575150539</v>
      </c>
      <c r="I29" s="83">
        <f t="shared" si="1"/>
        <v>16.630893166923542</v>
      </c>
      <c r="J29" s="83">
        <f t="shared" si="2"/>
        <v>122.86687069084223</v>
      </c>
      <c r="K29" s="83">
        <f t="shared" si="2"/>
        <v>115.5179307532882</v>
      </c>
      <c r="M29" s="219">
        <f t="shared" si="3"/>
        <v>2941132558.0963283</v>
      </c>
      <c r="N29" s="83">
        <f t="shared" si="4"/>
        <v>2.1816742237837201</v>
      </c>
      <c r="O29" s="83">
        <f t="shared" si="5"/>
        <v>5.5830847382398936</v>
      </c>
      <c r="Q29" s="273">
        <f t="shared" si="10"/>
        <v>2.8349008635733579E-2</v>
      </c>
    </row>
    <row r="30" spans="1:20">
      <c r="A30" t="str">
        <f>'GDP Durban'!A30</f>
        <v>2007q4</v>
      </c>
      <c r="B30" s="7">
        <v>39679.286244765506</v>
      </c>
      <c r="C30" s="7">
        <v>242968.67667019999</v>
      </c>
      <c r="D30" s="219">
        <f>'GDP Durban'!D30</f>
        <v>680111925608.3844</v>
      </c>
      <c r="E30" s="219">
        <f>'GDP Durban'!E30</f>
        <v>105872869378.2467</v>
      </c>
      <c r="F30" s="220">
        <v>5579296845</v>
      </c>
      <c r="G30" s="220">
        <v>902642355</v>
      </c>
      <c r="H30" s="83">
        <f t="shared" si="0"/>
        <v>15.566977344727434</v>
      </c>
      <c r="I30" s="83">
        <f t="shared" si="1"/>
        <v>16.178424989323183</v>
      </c>
      <c r="J30" s="83">
        <f t="shared" si="2"/>
        <v>121.8992185758821</v>
      </c>
      <c r="K30" s="83">
        <f t="shared" si="2"/>
        <v>117.29215762121721</v>
      </c>
      <c r="M30" s="219">
        <f t="shared" si="3"/>
        <v>3001390888.2938089</v>
      </c>
      <c r="N30" s="83">
        <f t="shared" si="4"/>
        <v>2.0488138160111817</v>
      </c>
      <c r="O30" s="83">
        <f t="shared" si="5"/>
        <v>5.6379971006787857</v>
      </c>
      <c r="Q30" s="273">
        <f t="shared" si="10"/>
        <v>2.8349008635733579E-2</v>
      </c>
    </row>
    <row r="31" spans="1:20">
      <c r="A31" t="str">
        <f>'GDP Durban'!A31</f>
        <v>2008q1</v>
      </c>
      <c r="B31" s="7">
        <v>39679.286244765506</v>
      </c>
      <c r="C31" s="7">
        <v>242968.67667019999</v>
      </c>
      <c r="D31" s="219">
        <f>'GDP Durban'!D31</f>
        <v>656295967158.49463</v>
      </c>
      <c r="E31" s="219">
        <f>'GDP Durban'!E31</f>
        <v>102482271962.72815</v>
      </c>
      <c r="F31" s="220">
        <v>5543646776</v>
      </c>
      <c r="G31" s="220">
        <v>903654581</v>
      </c>
      <c r="H31" s="83">
        <f t="shared" si="0"/>
        <v>15.615252430460053</v>
      </c>
      <c r="I31" s="83">
        <f t="shared" si="1"/>
        <v>16.300724369961191</v>
      </c>
      <c r="J31" s="83">
        <f t="shared" si="2"/>
        <v>118.38704623097267</v>
      </c>
      <c r="K31" s="83">
        <f t="shared" si="2"/>
        <v>113.4086786228865</v>
      </c>
      <c r="L31" s="220">
        <v>25767539</v>
      </c>
      <c r="M31" s="219">
        <f t="shared" ref="M31:M38" si="11">L31*K31</f>
        <v>2922262549.353694</v>
      </c>
      <c r="N31" s="83">
        <f t="shared" si="4"/>
        <v>-2.6363889904755728</v>
      </c>
      <c r="O31" s="83">
        <f t="shared" si="5"/>
        <v>5.4464395598220472</v>
      </c>
      <c r="P31" s="230"/>
      <c r="Q31" s="273">
        <f t="shared" si="10"/>
        <v>2.8514810350969713E-2</v>
      </c>
      <c r="R31" s="83"/>
      <c r="S31" s="83"/>
    </row>
    <row r="32" spans="1:20">
      <c r="A32" t="str">
        <f>'GDP Durban'!A32</f>
        <v>2008q2</v>
      </c>
      <c r="B32" s="7">
        <v>39679.286244765506</v>
      </c>
      <c r="C32" s="7">
        <v>242968.67667019999</v>
      </c>
      <c r="D32" s="219">
        <f>'GDP Durban'!D32</f>
        <v>679423124396.89709</v>
      </c>
      <c r="E32" s="219">
        <f>'GDP Durban'!E32</f>
        <v>107051708874.65326</v>
      </c>
      <c r="F32" s="220">
        <v>5265926862</v>
      </c>
      <c r="G32" s="220">
        <v>890416751</v>
      </c>
      <c r="H32" s="83">
        <f t="shared" si="0"/>
        <v>15.756265135909194</v>
      </c>
      <c r="I32" s="83">
        <f t="shared" si="1"/>
        <v>16.909022368415872</v>
      </c>
      <c r="J32" s="83">
        <f t="shared" si="2"/>
        <v>129.02251440287799</v>
      </c>
      <c r="K32" s="83">
        <f t="shared" si="2"/>
        <v>120.22652174324746</v>
      </c>
      <c r="L32" s="220">
        <v>24544885</v>
      </c>
      <c r="M32" s="219">
        <f t="shared" si="11"/>
        <v>2950946150.1380086</v>
      </c>
      <c r="N32" s="83">
        <f t="shared" si="4"/>
        <v>0.9815545420673607</v>
      </c>
      <c r="O32" s="83">
        <f t="shared" si="5"/>
        <v>2.5226208642905141</v>
      </c>
      <c r="P32" s="230"/>
      <c r="Q32" s="273">
        <f t="shared" si="10"/>
        <v>2.7565614609602062E-2</v>
      </c>
      <c r="R32" s="83"/>
      <c r="S32" s="83"/>
    </row>
    <row r="33" spans="1:19">
      <c r="A33" t="str">
        <f>'GDP Durban'!A33</f>
        <v>2008q3</v>
      </c>
      <c r="B33" s="7">
        <v>39679.286244765506</v>
      </c>
      <c r="C33" s="7">
        <v>242968.67667019999</v>
      </c>
      <c r="D33" s="219">
        <f>'GDP Durban'!D33</f>
        <v>685028520643.96106</v>
      </c>
      <c r="E33" s="219">
        <f>'GDP Durban'!E33</f>
        <v>107903356298.08574</v>
      </c>
      <c r="F33" s="220">
        <v>5202135900</v>
      </c>
      <c r="G33" s="220">
        <v>869415812</v>
      </c>
      <c r="H33" s="83">
        <f t="shared" si="0"/>
        <v>15.75165895233839</v>
      </c>
      <c r="I33" s="83">
        <f t="shared" si="1"/>
        <v>16.712670116903329</v>
      </c>
      <c r="J33" s="83">
        <f t="shared" si="2"/>
        <v>131.68216552050495</v>
      </c>
      <c r="K33" s="83">
        <f t="shared" si="2"/>
        <v>124.11018388297467</v>
      </c>
      <c r="L33" s="220">
        <v>24142146</v>
      </c>
      <c r="M33" s="219">
        <f t="shared" si="11"/>
        <v>2996286179.3896213</v>
      </c>
      <c r="N33" s="83">
        <f t="shared" si="4"/>
        <v>1.5364573579050984</v>
      </c>
      <c r="O33" s="83">
        <f t="shared" si="5"/>
        <v>1.8752511219348653</v>
      </c>
      <c r="P33" s="230"/>
      <c r="Q33" s="273">
        <f t="shared" si="10"/>
        <v>2.776823893329421E-2</v>
      </c>
      <c r="R33" s="83"/>
      <c r="S33" s="83"/>
    </row>
    <row r="34" spans="1:19">
      <c r="A34" t="str">
        <f>'GDP Durban'!A34</f>
        <v>2008q4</v>
      </c>
      <c r="B34" s="7">
        <v>39679.286244765506</v>
      </c>
      <c r="C34" s="7">
        <v>242968.67667019999</v>
      </c>
      <c r="D34" s="219">
        <f>'GDP Durban'!D34</f>
        <v>687853854512.04041</v>
      </c>
      <c r="E34" s="219">
        <f>'GDP Durban'!E34</f>
        <v>107202650589.37492</v>
      </c>
      <c r="F34" s="220">
        <v>5460259824</v>
      </c>
      <c r="G34" s="220">
        <v>899391940</v>
      </c>
      <c r="H34" s="83">
        <f t="shared" si="0"/>
        <v>15.585091205954479</v>
      </c>
      <c r="I34" s="83">
        <f t="shared" si="1"/>
        <v>16.47159602271703</v>
      </c>
      <c r="J34" s="83">
        <f t="shared" si="2"/>
        <v>125.97456470636266</v>
      </c>
      <c r="K34" s="83">
        <f t="shared" si="2"/>
        <v>119.19458672197455</v>
      </c>
      <c r="L34" s="220">
        <v>26222659</v>
      </c>
      <c r="M34" s="219">
        <f t="shared" si="11"/>
        <v>3125599002.2562661</v>
      </c>
      <c r="N34" s="83">
        <f t="shared" si="4"/>
        <v>4.3157700941966564</v>
      </c>
      <c r="O34" s="83">
        <f t="shared" si="5"/>
        <v>4.1383518037220863</v>
      </c>
      <c r="P34" s="230"/>
      <c r="Q34" s="273">
        <f t="shared" si="10"/>
        <v>2.9155986209972038E-2</v>
      </c>
      <c r="R34" s="83"/>
      <c r="S34" s="83"/>
    </row>
    <row r="35" spans="1:19">
      <c r="A35" t="str">
        <f>'GDP Durban'!A35</f>
        <v>2009q1</v>
      </c>
      <c r="B35" s="7">
        <v>39679.286244765506</v>
      </c>
      <c r="C35" s="7">
        <v>242968.67667019999</v>
      </c>
      <c r="D35" s="219">
        <f>'GDP Durban'!D35</f>
        <v>649054201928.77539</v>
      </c>
      <c r="E35" s="219">
        <f>'GDP Durban'!E35</f>
        <v>101618240879.32494</v>
      </c>
      <c r="F35" s="220">
        <v>5206564996</v>
      </c>
      <c r="G35" s="220">
        <v>842784368</v>
      </c>
      <c r="H35" s="83">
        <f t="shared" si="0"/>
        <v>15.656356676738087</v>
      </c>
      <c r="I35" s="83">
        <f t="shared" si="1"/>
        <v>16.186955673221753</v>
      </c>
      <c r="J35" s="83">
        <f t="shared" si="2"/>
        <v>124.66073167768353</v>
      </c>
      <c r="K35" s="83">
        <f t="shared" si="2"/>
        <v>120.57442536632921</v>
      </c>
      <c r="L35" s="220">
        <v>23394479</v>
      </c>
      <c r="M35" s="219">
        <f t="shared" si="11"/>
        <v>2820775862.1696558</v>
      </c>
      <c r="N35" s="83">
        <f t="shared" si="4"/>
        <v>-9.7524711220655185</v>
      </c>
      <c r="O35" s="83">
        <f t="shared" si="5"/>
        <v>-3.4728805324656267</v>
      </c>
      <c r="P35" s="230"/>
      <c r="Q35" s="273">
        <f t="shared" si="10"/>
        <v>2.7758558284033095E-2</v>
      </c>
      <c r="R35" s="83"/>
      <c r="S35" s="83"/>
    </row>
    <row r="36" spans="1:19">
      <c r="A36" t="str">
        <f>'GDP Durban'!A36</f>
        <v>2009q2</v>
      </c>
      <c r="B36" s="7">
        <v>39679.286244765506</v>
      </c>
      <c r="C36" s="7">
        <v>242968.67667019999</v>
      </c>
      <c r="D36" s="219">
        <f>'GDP Durban'!D36</f>
        <v>661876895839.83875</v>
      </c>
      <c r="E36" s="219">
        <f>'GDP Durban'!E36</f>
        <v>104251992885.20393</v>
      </c>
      <c r="F36" s="220">
        <v>4994646966</v>
      </c>
      <c r="G36" s="220">
        <v>831381344</v>
      </c>
      <c r="H36" s="83">
        <f t="shared" si="0"/>
        <v>15.750964195981071</v>
      </c>
      <c r="I36" s="83">
        <f t="shared" si="1"/>
        <v>16.645447609399667</v>
      </c>
      <c r="J36" s="83">
        <f t="shared" si="2"/>
        <v>132.5172530401899</v>
      </c>
      <c r="K36" s="83">
        <f t="shared" si="2"/>
        <v>125.39611772332954</v>
      </c>
      <c r="L36" s="220">
        <v>24542541</v>
      </c>
      <c r="M36" s="219">
        <f t="shared" si="11"/>
        <v>3077539360.465642</v>
      </c>
      <c r="N36" s="83">
        <f t="shared" si="4"/>
        <v>9.1025842123624603</v>
      </c>
      <c r="O36" s="83">
        <f t="shared" si="5"/>
        <v>4.2899193643948035</v>
      </c>
      <c r="P36" s="230"/>
      <c r="Q36" s="273">
        <f t="shared" si="10"/>
        <v>2.9520196931433672E-2</v>
      </c>
      <c r="R36" s="83"/>
      <c r="S36" s="83"/>
    </row>
    <row r="37" spans="1:19">
      <c r="A37" t="str">
        <f>'GDP Durban'!A37</f>
        <v>2009q3</v>
      </c>
      <c r="B37" s="7">
        <v>39679.286244765506</v>
      </c>
      <c r="C37" s="7">
        <v>242968.67667019999</v>
      </c>
      <c r="D37" s="219">
        <f>'GDP Durban'!D37</f>
        <v>671863730899.37903</v>
      </c>
      <c r="E37" s="219">
        <f>'GDP Durban'!E37</f>
        <v>105876755374.51248</v>
      </c>
      <c r="F37" s="220">
        <v>5002707417</v>
      </c>
      <c r="G37" s="220">
        <v>835393434</v>
      </c>
      <c r="H37" s="83">
        <f t="shared" si="0"/>
        <v>15.758665113948384</v>
      </c>
      <c r="I37" s="83">
        <f t="shared" si="1"/>
        <v>16.698826542627685</v>
      </c>
      <c r="J37" s="83">
        <f>D37/F37</f>
        <v>134.30002494574811</v>
      </c>
      <c r="K37" s="83">
        <f>E37/G37</f>
        <v>126.73879284345978</v>
      </c>
      <c r="L37" s="220">
        <v>23524391</v>
      </c>
      <c r="M37" s="219">
        <f t="shared" si="11"/>
        <v>2981452917.7175498</v>
      </c>
      <c r="N37" s="83">
        <f t="shared" ref="N37:N54" si="12">(M37-M36)/M36*100</f>
        <v>-3.1221840403546937</v>
      </c>
      <c r="O37" s="83">
        <f t="shared" ref="O37:O54" si="13">(M37-M33)/M33*100</f>
        <v>-0.49505490410442593</v>
      </c>
      <c r="Q37" s="273">
        <f t="shared" si="10"/>
        <v>2.8159655130830252E-2</v>
      </c>
    </row>
    <row r="38" spans="1:19">
      <c r="A38" t="str">
        <f>'GDP Durban'!A38</f>
        <v>2009q4</v>
      </c>
      <c r="B38" s="7">
        <v>39679.286244765506</v>
      </c>
      <c r="C38" s="7">
        <v>242968.67667019999</v>
      </c>
      <c r="D38" s="219">
        <f>'GDP Durban'!D38</f>
        <v>684145928296.06738</v>
      </c>
      <c r="E38" s="219">
        <f>'GDP Durban'!E38</f>
        <v>107132239317.58234</v>
      </c>
      <c r="F38" s="220">
        <v>5074816265</v>
      </c>
      <c r="G38" s="220">
        <v>901763015</v>
      </c>
      <c r="H38" s="83">
        <f t="shared" si="0"/>
        <v>15.659267253757644</v>
      </c>
      <c r="I38" s="83">
        <f>G38/F38*100</f>
        <v>17.769372680924043</v>
      </c>
      <c r="J38" s="83">
        <f>D38/F38</f>
        <v>134.81196019144298</v>
      </c>
      <c r="K38" s="83">
        <f>E38/G38</f>
        <v>118.80309741643411</v>
      </c>
      <c r="L38" s="220">
        <v>25179124</v>
      </c>
      <c r="M38" s="219">
        <f t="shared" si="11"/>
        <v>2991357921.4324741</v>
      </c>
      <c r="N38" s="83">
        <f t="shared" si="12"/>
        <v>0.33222069870910814</v>
      </c>
      <c r="O38" s="83">
        <f t="shared" si="13"/>
        <v>-4.2948913384886485</v>
      </c>
      <c r="Q38" s="273">
        <f t="shared" si="10"/>
        <v>2.7922107672601764E-2</v>
      </c>
    </row>
    <row r="39" spans="1:19">
      <c r="A39" t="str">
        <f>'GDP Durban'!A39</f>
        <v>2010q1</v>
      </c>
      <c r="B39" s="7">
        <v>39679.286244765506</v>
      </c>
      <c r="C39" s="7">
        <v>242968.67667019999</v>
      </c>
      <c r="D39" s="219">
        <f>'GDP Durban'!D39</f>
        <v>664088208000</v>
      </c>
      <c r="E39" s="219">
        <f>'GDP Durban'!E39</f>
        <v>104179712581.32416</v>
      </c>
      <c r="F39" s="220"/>
      <c r="G39" s="220"/>
      <c r="H39" s="83"/>
      <c r="I39" s="83"/>
      <c r="J39" s="83"/>
      <c r="K39" s="83"/>
      <c r="L39" s="220"/>
      <c r="M39" s="272">
        <f t="shared" ref="M39:M54" si="14">E39*Q39</f>
        <v>2938644980.6712317</v>
      </c>
      <c r="N39" s="83">
        <f t="shared" si="12"/>
        <v>-1.7621743083154588</v>
      </c>
      <c r="O39" s="83">
        <f t="shared" si="13"/>
        <v>4.1786063218406362</v>
      </c>
      <c r="Q39" s="273">
        <f>(Q27+Q31+Q35)/3</f>
        <v>2.8207459090245465E-2</v>
      </c>
    </row>
    <row r="40" spans="1:19">
      <c r="A40" t="str">
        <f>'GDP Durban'!A40</f>
        <v>2010q2</v>
      </c>
      <c r="B40" s="7">
        <v>39679.286244765506</v>
      </c>
      <c r="C40" s="7">
        <v>242968.67667019999</v>
      </c>
      <c r="D40" s="219">
        <f>'GDP Durban'!D40</f>
        <v>682169269000</v>
      </c>
      <c r="E40" s="219">
        <f>'GDP Durban'!E40</f>
        <v>108592799555.66273</v>
      </c>
      <c r="F40" s="220"/>
      <c r="G40" s="220"/>
      <c r="H40" s="83"/>
      <c r="I40" s="83"/>
      <c r="J40" s="83"/>
      <c r="K40" s="83"/>
      <c r="L40" s="220"/>
      <c r="M40" s="272">
        <f t="shared" si="14"/>
        <v>3092535434.1766667</v>
      </c>
      <c r="N40" s="83">
        <f t="shared" si="12"/>
        <v>5.2367827525148698</v>
      </c>
      <c r="O40" s="83">
        <f t="shared" si="13"/>
        <v>0.48727479829066445</v>
      </c>
      <c r="Q40" s="273">
        <f t="shared" ref="Q40:Q66" si="15">(Q28+Q32+Q36)/3</f>
        <v>2.8478273392256438E-2</v>
      </c>
    </row>
    <row r="41" spans="1:19">
      <c r="A41" t="str">
        <f>'GDP Durban'!A41</f>
        <v>2010q3</v>
      </c>
      <c r="B41" s="7">
        <v>39679.286244765506</v>
      </c>
      <c r="C41" s="7">
        <v>242968.67667019999</v>
      </c>
      <c r="D41" s="219">
        <f>'GDP Durban'!D41</f>
        <v>694275156000</v>
      </c>
      <c r="E41" s="219">
        <f>'GDP Durban'!E41</f>
        <v>109894778451.03519</v>
      </c>
      <c r="F41" s="220"/>
      <c r="G41" s="220"/>
      <c r="H41" s="83"/>
      <c r="I41" s="83"/>
      <c r="J41" s="83"/>
      <c r="K41" s="83"/>
      <c r="L41" s="220"/>
      <c r="M41" s="272">
        <f t="shared" si="14"/>
        <v>3087197183.5801163</v>
      </c>
      <c r="N41" s="83">
        <f t="shared" si="12"/>
        <v>-0.17261728152103389</v>
      </c>
      <c r="O41" s="83">
        <f t="shared" si="13"/>
        <v>3.5467360639563261</v>
      </c>
      <c r="Q41" s="273">
        <f t="shared" si="15"/>
        <v>2.8092300899952682E-2</v>
      </c>
    </row>
    <row r="42" spans="1:19">
      <c r="A42" t="str">
        <f>'GDP Durban'!A42</f>
        <v>2010q4</v>
      </c>
      <c r="B42" s="7">
        <v>39679.286244765506</v>
      </c>
      <c r="C42" s="7">
        <v>242968.67667019999</v>
      </c>
      <c r="D42" s="219">
        <f>'GDP Durban'!D42</f>
        <v>707476005000</v>
      </c>
      <c r="E42" s="219">
        <f>'GDP Durban'!E42</f>
        <v>111179544817.90334</v>
      </c>
      <c r="F42" s="220"/>
      <c r="G42" s="220"/>
      <c r="H42" s="83"/>
      <c r="I42" s="83"/>
      <c r="J42" s="83"/>
      <c r="K42" s="83"/>
      <c r="L42" s="220"/>
      <c r="M42" s="272">
        <f t="shared" si="14"/>
        <v>3165915457.6992598</v>
      </c>
      <c r="N42" s="83">
        <f t="shared" si="12"/>
        <v>2.5498298112547708</v>
      </c>
      <c r="O42" s="83">
        <f t="shared" si="13"/>
        <v>5.8353945215353935</v>
      </c>
      <c r="Q42" s="273">
        <f t="shared" si="15"/>
        <v>2.8475700839435795E-2</v>
      </c>
    </row>
    <row r="43" spans="1:19">
      <c r="A43" t="str">
        <f>'GDP Durban'!A43</f>
        <v>2011q1</v>
      </c>
      <c r="B43" s="7">
        <v>39679.286244765506</v>
      </c>
      <c r="C43" s="7">
        <v>242968.67667019999</v>
      </c>
      <c r="D43" s="219">
        <f>'GDP Durban'!D43</f>
        <v>687268794772.72717</v>
      </c>
      <c r="E43" s="219">
        <f>'GDP Durban'!E43</f>
        <v>108220192690.38571</v>
      </c>
      <c r="F43" s="220"/>
      <c r="G43" s="220"/>
      <c r="H43" s="83"/>
      <c r="I43" s="83"/>
      <c r="J43" s="83"/>
      <c r="K43" s="83"/>
      <c r="L43" s="220"/>
      <c r="M43" s="272">
        <f t="shared" si="14"/>
        <v>3047510485.0232158</v>
      </c>
      <c r="N43" s="83">
        <f t="shared" si="12"/>
        <v>-3.7399916156349757</v>
      </c>
      <c r="O43" s="83">
        <f t="shared" si="13"/>
        <v>3.7046157350765614</v>
      </c>
      <c r="Q43" s="273">
        <f t="shared" si="15"/>
        <v>2.8160275908416091E-2</v>
      </c>
    </row>
    <row r="44" spans="1:19">
      <c r="A44" t="str">
        <f>'GDP Durban'!A44</f>
        <v>2011q2</v>
      </c>
      <c r="B44" s="7">
        <v>39679.286244765506</v>
      </c>
      <c r="C44" s="7">
        <v>242968.67667019999</v>
      </c>
      <c r="D44" s="219">
        <f>'GDP Durban'!D44</f>
        <v>705429624439.39392</v>
      </c>
      <c r="E44" s="219">
        <f>'GDP Durban'!E44</f>
        <v>112244814900.52547</v>
      </c>
      <c r="F44" s="220"/>
      <c r="G44" s="220"/>
      <c r="H44" s="83"/>
      <c r="I44" s="83"/>
      <c r="J44" s="83"/>
      <c r="K44" s="83"/>
      <c r="L44" s="220"/>
      <c r="M44" s="272">
        <f t="shared" si="14"/>
        <v>3201374958.4900732</v>
      </c>
      <c r="N44" s="83">
        <f t="shared" si="12"/>
        <v>5.0488578865606533</v>
      </c>
      <c r="O44" s="83">
        <f t="shared" si="13"/>
        <v>3.5194269113486514</v>
      </c>
      <c r="Q44" s="273">
        <f t="shared" si="15"/>
        <v>2.8521361644430723E-2</v>
      </c>
    </row>
    <row r="45" spans="1:19">
      <c r="A45" t="str">
        <f>'GDP Durban'!A45</f>
        <v>2011q3</v>
      </c>
      <c r="B45" s="7">
        <v>39679.286244765506</v>
      </c>
      <c r="C45" s="7">
        <v>242968.67667019999</v>
      </c>
      <c r="D45" s="219">
        <f>'GDP Durban'!D45</f>
        <v>715412669439.39392</v>
      </c>
      <c r="E45" s="219">
        <f>'GDP Durban'!E45</f>
        <v>113926415191.85445</v>
      </c>
      <c r="F45" s="220"/>
      <c r="G45" s="220"/>
      <c r="H45" s="83"/>
      <c r="I45" s="83"/>
      <c r="J45" s="83"/>
      <c r="K45" s="83"/>
      <c r="L45" s="220"/>
      <c r="M45" s="272">
        <f t="shared" si="14"/>
        <v>3190706538.6593366</v>
      </c>
      <c r="N45" s="83">
        <f t="shared" si="12"/>
        <v>-0.33324493285123941</v>
      </c>
      <c r="O45" s="83">
        <f t="shared" si="13"/>
        <v>3.3528585614730337</v>
      </c>
      <c r="Q45" s="273">
        <f t="shared" si="15"/>
        <v>2.800673165469238E-2</v>
      </c>
    </row>
    <row r="46" spans="1:19">
      <c r="A46" t="str">
        <f>'GDP Durban'!A46</f>
        <v>2011q4</v>
      </c>
      <c r="B46" s="7">
        <v>39679.286244765506</v>
      </c>
      <c r="C46" s="7">
        <v>242968.67667019999</v>
      </c>
      <c r="D46" s="219">
        <f>'GDP Durban'!D46</f>
        <v>730143712439.3938</v>
      </c>
      <c r="E46" s="219">
        <f>'GDP Durban'!E46</f>
        <v>115433088427.94081</v>
      </c>
      <c r="F46" s="220"/>
      <c r="G46" s="220"/>
      <c r="H46" s="83"/>
      <c r="I46" s="83"/>
      <c r="J46" s="83"/>
      <c r="K46" s="83"/>
      <c r="L46" s="220"/>
      <c r="M46" s="272">
        <f t="shared" si="14"/>
        <v>3291912917.1638765</v>
      </c>
      <c r="N46" s="83">
        <f t="shared" si="12"/>
        <v>3.1719112139678201</v>
      </c>
      <c r="O46" s="83">
        <f t="shared" si="13"/>
        <v>3.9798112472713312</v>
      </c>
      <c r="Q46" s="273">
        <f t="shared" si="15"/>
        <v>2.8517931574003199E-2</v>
      </c>
    </row>
    <row r="47" spans="1:19">
      <c r="A47" t="str">
        <f>'GDP Durban'!A47</f>
        <v>2012q1</v>
      </c>
      <c r="B47" s="7">
        <v>39679.286244765506</v>
      </c>
      <c r="C47" s="7">
        <v>242968.67667019999</v>
      </c>
      <c r="D47" s="219">
        <f>'GDP Durban'!D47</f>
        <v>702157840348.43701</v>
      </c>
      <c r="E47" s="219">
        <f>'GDP Durban'!E47</f>
        <v>111402001641.34192</v>
      </c>
      <c r="F47" s="220"/>
      <c r="G47" s="220"/>
      <c r="H47" s="83"/>
      <c r="I47" s="83"/>
      <c r="J47" s="83"/>
      <c r="K47" s="83"/>
      <c r="L47" s="220"/>
      <c r="M47" s="272">
        <f t="shared" si="14"/>
        <v>3123945820.7862539</v>
      </c>
      <c r="N47" s="83">
        <f t="shared" si="12"/>
        <v>-5.102416151467744</v>
      </c>
      <c r="O47" s="83">
        <f t="shared" si="13"/>
        <v>2.5081237993658902</v>
      </c>
      <c r="Q47" s="273">
        <f t="shared" si="15"/>
        <v>2.8042097760898218E-2</v>
      </c>
    </row>
    <row r="48" spans="1:19">
      <c r="A48" t="str">
        <f>'GDP Durban'!A48</f>
        <v>2012q2</v>
      </c>
      <c r="B48" s="7">
        <v>39679.286244765506</v>
      </c>
      <c r="C48" s="7">
        <v>242968.67667019999</v>
      </c>
      <c r="D48" s="219">
        <f>'GDP Durban'!D48</f>
        <v>724791600348.43701</v>
      </c>
      <c r="E48" s="219">
        <f>'GDP Durban'!E48</f>
        <v>115721623768.86458</v>
      </c>
      <c r="F48" s="220"/>
      <c r="G48" s="220"/>
      <c r="H48" s="83"/>
      <c r="I48" s="83"/>
      <c r="J48" s="83"/>
      <c r="K48" s="83"/>
      <c r="L48" s="220"/>
      <c r="M48" s="272">
        <f t="shared" si="14"/>
        <v>3337405147.8534207</v>
      </c>
      <c r="N48" s="83">
        <f t="shared" si="12"/>
        <v>6.8330034934294108</v>
      </c>
      <c r="O48" s="83">
        <f t="shared" si="13"/>
        <v>4.249117679970424</v>
      </c>
      <c r="Q48" s="273">
        <f t="shared" si="15"/>
        <v>2.8839943989373614E-2</v>
      </c>
    </row>
    <row r="49" spans="1:17">
      <c r="A49" t="str">
        <f>'GDP Durban'!A49</f>
        <v>2012q3</v>
      </c>
      <c r="B49" s="7">
        <v>39679.286244765506</v>
      </c>
      <c r="C49" s="7">
        <v>242968.67667019999</v>
      </c>
      <c r="D49" s="219">
        <f>'GDP Durban'!D49</f>
        <v>730225429348.43689</v>
      </c>
      <c r="E49" s="219">
        <f>'GDP Durban'!E49</f>
        <v>116458149125.85229</v>
      </c>
      <c r="F49" s="220"/>
      <c r="G49" s="220"/>
      <c r="H49" s="83"/>
      <c r="I49" s="83"/>
      <c r="J49" s="83"/>
      <c r="K49" s="83"/>
      <c r="L49" s="220"/>
      <c r="M49" s="272">
        <f t="shared" si="14"/>
        <v>3270870271.8745661</v>
      </c>
      <c r="N49" s="83">
        <f t="shared" si="12"/>
        <v>-1.9936109951064558</v>
      </c>
      <c r="O49" s="83">
        <f t="shared" si="13"/>
        <v>2.5124132302343454</v>
      </c>
      <c r="Q49" s="273">
        <f t="shared" si="15"/>
        <v>2.8086229228491771E-2</v>
      </c>
    </row>
    <row r="50" spans="1:17">
      <c r="A50" t="str">
        <f>'GDP Durban'!A50</f>
        <v>2012q4</v>
      </c>
      <c r="B50" s="7">
        <v>39679.286244765506</v>
      </c>
      <c r="C50" s="7">
        <v>242968.67667019999</v>
      </c>
      <c r="D50" s="219">
        <f>'GDP Durban'!D50</f>
        <v>743903399348.43689</v>
      </c>
      <c r="E50" s="219">
        <f>'GDP Durban'!E50</f>
        <v>118021613966.16782</v>
      </c>
      <c r="F50" s="220"/>
      <c r="G50" s="220"/>
      <c r="H50" s="83"/>
      <c r="I50" s="83"/>
      <c r="J50" s="83"/>
      <c r="K50" s="83"/>
      <c r="L50" s="220"/>
      <c r="M50" s="272">
        <f t="shared" si="14"/>
        <v>3340630898.6953816</v>
      </c>
      <c r="N50" s="83">
        <f t="shared" si="12"/>
        <v>2.1327848866606103</v>
      </c>
      <c r="O50" s="83">
        <f t="shared" si="13"/>
        <v>1.47992923134424</v>
      </c>
      <c r="Q50" s="273">
        <f t="shared" si="15"/>
        <v>2.8305246695346922E-2</v>
      </c>
    </row>
    <row r="51" spans="1:17">
      <c r="A51" t="str">
        <f>'GDP Durban'!A51</f>
        <v>2013q1</v>
      </c>
      <c r="B51" s="7">
        <v>39679.286244765506</v>
      </c>
      <c r="C51" s="7">
        <v>242968.67667019999</v>
      </c>
      <c r="D51" s="219">
        <f>'GDP Durban'!D51</f>
        <v>717513025000</v>
      </c>
      <c r="E51" s="219">
        <f>'GDP Durban'!E51</f>
        <v>113890296334.35884</v>
      </c>
      <c r="F51" s="220"/>
      <c r="G51" s="220"/>
      <c r="H51" s="83"/>
      <c r="I51" s="83"/>
      <c r="J51" s="83"/>
      <c r="K51" s="83"/>
      <c r="L51" s="220"/>
      <c r="M51" s="272">
        <f t="shared" si="14"/>
        <v>3204486955.5066447</v>
      </c>
      <c r="N51" s="83">
        <f t="shared" si="12"/>
        <v>-4.0753961547175201</v>
      </c>
      <c r="O51" s="83">
        <f t="shared" si="13"/>
        <v>2.578186029491373</v>
      </c>
      <c r="Q51" s="273">
        <f t="shared" si="15"/>
        <v>2.8136610919853259E-2</v>
      </c>
    </row>
    <row r="52" spans="1:17">
      <c r="A52" t="str">
        <f>'GDP Durban'!A52</f>
        <v>2013q2</v>
      </c>
      <c r="B52" s="7">
        <v>39679.286244765506</v>
      </c>
      <c r="C52" s="7">
        <v>242968.67667019999</v>
      </c>
      <c r="D52" s="219">
        <f>'GDP Durban'!D52</f>
        <v>743215490999.99988</v>
      </c>
      <c r="E52" s="219">
        <f>'GDP Durban'!E52</f>
        <v>119328134578.95</v>
      </c>
      <c r="F52" s="220"/>
      <c r="G52" s="220"/>
      <c r="H52" s="83"/>
      <c r="I52" s="83"/>
      <c r="J52" s="83"/>
      <c r="K52" s="83"/>
      <c r="L52" s="220"/>
      <c r="M52" s="272">
        <f t="shared" si="14"/>
        <v>3414358946.0740647</v>
      </c>
      <c r="N52" s="83">
        <f t="shared" si="12"/>
        <v>6.5493164266676898</v>
      </c>
      <c r="O52" s="83">
        <f t="shared" si="13"/>
        <v>2.3057973129255749</v>
      </c>
      <c r="Q52" s="273">
        <f t="shared" si="15"/>
        <v>2.8613193008686925E-2</v>
      </c>
    </row>
    <row r="53" spans="1:17">
      <c r="A53" t="str">
        <f>'GDP Durban'!A53</f>
        <v>2013q3</v>
      </c>
      <c r="B53" s="7">
        <v>39679.286244765506</v>
      </c>
      <c r="C53" s="7">
        <v>242968.67667019999</v>
      </c>
      <c r="D53" s="219">
        <f>'GDP Durban'!D53</f>
        <v>745680265000</v>
      </c>
      <c r="E53" s="219">
        <f>'GDP Durban'!E53</f>
        <v>118844420567.48857</v>
      </c>
      <c r="F53" s="220"/>
      <c r="G53" s="220"/>
      <c r="H53" s="83"/>
      <c r="I53" s="83"/>
      <c r="J53" s="83"/>
      <c r="K53" s="83"/>
      <c r="L53" s="220"/>
      <c r="M53" s="272">
        <f t="shared" si="14"/>
        <v>3334982885.6464119</v>
      </c>
      <c r="N53" s="83">
        <f t="shared" si="12"/>
        <v>-2.3247719903298942</v>
      </c>
      <c r="O53" s="83">
        <f t="shared" si="13"/>
        <v>1.9601087307905454</v>
      </c>
      <c r="P53" s="271" t="s">
        <v>432</v>
      </c>
      <c r="Q53" s="273">
        <f t="shared" si="15"/>
        <v>2.8061753927712277E-2</v>
      </c>
    </row>
    <row r="54" spans="1:17">
      <c r="A54" t="str">
        <f>'GDP Durban'!A54</f>
        <v>2013q4</v>
      </c>
      <c r="B54" s="7">
        <v>39679.286244765506</v>
      </c>
      <c r="C54" s="7">
        <v>242968.67667019999</v>
      </c>
      <c r="D54" s="219">
        <f>'GDP Durban'!D54</f>
        <v>766884661000</v>
      </c>
      <c r="E54" s="219">
        <f>'GDP Durban'!E54</f>
        <v>121177393240.37407</v>
      </c>
      <c r="F54" s="220"/>
      <c r="G54" s="220"/>
      <c r="H54" s="83"/>
      <c r="I54" s="83"/>
      <c r="J54" s="83"/>
      <c r="K54" s="83"/>
      <c r="L54" s="220"/>
      <c r="M54" s="272">
        <f t="shared" si="14"/>
        <v>3445431938.9094934</v>
      </c>
      <c r="N54" s="83">
        <f t="shared" si="12"/>
        <v>3.3118326855123716</v>
      </c>
      <c r="O54" s="83">
        <f t="shared" si="13"/>
        <v>3.137163110568121</v>
      </c>
      <c r="Q54" s="273">
        <f t="shared" si="15"/>
        <v>2.843295970292864E-2</v>
      </c>
    </row>
    <row r="55" spans="1:17">
      <c r="A55" t="str">
        <f>'GDP Durban'!A55</f>
        <v>2014q1</v>
      </c>
      <c r="B55" s="7">
        <v>39679.286244765506</v>
      </c>
      <c r="C55" s="7">
        <v>242968.67667019999</v>
      </c>
      <c r="D55" s="219">
        <f>'GDP Durban'!D55</f>
        <v>731158224000</v>
      </c>
      <c r="E55" s="219">
        <f>'GDP Durban'!E55</f>
        <v>116591005488.54901</v>
      </c>
      <c r="F55" s="220"/>
      <c r="G55" s="220"/>
      <c r="H55" s="83"/>
      <c r="I55" s="83"/>
      <c r="J55" s="83"/>
      <c r="K55" s="83"/>
      <c r="L55" s="220"/>
      <c r="M55" s="272">
        <f t="shared" ref="M55" si="16">E55*Q55</f>
        <v>3277722338.3780951</v>
      </c>
      <c r="N55" s="83">
        <f t="shared" ref="N55" si="17">(M55-M54)/M54*100</f>
        <v>-4.867592902864879</v>
      </c>
      <c r="O55" s="83">
        <f t="shared" ref="O55" si="18">(M55-M51)/M51*100</f>
        <v>2.2854011855345986</v>
      </c>
      <c r="Q55" s="273">
        <f t="shared" si="15"/>
        <v>2.8112994863055855E-2</v>
      </c>
    </row>
    <row r="56" spans="1:17">
      <c r="A56" t="str">
        <f>'GDP Durban'!A56</f>
        <v>2014q2</v>
      </c>
      <c r="B56" s="7">
        <v>39679.286244765506</v>
      </c>
      <c r="C56" s="7">
        <v>242968.67667019999</v>
      </c>
      <c r="D56" s="219">
        <f>'GDP Durban'!D56</f>
        <v>754776745000</v>
      </c>
      <c r="E56" s="219">
        <f>'GDP Durban'!E56</f>
        <v>121887670460.98657</v>
      </c>
      <c r="F56" s="220"/>
      <c r="G56" s="220"/>
      <c r="H56" s="83"/>
      <c r="I56" s="83"/>
      <c r="J56" s="83"/>
      <c r="K56" s="83"/>
      <c r="L56" s="220"/>
      <c r="M56" s="272">
        <f t="shared" ref="M56" si="19">E56*Q56</f>
        <v>3493077119.5281711</v>
      </c>
      <c r="N56" s="83">
        <f t="shared" ref="N56" si="20">(M56-M55)/M55*100</f>
        <v>6.5702569930508288</v>
      </c>
      <c r="O56" s="83">
        <f t="shared" ref="O56" si="21">(M56-M52)/M52*100</f>
        <v>2.3055037474785394</v>
      </c>
      <c r="Q56" s="273">
        <f t="shared" si="15"/>
        <v>2.8658166214163755E-2</v>
      </c>
    </row>
    <row r="57" spans="1:17">
      <c r="A57" t="str">
        <f>'GDP Durban'!A57</f>
        <v>2014q3</v>
      </c>
      <c r="B57" s="7">
        <v>39679.286244765506</v>
      </c>
      <c r="C57" s="7">
        <v>242968.67667019999</v>
      </c>
      <c r="D57" s="219">
        <f>'GDP Durban'!D57</f>
        <v>758733040500</v>
      </c>
      <c r="E57" s="219">
        <f>'GDP Durban'!E57</f>
        <v>121830062834.20807</v>
      </c>
      <c r="F57" s="220"/>
      <c r="G57" s="220"/>
      <c r="H57" s="83"/>
      <c r="I57" s="83"/>
      <c r="J57" s="83"/>
      <c r="K57" s="83"/>
      <c r="L57" s="220"/>
      <c r="M57" s="272">
        <f t="shared" ref="M57:M66" si="22">E57*Q57</f>
        <v>3417524731.0687904</v>
      </c>
      <c r="N57" s="83">
        <f t="shared" ref="N57:N66" si="23">(M57-M56)/M56*100</f>
        <v>-2.1629178479055708</v>
      </c>
      <c r="O57" s="83">
        <f t="shared" ref="O57:O66" si="24">(M57-M53)/M53*100</f>
        <v>2.4750305549582947</v>
      </c>
      <c r="Q57" s="273">
        <f t="shared" si="15"/>
        <v>2.8051571603632142E-2</v>
      </c>
    </row>
    <row r="58" spans="1:17">
      <c r="A58" t="str">
        <f>'GDP Durban'!A58</f>
        <v>2014q4</v>
      </c>
      <c r="B58" s="7">
        <v>39679.286244765506</v>
      </c>
      <c r="C58" s="7">
        <v>242968.67667019999</v>
      </c>
      <c r="D58" s="219">
        <f>'GDP Durban'!D58</f>
        <v>779160490500</v>
      </c>
      <c r="E58" s="219">
        <f>'GDP Durban'!E58</f>
        <v>123765799967.45815</v>
      </c>
      <c r="F58" s="220"/>
      <c r="G58" s="220"/>
      <c r="H58" s="83"/>
      <c r="I58" s="83"/>
      <c r="J58" s="83"/>
      <c r="K58" s="83"/>
      <c r="L58" s="220"/>
      <c r="M58" s="272">
        <f t="shared" si="22"/>
        <v>3517264706.0916886</v>
      </c>
      <c r="N58" s="83">
        <f t="shared" si="23"/>
        <v>2.9184858302899741</v>
      </c>
      <c r="O58" s="83">
        <f t="shared" si="24"/>
        <v>2.0848697189743595</v>
      </c>
      <c r="Q58" s="273">
        <f t="shared" si="15"/>
        <v>2.8418712657426255E-2</v>
      </c>
    </row>
    <row r="59" spans="1:17">
      <c r="A59" t="str">
        <f>'GDP Durban'!A59</f>
        <v>2015q1</v>
      </c>
      <c r="B59" s="7">
        <v>39679.286244765506</v>
      </c>
      <c r="C59" s="7">
        <v>242968.67667019999</v>
      </c>
      <c r="D59" s="219">
        <f>'GDP Durban'!D59</f>
        <v>749825233000</v>
      </c>
      <c r="E59" s="219">
        <f>'GDP Durban'!E59</f>
        <v>119173221897.20537</v>
      </c>
      <c r="F59" s="220"/>
      <c r="G59" s="220"/>
      <c r="H59" s="83"/>
      <c r="I59" s="83"/>
      <c r="J59" s="83"/>
      <c r="K59" s="83"/>
      <c r="L59" s="220"/>
      <c r="M59" s="272">
        <f t="shared" si="22"/>
        <v>3348437963.5065341</v>
      </c>
      <c r="N59" s="83">
        <f t="shared" si="23"/>
        <v>-4.7999441808504457</v>
      </c>
      <c r="O59" s="83">
        <f t="shared" si="24"/>
        <v>2.1574623420796204</v>
      </c>
      <c r="Q59" s="273">
        <f t="shared" si="15"/>
        <v>2.8097234514602443E-2</v>
      </c>
    </row>
    <row r="60" spans="1:17">
      <c r="A60" t="str">
        <f>'GDP Durban'!A60</f>
        <v>2015q2</v>
      </c>
      <c r="B60" s="7">
        <v>39679.286244765506</v>
      </c>
      <c r="C60" s="7">
        <v>242968.67667019999</v>
      </c>
      <c r="D60" s="219">
        <f>'GDP Durban'!D60</f>
        <v>764287902000</v>
      </c>
      <c r="E60" s="219">
        <f>'GDP Durban'!E60</f>
        <v>122416335058.08585</v>
      </c>
      <c r="F60" s="220"/>
      <c r="G60" s="220"/>
      <c r="H60" s="83"/>
      <c r="I60" s="83"/>
      <c r="J60" s="83"/>
      <c r="K60" s="83"/>
      <c r="L60" s="220"/>
      <c r="M60" s="272">
        <f t="shared" si="22"/>
        <v>3513810048.7720242</v>
      </c>
      <c r="N60" s="83">
        <f t="shared" si="23"/>
        <v>4.9387830107000079</v>
      </c>
      <c r="O60" s="83">
        <f t="shared" si="24"/>
        <v>0.59354341557318957</v>
      </c>
      <c r="Q60" s="273">
        <f t="shared" si="15"/>
        <v>2.8703767737408098E-2</v>
      </c>
    </row>
    <row r="61" spans="1:17">
      <c r="A61" t="str">
        <f>'GDP Durban'!A61</f>
        <v>2015q3</v>
      </c>
      <c r="B61" s="7">
        <v>39679.286244765506</v>
      </c>
      <c r="C61" s="7">
        <v>242968.67667019999</v>
      </c>
      <c r="D61" s="219">
        <f>'GDP Durban'!D61</f>
        <v>765443377000</v>
      </c>
      <c r="E61" s="219">
        <f>'GDP Durban'!E61</f>
        <v>122086796361.99588</v>
      </c>
      <c r="F61" s="220"/>
      <c r="G61" s="220"/>
      <c r="H61" s="83"/>
      <c r="I61" s="83"/>
      <c r="J61" s="83"/>
      <c r="K61" s="83"/>
      <c r="L61" s="220"/>
      <c r="M61" s="272">
        <f t="shared" si="22"/>
        <v>3426551298.5782804</v>
      </c>
      <c r="N61" s="83">
        <f t="shared" si="23"/>
        <v>-2.4833086872250858</v>
      </c>
      <c r="O61" s="83">
        <f t="shared" si="24"/>
        <v>0.2641258870032247</v>
      </c>
      <c r="Q61" s="273">
        <f t="shared" si="15"/>
        <v>2.806651825327873E-2</v>
      </c>
    </row>
    <row r="62" spans="1:17">
      <c r="A62" t="str">
        <f>'GDP Durban'!A62</f>
        <v>2015q4</v>
      </c>
      <c r="B62" s="7">
        <v>39679.286244765506</v>
      </c>
      <c r="C62" s="7">
        <v>242968.67667019999</v>
      </c>
      <c r="D62" s="219">
        <f>'GDP Durban'!D62</f>
        <v>783545967000</v>
      </c>
      <c r="E62" s="219">
        <f>'GDP Durban'!E62</f>
        <v>124185840934.22562</v>
      </c>
      <c r="F62" s="220"/>
      <c r="G62" s="220"/>
      <c r="H62" s="83"/>
      <c r="I62" s="83"/>
      <c r="J62" s="83"/>
      <c r="K62" s="83"/>
      <c r="L62" s="220"/>
      <c r="M62" s="272">
        <f t="shared" si="22"/>
        <v>3525094534.7667041</v>
      </c>
      <c r="N62" s="83">
        <f t="shared" si="23"/>
        <v>2.8758721992374801</v>
      </c>
      <c r="O62" s="83">
        <f t="shared" si="24"/>
        <v>0.22261129966859367</v>
      </c>
      <c r="Q62" s="273">
        <f t="shared" si="15"/>
        <v>2.838563968523394E-2</v>
      </c>
    </row>
    <row r="63" spans="1:17">
      <c r="A63" t="str">
        <f>'GDP Durban'!A63</f>
        <v>2016q1</v>
      </c>
      <c r="B63" s="7">
        <v>39679.286244765506</v>
      </c>
      <c r="C63" s="7">
        <v>242968.67667019999</v>
      </c>
      <c r="D63" s="219">
        <f>'GDP Durban'!D63</f>
        <v>745284922000</v>
      </c>
      <c r="E63" s="219">
        <f>'GDP Durban'!E63</f>
        <v>118901713376.03746</v>
      </c>
      <c r="F63" s="220"/>
      <c r="G63" s="220"/>
      <c r="H63" s="83"/>
      <c r="I63" s="83"/>
      <c r="J63" s="83"/>
      <c r="K63" s="83"/>
      <c r="L63" s="220"/>
      <c r="M63" s="272">
        <f t="shared" si="22"/>
        <v>3342994609.7430415</v>
      </c>
      <c r="N63" s="83">
        <f t="shared" si="23"/>
        <v>-5.1658167810161784</v>
      </c>
      <c r="O63" s="83">
        <f t="shared" si="24"/>
        <v>-0.16256397230045211</v>
      </c>
      <c r="Q63" s="273">
        <f t="shared" si="15"/>
        <v>2.811561343250385E-2</v>
      </c>
    </row>
    <row r="64" spans="1:17">
      <c r="A64" t="str">
        <f>'GDP Durban'!A64</f>
        <v>2016q2</v>
      </c>
      <c r="B64" s="7">
        <v>39679.286244765506</v>
      </c>
      <c r="C64" s="7">
        <v>242968.67667019999</v>
      </c>
      <c r="D64" s="219">
        <f>'GDP Durban'!D64</f>
        <v>766874472000.00012</v>
      </c>
      <c r="E64" s="219">
        <f>'GDP Durban'!E64</f>
        <v>122577556928.40567</v>
      </c>
      <c r="F64" s="220"/>
      <c r="G64" s="220"/>
      <c r="H64" s="83"/>
      <c r="I64" s="83"/>
      <c r="J64" s="83"/>
      <c r="K64" s="83"/>
      <c r="L64" s="220"/>
      <c r="M64" s="272">
        <f t="shared" si="22"/>
        <v>3512873673.1326752</v>
      </c>
      <c r="N64" s="83">
        <f t="shared" si="23"/>
        <v>5.081643353373261</v>
      </c>
      <c r="O64" s="83">
        <f t="shared" si="24"/>
        <v>-2.6648442185320184E-2</v>
      </c>
      <c r="Q64" s="273">
        <f t="shared" si="15"/>
        <v>2.8658375653419593E-2</v>
      </c>
    </row>
    <row r="65" spans="1:17">
      <c r="A65" t="str">
        <f>'GDP Durban'!A65</f>
        <v>2016q3</v>
      </c>
      <c r="B65" s="7">
        <v>39679.286244765506</v>
      </c>
      <c r="C65" s="7">
        <v>242968.67667019999</v>
      </c>
      <c r="D65" s="219">
        <f>'GDP Durban'!D65</f>
        <v>770582145000</v>
      </c>
      <c r="E65" s="219">
        <f>'GDP Durban'!E65</f>
        <v>122657492320.92422</v>
      </c>
      <c r="F65" s="220"/>
      <c r="G65" s="220"/>
      <c r="H65" s="83"/>
      <c r="I65" s="83"/>
      <c r="J65" s="83"/>
      <c r="K65" s="83"/>
      <c r="L65" s="220"/>
      <c r="M65" s="272">
        <f t="shared" si="22"/>
        <v>3441762847.5296717</v>
      </c>
      <c r="N65" s="83">
        <f t="shared" si="23"/>
        <v>-2.0242921385666852</v>
      </c>
      <c r="O65" s="83">
        <f t="shared" si="24"/>
        <v>0.4439317443664913</v>
      </c>
      <c r="Q65" s="273">
        <f t="shared" si="15"/>
        <v>2.8059947928207717E-2</v>
      </c>
    </row>
    <row r="66" spans="1:17">
      <c r="A66" t="str">
        <f>'GDP Durban'!A66</f>
        <v>2016q4</v>
      </c>
      <c r="B66" s="7">
        <v>39679.286244765506</v>
      </c>
      <c r="C66" s="7">
        <v>242968.67667019999</v>
      </c>
      <c r="D66" s="219">
        <f>'GDP Durban'!D66</f>
        <v>788917000059.66199</v>
      </c>
      <c r="E66" s="219">
        <f>'GDP Durban'!E66</f>
        <v>125164921553.686</v>
      </c>
      <c r="F66" s="220"/>
      <c r="G66" s="220"/>
      <c r="H66" s="83"/>
      <c r="I66" s="83"/>
      <c r="J66" s="83"/>
      <c r="K66" s="83"/>
      <c r="L66" s="220"/>
      <c r="M66" s="272">
        <f t="shared" si="22"/>
        <v>3556240491.877727</v>
      </c>
      <c r="N66" s="83">
        <f t="shared" si="23"/>
        <v>3.3261340022373069</v>
      </c>
      <c r="O66" s="83">
        <f t="shared" si="24"/>
        <v>0.88354955601450935</v>
      </c>
      <c r="Q66" s="273">
        <f t="shared" si="15"/>
        <v>2.841243734852961E-2</v>
      </c>
    </row>
    <row r="67" spans="1:17">
      <c r="M67" s="83"/>
    </row>
    <row r="68" spans="1:17">
      <c r="M68" s="83"/>
    </row>
    <row r="69" spans="1:17">
      <c r="M69" s="83"/>
    </row>
    <row r="70" spans="1:17">
      <c r="M70" s="83"/>
    </row>
    <row r="121" spans="19:28" ht="60" hidden="1">
      <c r="T121" s="400" t="s">
        <v>1</v>
      </c>
      <c r="U121" s="400" t="s">
        <v>2</v>
      </c>
      <c r="V121" s="400" t="s">
        <v>4</v>
      </c>
      <c r="W121" s="400" t="s">
        <v>5</v>
      </c>
      <c r="X121" s="400" t="s">
        <v>6</v>
      </c>
      <c r="Y121" s="400" t="s">
        <v>8</v>
      </c>
      <c r="Z121" s="400" t="s">
        <v>9</v>
      </c>
      <c r="AA121" s="400" t="s">
        <v>10</v>
      </c>
      <c r="AB121" s="400" t="s">
        <v>368</v>
      </c>
    </row>
    <row r="122" spans="19:28" hidden="1">
      <c r="S122" s="401">
        <v>40179</v>
      </c>
      <c r="T122" s="402">
        <v>3.0035463999921762E-2</v>
      </c>
      <c r="U122" s="402">
        <v>7.2374615730973757E-2</v>
      </c>
      <c r="V122" s="402">
        <v>0.2242603513607867</v>
      </c>
      <c r="W122" s="402">
        <v>2.9893912695563879E-2</v>
      </c>
      <c r="X122" s="402">
        <v>4.0954524302566069E-2</v>
      </c>
      <c r="Y122" s="402">
        <v>0.122674931057849</v>
      </c>
      <c r="Z122" s="402">
        <v>8.9734570105103856E-2</v>
      </c>
      <c r="AA122" s="402">
        <v>0.14924600922966486</v>
      </c>
      <c r="AB122" s="402">
        <v>0.24082562151757009</v>
      </c>
    </row>
    <row r="123" spans="19:28" hidden="1">
      <c r="S123" s="401">
        <v>40210</v>
      </c>
      <c r="T123" s="402">
        <v>3.0035463999921762E-2</v>
      </c>
      <c r="U123" s="402">
        <v>7.2374615730973757E-2</v>
      </c>
      <c r="V123" s="402">
        <v>0.2242603513607867</v>
      </c>
      <c r="W123" s="402">
        <v>2.9893912695563879E-2</v>
      </c>
      <c r="X123" s="402">
        <v>4.0954524302566069E-2</v>
      </c>
      <c r="Y123" s="402">
        <v>0.122674931057849</v>
      </c>
      <c r="Z123" s="402">
        <v>8.9734570105103856E-2</v>
      </c>
      <c r="AA123" s="402">
        <v>0.14924600922966486</v>
      </c>
      <c r="AB123" s="402">
        <v>0.24082562151757009</v>
      </c>
    </row>
    <row r="124" spans="19:28" hidden="1">
      <c r="S124" s="401">
        <v>40238</v>
      </c>
      <c r="T124" s="402">
        <v>3.0035463999921762E-2</v>
      </c>
      <c r="U124" s="402">
        <v>7.2374615730973757E-2</v>
      </c>
      <c r="V124" s="402">
        <v>0.2242603513607867</v>
      </c>
      <c r="W124" s="402">
        <v>2.9893912695563879E-2</v>
      </c>
      <c r="X124" s="402">
        <v>4.0954524302566069E-2</v>
      </c>
      <c r="Y124" s="402">
        <v>0.122674931057849</v>
      </c>
      <c r="Z124" s="402">
        <v>8.9734570105103856E-2</v>
      </c>
      <c r="AA124" s="402">
        <v>0.14924600922966486</v>
      </c>
      <c r="AB124" s="402">
        <v>0.24082562151757009</v>
      </c>
    </row>
    <row r="125" spans="19:28" hidden="1">
      <c r="S125" s="401">
        <v>40269</v>
      </c>
      <c r="T125" s="402">
        <v>3.0035463999921762E-2</v>
      </c>
      <c r="U125" s="402">
        <v>7.2374615730973757E-2</v>
      </c>
      <c r="V125" s="402">
        <v>0.2242603513607867</v>
      </c>
      <c r="W125" s="402">
        <v>2.9893912695563879E-2</v>
      </c>
      <c r="X125" s="402">
        <v>4.0954524302566069E-2</v>
      </c>
      <c r="Y125" s="402">
        <v>0.122674931057849</v>
      </c>
      <c r="Z125" s="402">
        <v>8.9734570105103856E-2</v>
      </c>
      <c r="AA125" s="402">
        <v>0.14924600922966486</v>
      </c>
      <c r="AB125" s="402">
        <v>0.24082562151757009</v>
      </c>
    </row>
    <row r="126" spans="19:28" hidden="1">
      <c r="S126" s="401">
        <v>40299</v>
      </c>
      <c r="T126" s="402">
        <v>3.0035463999921762E-2</v>
      </c>
      <c r="U126" s="402">
        <v>7.2374615730973757E-2</v>
      </c>
      <c r="V126" s="402">
        <v>0.2242603513607867</v>
      </c>
      <c r="W126" s="402">
        <v>2.9893912695563879E-2</v>
      </c>
      <c r="X126" s="402">
        <v>4.0954524302566069E-2</v>
      </c>
      <c r="Y126" s="402">
        <v>0.122674931057849</v>
      </c>
      <c r="Z126" s="402">
        <v>8.9734570105103856E-2</v>
      </c>
      <c r="AA126" s="402">
        <v>0.14924600922966486</v>
      </c>
      <c r="AB126" s="402">
        <v>0.24082562151757009</v>
      </c>
    </row>
    <row r="127" spans="19:28" hidden="1">
      <c r="S127" s="401">
        <v>40330</v>
      </c>
      <c r="T127" s="402">
        <v>3.0035463999921762E-2</v>
      </c>
      <c r="U127" s="402">
        <v>7.2374615730973757E-2</v>
      </c>
      <c r="V127" s="402">
        <v>0.2242603513607867</v>
      </c>
      <c r="W127" s="402">
        <v>2.9893912695563879E-2</v>
      </c>
      <c r="X127" s="402">
        <v>4.0954524302566069E-2</v>
      </c>
      <c r="Y127" s="402">
        <v>0.122674931057849</v>
      </c>
      <c r="Z127" s="402">
        <v>8.9734570105103856E-2</v>
      </c>
      <c r="AA127" s="402">
        <v>0.14924600922966486</v>
      </c>
      <c r="AB127" s="402">
        <v>0.24082562151757009</v>
      </c>
    </row>
    <row r="128" spans="19:28" hidden="1">
      <c r="S128" s="401">
        <v>40360</v>
      </c>
      <c r="T128" s="402">
        <v>3.0035463999921762E-2</v>
      </c>
      <c r="U128" s="402">
        <v>7.2374615730973757E-2</v>
      </c>
      <c r="V128" s="402">
        <v>0.2242603513607867</v>
      </c>
      <c r="W128" s="402">
        <v>2.9893912695563879E-2</v>
      </c>
      <c r="X128" s="402">
        <v>4.0954524302566069E-2</v>
      </c>
      <c r="Y128" s="402">
        <v>0.122674931057849</v>
      </c>
      <c r="Z128" s="402">
        <v>8.9734570105103856E-2</v>
      </c>
      <c r="AA128" s="402">
        <v>0.14924600922966486</v>
      </c>
      <c r="AB128" s="402">
        <v>0.24082562151757009</v>
      </c>
    </row>
    <row r="129" spans="19:28" hidden="1">
      <c r="S129" s="401">
        <v>40391</v>
      </c>
      <c r="T129" s="402">
        <v>3.0035463999921762E-2</v>
      </c>
      <c r="U129" s="402">
        <v>7.2374615730973757E-2</v>
      </c>
      <c r="V129" s="402">
        <v>0.2242603513607867</v>
      </c>
      <c r="W129" s="402">
        <v>2.9893912695563879E-2</v>
      </c>
      <c r="X129" s="402">
        <v>4.0954524302566069E-2</v>
      </c>
      <c r="Y129" s="402">
        <v>0.122674931057849</v>
      </c>
      <c r="Z129" s="402">
        <v>8.9734570105103856E-2</v>
      </c>
      <c r="AA129" s="402">
        <v>0.14924600922966486</v>
      </c>
      <c r="AB129" s="402">
        <v>0.24082562151757009</v>
      </c>
    </row>
    <row r="130" spans="19:28" hidden="1">
      <c r="S130" s="401">
        <v>40422</v>
      </c>
      <c r="T130" s="402">
        <v>3.0035463999921762E-2</v>
      </c>
      <c r="U130" s="402">
        <v>7.2374615730973757E-2</v>
      </c>
      <c r="V130" s="402">
        <v>0.2242603513607867</v>
      </c>
      <c r="W130" s="402">
        <v>2.9893912695563879E-2</v>
      </c>
      <c r="X130" s="402">
        <v>4.0954524302566069E-2</v>
      </c>
      <c r="Y130" s="402">
        <v>0.122674931057849</v>
      </c>
      <c r="Z130" s="402">
        <v>8.9734570105103856E-2</v>
      </c>
      <c r="AA130" s="402">
        <v>0.14924600922966486</v>
      </c>
      <c r="AB130" s="402">
        <v>0.24082562151757009</v>
      </c>
    </row>
    <row r="131" spans="19:28" hidden="1">
      <c r="S131" s="401">
        <v>40452</v>
      </c>
      <c r="T131" s="402">
        <v>3.0035463999921762E-2</v>
      </c>
      <c r="U131" s="402">
        <v>7.2374615730973757E-2</v>
      </c>
      <c r="V131" s="402">
        <v>0.2242603513607867</v>
      </c>
      <c r="W131" s="402">
        <v>2.9893912695563879E-2</v>
      </c>
      <c r="X131" s="402">
        <v>4.0954524302566069E-2</v>
      </c>
      <c r="Y131" s="402">
        <v>0.122674931057849</v>
      </c>
      <c r="Z131" s="402">
        <v>8.9734570105103856E-2</v>
      </c>
      <c r="AA131" s="402">
        <v>0.14924600922966486</v>
      </c>
      <c r="AB131" s="402">
        <v>0.24082562151757009</v>
      </c>
    </row>
    <row r="132" spans="19:28" hidden="1">
      <c r="S132" s="401">
        <v>40483</v>
      </c>
      <c r="T132" s="402">
        <v>3.0035463999921762E-2</v>
      </c>
      <c r="U132" s="402">
        <v>7.2374615730973757E-2</v>
      </c>
      <c r="V132" s="402">
        <v>0.2242603513607867</v>
      </c>
      <c r="W132" s="402">
        <v>2.9893912695563879E-2</v>
      </c>
      <c r="X132" s="402">
        <v>4.0954524302566069E-2</v>
      </c>
      <c r="Y132" s="402">
        <v>0.122674931057849</v>
      </c>
      <c r="Z132" s="402">
        <v>8.9734570105103856E-2</v>
      </c>
      <c r="AA132" s="402">
        <v>0.14924600922966486</v>
      </c>
      <c r="AB132" s="402">
        <v>0.24082562151757009</v>
      </c>
    </row>
    <row r="133" spans="19:28" hidden="1">
      <c r="S133" s="401">
        <v>40513</v>
      </c>
      <c r="T133" s="402">
        <v>3.0035463999921762E-2</v>
      </c>
      <c r="U133" s="402">
        <v>7.2374615730973757E-2</v>
      </c>
      <c r="V133" s="402">
        <v>0.2242603513607867</v>
      </c>
      <c r="W133" s="402">
        <v>2.9893912695563879E-2</v>
      </c>
      <c r="X133" s="402">
        <v>4.0954524302566069E-2</v>
      </c>
      <c r="Y133" s="402">
        <v>0.122674931057849</v>
      </c>
      <c r="Z133" s="402">
        <v>8.9734570105103856E-2</v>
      </c>
      <c r="AA133" s="402">
        <v>0.14924600922966486</v>
      </c>
      <c r="AB133" s="402">
        <v>0.24082562151757009</v>
      </c>
    </row>
    <row r="134" spans="19:28" hidden="1">
      <c r="S134" s="401">
        <v>40544</v>
      </c>
      <c r="T134" s="402">
        <v>3.2216041965093617E-2</v>
      </c>
      <c r="U134" s="402">
        <v>6.9919197543273831E-2</v>
      </c>
      <c r="V134" s="402">
        <v>0.23136879006837957</v>
      </c>
      <c r="W134" s="402">
        <v>2.8663283898377002E-2</v>
      </c>
      <c r="X134" s="402">
        <v>3.843707093231731E-2</v>
      </c>
      <c r="Y134" s="402">
        <v>0.12095315459508202</v>
      </c>
      <c r="Z134" s="402">
        <v>8.8327539824010745E-2</v>
      </c>
      <c r="AA134" s="402">
        <v>0.1502665930470371</v>
      </c>
      <c r="AB134" s="402">
        <v>0.23984832812642867</v>
      </c>
    </row>
    <row r="135" spans="19:28" hidden="1">
      <c r="S135" s="401">
        <v>40575</v>
      </c>
      <c r="T135" s="402">
        <v>3.2216041965093617E-2</v>
      </c>
      <c r="U135" s="402">
        <v>6.9919197543273831E-2</v>
      </c>
      <c r="V135" s="402">
        <v>0.23136879006837957</v>
      </c>
      <c r="W135" s="402">
        <v>2.8663283898377002E-2</v>
      </c>
      <c r="X135" s="402">
        <v>3.843707093231731E-2</v>
      </c>
      <c r="Y135" s="402">
        <v>0.12095315459508202</v>
      </c>
      <c r="Z135" s="402">
        <v>8.8327539824010745E-2</v>
      </c>
      <c r="AA135" s="402">
        <v>0.1502665930470371</v>
      </c>
      <c r="AB135" s="402">
        <v>0.23984832812642867</v>
      </c>
    </row>
    <row r="136" spans="19:28" hidden="1">
      <c r="S136" s="401">
        <v>40603</v>
      </c>
      <c r="T136" s="402">
        <v>3.2216041965093617E-2</v>
      </c>
      <c r="U136" s="402">
        <v>6.9919197543273831E-2</v>
      </c>
      <c r="V136" s="402">
        <v>0.23136879006837957</v>
      </c>
      <c r="W136" s="402">
        <v>2.8663283898377002E-2</v>
      </c>
      <c r="X136" s="402">
        <v>3.843707093231731E-2</v>
      </c>
      <c r="Y136" s="402">
        <v>0.12095315459508202</v>
      </c>
      <c r="Z136" s="402">
        <v>8.8327539824010745E-2</v>
      </c>
      <c r="AA136" s="402">
        <v>0.1502665930470371</v>
      </c>
      <c r="AB136" s="402">
        <v>0.23984832812642867</v>
      </c>
    </row>
    <row r="137" spans="19:28" hidden="1">
      <c r="S137" s="401">
        <v>40634</v>
      </c>
      <c r="T137" s="402">
        <v>3.2216041965093617E-2</v>
      </c>
      <c r="U137" s="402">
        <v>6.9919197543273831E-2</v>
      </c>
      <c r="V137" s="402">
        <v>0.23136879006837957</v>
      </c>
      <c r="W137" s="402">
        <v>2.8663283898377002E-2</v>
      </c>
      <c r="X137" s="402">
        <v>3.843707093231731E-2</v>
      </c>
      <c r="Y137" s="402">
        <v>0.12095315459508202</v>
      </c>
      <c r="Z137" s="402">
        <v>8.8327539824010745E-2</v>
      </c>
      <c r="AA137" s="402">
        <v>0.1502665930470371</v>
      </c>
      <c r="AB137" s="402">
        <v>0.23984832812642867</v>
      </c>
    </row>
    <row r="138" spans="19:28" hidden="1">
      <c r="S138" s="401">
        <v>40664</v>
      </c>
      <c r="T138" s="402">
        <v>3.2216041965093617E-2</v>
      </c>
      <c r="U138" s="402">
        <v>6.9919197543273831E-2</v>
      </c>
      <c r="V138" s="402">
        <v>0.23136879006837957</v>
      </c>
      <c r="W138" s="402">
        <v>2.8663283898377002E-2</v>
      </c>
      <c r="X138" s="402">
        <v>3.843707093231731E-2</v>
      </c>
      <c r="Y138" s="402">
        <v>0.12095315459508202</v>
      </c>
      <c r="Z138" s="402">
        <v>8.8327539824010745E-2</v>
      </c>
      <c r="AA138" s="402">
        <v>0.1502665930470371</v>
      </c>
      <c r="AB138" s="402">
        <v>0.23984832812642867</v>
      </c>
    </row>
    <row r="139" spans="19:28" hidden="1">
      <c r="S139" s="401">
        <v>40695</v>
      </c>
      <c r="T139" s="402">
        <v>3.2216041965093617E-2</v>
      </c>
      <c r="U139" s="402">
        <v>6.9919197543273831E-2</v>
      </c>
      <c r="V139" s="402">
        <v>0.23136879006837957</v>
      </c>
      <c r="W139" s="402">
        <v>2.8663283898377002E-2</v>
      </c>
      <c r="X139" s="402">
        <v>3.843707093231731E-2</v>
      </c>
      <c r="Y139" s="402">
        <v>0.12095315459508202</v>
      </c>
      <c r="Z139" s="402">
        <v>8.8327539824010745E-2</v>
      </c>
      <c r="AA139" s="402">
        <v>0.1502665930470371</v>
      </c>
      <c r="AB139" s="402">
        <v>0.23984832812642867</v>
      </c>
    </row>
    <row r="140" spans="19:28" hidden="1">
      <c r="S140" s="401">
        <v>40725</v>
      </c>
      <c r="T140" s="402">
        <v>3.2216041965093617E-2</v>
      </c>
      <c r="U140" s="402">
        <v>6.9919197543273831E-2</v>
      </c>
      <c r="V140" s="402">
        <v>0.23136879006837957</v>
      </c>
      <c r="W140" s="402">
        <v>2.8663283898377002E-2</v>
      </c>
      <c r="X140" s="402">
        <v>3.843707093231731E-2</v>
      </c>
      <c r="Y140" s="402">
        <v>0.12095315459508202</v>
      </c>
      <c r="Z140" s="402">
        <v>8.8327539824010745E-2</v>
      </c>
      <c r="AA140" s="402">
        <v>0.1502665930470371</v>
      </c>
      <c r="AB140" s="402">
        <v>0.23984832812642867</v>
      </c>
    </row>
    <row r="141" spans="19:28" hidden="1">
      <c r="S141" s="401">
        <v>40756</v>
      </c>
      <c r="T141" s="402">
        <v>3.2216041965093617E-2</v>
      </c>
      <c r="U141" s="402">
        <v>6.9919197543273831E-2</v>
      </c>
      <c r="V141" s="402">
        <v>0.23136879006837957</v>
      </c>
      <c r="W141" s="402">
        <v>2.8663283898377002E-2</v>
      </c>
      <c r="X141" s="402">
        <v>3.843707093231731E-2</v>
      </c>
      <c r="Y141" s="402">
        <v>0.12095315459508202</v>
      </c>
      <c r="Z141" s="402">
        <v>8.8327539824010745E-2</v>
      </c>
      <c r="AA141" s="402">
        <v>0.1502665930470371</v>
      </c>
      <c r="AB141" s="402">
        <v>0.23984832812642867</v>
      </c>
    </row>
    <row r="142" spans="19:28" hidden="1">
      <c r="S142" s="401">
        <v>40787</v>
      </c>
      <c r="T142" s="402">
        <v>3.2216041965093617E-2</v>
      </c>
      <c r="U142" s="402">
        <v>6.9919197543273831E-2</v>
      </c>
      <c r="V142" s="402">
        <v>0.23136879006837957</v>
      </c>
      <c r="W142" s="402">
        <v>2.8663283898377002E-2</v>
      </c>
      <c r="X142" s="402">
        <v>3.843707093231731E-2</v>
      </c>
      <c r="Y142" s="402">
        <v>0.12095315459508202</v>
      </c>
      <c r="Z142" s="402">
        <v>8.8327539824010745E-2</v>
      </c>
      <c r="AA142" s="402">
        <v>0.1502665930470371</v>
      </c>
      <c r="AB142" s="402">
        <v>0.23984832812642867</v>
      </c>
    </row>
    <row r="143" spans="19:28" hidden="1">
      <c r="S143" s="401">
        <v>40817</v>
      </c>
      <c r="T143" s="402">
        <v>3.2216041965093617E-2</v>
      </c>
      <c r="U143" s="402">
        <v>6.9919197543273831E-2</v>
      </c>
      <c r="V143" s="402">
        <v>0.23136879006837957</v>
      </c>
      <c r="W143" s="402">
        <v>2.8663283898377002E-2</v>
      </c>
      <c r="X143" s="402">
        <v>3.843707093231731E-2</v>
      </c>
      <c r="Y143" s="402">
        <v>0.12095315459508202</v>
      </c>
      <c r="Z143" s="402">
        <v>8.8327539824010745E-2</v>
      </c>
      <c r="AA143" s="402">
        <v>0.1502665930470371</v>
      </c>
      <c r="AB143" s="402">
        <v>0.23984832812642867</v>
      </c>
    </row>
    <row r="144" spans="19:28" hidden="1">
      <c r="S144" s="401">
        <v>40848</v>
      </c>
      <c r="T144" s="402">
        <v>3.2216041965093617E-2</v>
      </c>
      <c r="U144" s="402">
        <v>6.9919197543273831E-2</v>
      </c>
      <c r="V144" s="402">
        <v>0.23136879006837957</v>
      </c>
      <c r="W144" s="402">
        <v>2.8663283898377002E-2</v>
      </c>
      <c r="X144" s="402">
        <v>3.843707093231731E-2</v>
      </c>
      <c r="Y144" s="402">
        <v>0.12095315459508202</v>
      </c>
      <c r="Z144" s="402">
        <v>8.8327539824010745E-2</v>
      </c>
      <c r="AA144" s="402">
        <v>0.1502665930470371</v>
      </c>
      <c r="AB144" s="402">
        <v>0.23984832812642867</v>
      </c>
    </row>
    <row r="145" spans="19:28" hidden="1">
      <c r="S145" s="401">
        <v>40878</v>
      </c>
      <c r="T145" s="402">
        <v>3.2216041965093617E-2</v>
      </c>
      <c r="U145" s="402">
        <v>6.9919197543273831E-2</v>
      </c>
      <c r="V145" s="402">
        <v>0.23136879006837957</v>
      </c>
      <c r="W145" s="402">
        <v>2.8663283898377002E-2</v>
      </c>
      <c r="X145" s="402">
        <v>3.843707093231731E-2</v>
      </c>
      <c r="Y145" s="402">
        <v>0.12095315459508202</v>
      </c>
      <c r="Z145" s="402">
        <v>8.8327539824010745E-2</v>
      </c>
      <c r="AA145" s="402">
        <v>0.1502665930470371</v>
      </c>
      <c r="AB145" s="402">
        <v>0.23984832812642867</v>
      </c>
    </row>
    <row r="146" spans="19:28" hidden="1">
      <c r="S146" s="401">
        <v>40909</v>
      </c>
      <c r="T146" s="402">
        <v>3.2592490660337502E-2</v>
      </c>
      <c r="U146" s="402">
        <v>6.9924404935871418E-2</v>
      </c>
      <c r="V146" s="402">
        <v>0.22941576407663067</v>
      </c>
      <c r="W146" s="402">
        <v>2.7937906414156225E-2</v>
      </c>
      <c r="X146" s="402">
        <v>3.7773324196243914E-2</v>
      </c>
      <c r="Y146" s="402">
        <v>0.12245138565932034</v>
      </c>
      <c r="Z146" s="402">
        <v>8.9323219955395577E-2</v>
      </c>
      <c r="AA146" s="402">
        <v>0.14940919354939375</v>
      </c>
      <c r="AB146" s="402">
        <v>0.24117231055265048</v>
      </c>
    </row>
    <row r="147" spans="19:28" hidden="1">
      <c r="S147" s="401">
        <v>40940</v>
      </c>
      <c r="T147" s="402">
        <v>3.2592490660337502E-2</v>
      </c>
      <c r="U147" s="402">
        <v>6.9924404935871418E-2</v>
      </c>
      <c r="V147" s="402">
        <v>0.22941576407663067</v>
      </c>
      <c r="W147" s="402">
        <v>2.7937906414156225E-2</v>
      </c>
      <c r="X147" s="402">
        <v>3.7773324196243914E-2</v>
      </c>
      <c r="Y147" s="402">
        <v>0.12245138565932034</v>
      </c>
      <c r="Z147" s="402">
        <v>8.9323219955395577E-2</v>
      </c>
      <c r="AA147" s="402">
        <v>0.14940919354939375</v>
      </c>
      <c r="AB147" s="402">
        <v>0.24117231055265048</v>
      </c>
    </row>
    <row r="148" spans="19:28" hidden="1">
      <c r="S148" s="401">
        <v>40969</v>
      </c>
      <c r="T148" s="402">
        <v>3.2592490660337502E-2</v>
      </c>
      <c r="U148" s="402">
        <v>6.9924404935871418E-2</v>
      </c>
      <c r="V148" s="402">
        <v>0.22941576407663067</v>
      </c>
      <c r="W148" s="402">
        <v>2.7937906414156225E-2</v>
      </c>
      <c r="X148" s="402">
        <v>3.7773324196243914E-2</v>
      </c>
      <c r="Y148" s="402">
        <v>0.12245138565932034</v>
      </c>
      <c r="Z148" s="402">
        <v>8.9323219955395577E-2</v>
      </c>
      <c r="AA148" s="402">
        <v>0.14940919354939375</v>
      </c>
      <c r="AB148" s="402">
        <v>0.24117231055265048</v>
      </c>
    </row>
    <row r="149" spans="19:28" hidden="1">
      <c r="S149" s="401">
        <v>41000</v>
      </c>
      <c r="T149" s="402">
        <v>3.2592490660337502E-2</v>
      </c>
      <c r="U149" s="402">
        <v>6.9924404935871418E-2</v>
      </c>
      <c r="V149" s="402">
        <v>0.22941576407663067</v>
      </c>
      <c r="W149" s="402">
        <v>2.7937906414156225E-2</v>
      </c>
      <c r="X149" s="402">
        <v>3.7773324196243914E-2</v>
      </c>
      <c r="Y149" s="402">
        <v>0.12245138565932034</v>
      </c>
      <c r="Z149" s="402">
        <v>8.9323219955395577E-2</v>
      </c>
      <c r="AA149" s="402">
        <v>0.14940919354939375</v>
      </c>
      <c r="AB149" s="402">
        <v>0.24117231055265048</v>
      </c>
    </row>
    <row r="150" spans="19:28" hidden="1">
      <c r="S150" s="401">
        <v>41030</v>
      </c>
      <c r="T150" s="402">
        <v>3.2592490660337502E-2</v>
      </c>
      <c r="U150" s="402">
        <v>6.9924404935871418E-2</v>
      </c>
      <c r="V150" s="402">
        <v>0.22941576407663067</v>
      </c>
      <c r="W150" s="402">
        <v>2.7937906414156225E-2</v>
      </c>
      <c r="X150" s="402">
        <v>3.7773324196243914E-2</v>
      </c>
      <c r="Y150" s="402">
        <v>0.12245138565932034</v>
      </c>
      <c r="Z150" s="402">
        <v>8.9323219955395577E-2</v>
      </c>
      <c r="AA150" s="402">
        <v>0.14940919354939375</v>
      </c>
      <c r="AB150" s="402">
        <v>0.24117231055265048</v>
      </c>
    </row>
    <row r="151" spans="19:28" hidden="1">
      <c r="S151" s="401">
        <v>41061</v>
      </c>
      <c r="T151" s="402">
        <v>3.2592490660337502E-2</v>
      </c>
      <c r="U151" s="402">
        <v>6.9924404935871418E-2</v>
      </c>
      <c r="V151" s="402">
        <v>0.22941576407663067</v>
      </c>
      <c r="W151" s="402">
        <v>2.7937906414156225E-2</v>
      </c>
      <c r="X151" s="402">
        <v>3.7773324196243914E-2</v>
      </c>
      <c r="Y151" s="402">
        <v>0.12245138565932034</v>
      </c>
      <c r="Z151" s="402">
        <v>8.9323219955395577E-2</v>
      </c>
      <c r="AA151" s="402">
        <v>0.14940919354939375</v>
      </c>
      <c r="AB151" s="402">
        <v>0.24117231055265048</v>
      </c>
    </row>
    <row r="152" spans="19:28" hidden="1">
      <c r="S152" s="401">
        <v>41091</v>
      </c>
      <c r="T152" s="402">
        <v>3.2592490660337502E-2</v>
      </c>
      <c r="U152" s="402">
        <v>6.9924404935871418E-2</v>
      </c>
      <c r="V152" s="402">
        <v>0.22941576407663067</v>
      </c>
      <c r="W152" s="402">
        <v>2.7937906414156225E-2</v>
      </c>
      <c r="X152" s="402">
        <v>3.7773324196243914E-2</v>
      </c>
      <c r="Y152" s="402">
        <v>0.12245138565932034</v>
      </c>
      <c r="Z152" s="402">
        <v>8.9323219955395577E-2</v>
      </c>
      <c r="AA152" s="402">
        <v>0.14940919354939375</v>
      </c>
      <c r="AB152" s="402">
        <v>0.24117231055265048</v>
      </c>
    </row>
    <row r="153" spans="19:28" hidden="1">
      <c r="S153" s="401">
        <v>41122</v>
      </c>
      <c r="T153" s="402">
        <v>3.2592490660337502E-2</v>
      </c>
      <c r="U153" s="402">
        <v>6.9924404935871418E-2</v>
      </c>
      <c r="V153" s="402">
        <v>0.22941576407663067</v>
      </c>
      <c r="W153" s="402">
        <v>2.7937906414156225E-2</v>
      </c>
      <c r="X153" s="402">
        <v>3.7773324196243914E-2</v>
      </c>
      <c r="Y153" s="402">
        <v>0.12245138565932034</v>
      </c>
      <c r="Z153" s="402">
        <v>8.9323219955395577E-2</v>
      </c>
      <c r="AA153" s="402">
        <v>0.14940919354939375</v>
      </c>
      <c r="AB153" s="402">
        <v>0.24117231055265048</v>
      </c>
    </row>
    <row r="154" spans="19:28" hidden="1">
      <c r="S154" s="401">
        <v>41153</v>
      </c>
      <c r="T154" s="402">
        <v>3.2592490660337502E-2</v>
      </c>
      <c r="U154" s="402">
        <v>6.9924404935871418E-2</v>
      </c>
      <c r="V154" s="402">
        <v>0.22941576407663067</v>
      </c>
      <c r="W154" s="402">
        <v>2.7937906414156225E-2</v>
      </c>
      <c r="X154" s="402">
        <v>3.7773324196243914E-2</v>
      </c>
      <c r="Y154" s="402">
        <v>0.12245138565932034</v>
      </c>
      <c r="Z154" s="402">
        <v>8.9323219955395577E-2</v>
      </c>
      <c r="AA154" s="402">
        <v>0.14940919354939375</v>
      </c>
      <c r="AB154" s="402">
        <v>0.24117231055265048</v>
      </c>
    </row>
    <row r="155" spans="19:28" hidden="1">
      <c r="S155" s="401">
        <v>41183</v>
      </c>
      <c r="T155" s="402">
        <v>3.2592490660337502E-2</v>
      </c>
      <c r="U155" s="402">
        <v>6.9924404935871418E-2</v>
      </c>
      <c r="V155" s="402">
        <v>0.22941576407663067</v>
      </c>
      <c r="W155" s="402">
        <v>2.7937906414156225E-2</v>
      </c>
      <c r="X155" s="402">
        <v>3.7773324196243914E-2</v>
      </c>
      <c r="Y155" s="402">
        <v>0.12245138565932034</v>
      </c>
      <c r="Z155" s="402">
        <v>8.9323219955395577E-2</v>
      </c>
      <c r="AA155" s="402">
        <v>0.14940919354939375</v>
      </c>
      <c r="AB155" s="402">
        <v>0.24117231055265048</v>
      </c>
    </row>
    <row r="156" spans="19:28" hidden="1">
      <c r="S156" s="401">
        <v>41214</v>
      </c>
      <c r="T156" s="402">
        <v>3.2592490660337502E-2</v>
      </c>
      <c r="U156" s="402">
        <v>6.9924404935871418E-2</v>
      </c>
      <c r="V156" s="402">
        <v>0.22941576407663067</v>
      </c>
      <c r="W156" s="402">
        <v>2.7937906414156225E-2</v>
      </c>
      <c r="X156" s="402">
        <v>3.7773324196243914E-2</v>
      </c>
      <c r="Y156" s="402">
        <v>0.12245138565932034</v>
      </c>
      <c r="Z156" s="402">
        <v>8.9323219955395577E-2</v>
      </c>
      <c r="AA156" s="402">
        <v>0.14940919354939375</v>
      </c>
      <c r="AB156" s="402">
        <v>0.24117231055265048</v>
      </c>
    </row>
    <row r="157" spans="19:28" hidden="1">
      <c r="S157" s="401">
        <v>41244</v>
      </c>
      <c r="T157" s="402">
        <v>3.2592490660337502E-2</v>
      </c>
      <c r="U157" s="402">
        <v>6.9924404935871418E-2</v>
      </c>
      <c r="V157" s="402">
        <v>0.22941576407663067</v>
      </c>
      <c r="W157" s="402">
        <v>2.7937906414156225E-2</v>
      </c>
      <c r="X157" s="402">
        <v>3.7773324196243914E-2</v>
      </c>
      <c r="Y157" s="402">
        <v>0.12245138565932034</v>
      </c>
      <c r="Z157" s="402">
        <v>8.9323219955395577E-2</v>
      </c>
      <c r="AA157" s="402">
        <v>0.14940919354939375</v>
      </c>
      <c r="AB157" s="402">
        <v>0.24117231055265048</v>
      </c>
    </row>
    <row r="158" spans="19:28" hidden="1">
      <c r="S158" s="401">
        <v>41275</v>
      </c>
      <c r="T158" s="402">
        <v>3.3365063201659689E-2</v>
      </c>
      <c r="U158" s="402">
        <v>6.9860396637032501E-2</v>
      </c>
      <c r="V158" s="402">
        <v>0.23102037088064825</v>
      </c>
      <c r="W158" s="402">
        <v>2.7021065124846377E-2</v>
      </c>
      <c r="X158" s="402">
        <v>3.8060556552778242E-2</v>
      </c>
      <c r="Y158" s="402">
        <v>0.12143916651486443</v>
      </c>
      <c r="Z158" s="402">
        <v>9.0098416228306E-2</v>
      </c>
      <c r="AA158" s="402">
        <v>0.14884777830673773</v>
      </c>
      <c r="AB158" s="402">
        <v>0.24028718655312675</v>
      </c>
    </row>
    <row r="159" spans="19:28" hidden="1">
      <c r="S159" s="401">
        <v>41306</v>
      </c>
      <c r="T159" s="402">
        <v>3.3365063201659689E-2</v>
      </c>
      <c r="U159" s="402">
        <v>6.9860396637032501E-2</v>
      </c>
      <c r="V159" s="402">
        <v>0.23102037088064825</v>
      </c>
      <c r="W159" s="402">
        <v>2.7021065124846377E-2</v>
      </c>
      <c r="X159" s="402">
        <v>3.8060556552778242E-2</v>
      </c>
      <c r="Y159" s="402">
        <v>0.12143916651486443</v>
      </c>
      <c r="Z159" s="402">
        <v>9.0098416228306E-2</v>
      </c>
      <c r="AA159" s="402">
        <v>0.14884777830673773</v>
      </c>
      <c r="AB159" s="402">
        <v>0.24028718655312675</v>
      </c>
    </row>
    <row r="160" spans="19:28" hidden="1">
      <c r="S160" s="401">
        <v>41334</v>
      </c>
      <c r="T160" s="402">
        <v>3.3365063201659689E-2</v>
      </c>
      <c r="U160" s="402">
        <v>6.9860396637032501E-2</v>
      </c>
      <c r="V160" s="402">
        <v>0.23102037088064825</v>
      </c>
      <c r="W160" s="402">
        <v>2.7021065124846377E-2</v>
      </c>
      <c r="X160" s="402">
        <v>3.8060556552778242E-2</v>
      </c>
      <c r="Y160" s="402">
        <v>0.12143916651486443</v>
      </c>
      <c r="Z160" s="402">
        <v>9.0098416228306E-2</v>
      </c>
      <c r="AA160" s="402">
        <v>0.14884777830673773</v>
      </c>
      <c r="AB160" s="402">
        <v>0.24028718655312675</v>
      </c>
    </row>
    <row r="161" spans="19:28" hidden="1">
      <c r="S161" s="401">
        <v>41365</v>
      </c>
      <c r="T161" s="402">
        <v>3.3365063201659689E-2</v>
      </c>
      <c r="U161" s="402">
        <v>6.9860396637032501E-2</v>
      </c>
      <c r="V161" s="402">
        <v>0.23102037088064825</v>
      </c>
      <c r="W161" s="402">
        <v>2.7021065124846377E-2</v>
      </c>
      <c r="X161" s="402">
        <v>3.8060556552778242E-2</v>
      </c>
      <c r="Y161" s="402">
        <v>0.12143916651486443</v>
      </c>
      <c r="Z161" s="402">
        <v>9.0098416228306E-2</v>
      </c>
      <c r="AA161" s="402">
        <v>0.14884777830673773</v>
      </c>
      <c r="AB161" s="402">
        <v>0.24028718655312675</v>
      </c>
    </row>
    <row r="162" spans="19:28" hidden="1">
      <c r="S162" s="401">
        <v>41395</v>
      </c>
      <c r="T162" s="402">
        <v>3.3365063201659689E-2</v>
      </c>
      <c r="U162" s="402">
        <v>6.9860396637032501E-2</v>
      </c>
      <c r="V162" s="402">
        <v>0.23102037088064825</v>
      </c>
      <c r="W162" s="402">
        <v>2.7021065124846377E-2</v>
      </c>
      <c r="X162" s="402">
        <v>3.8060556552778242E-2</v>
      </c>
      <c r="Y162" s="402">
        <v>0.12143916651486443</v>
      </c>
      <c r="Z162" s="402">
        <v>9.0098416228306E-2</v>
      </c>
      <c r="AA162" s="402">
        <v>0.14884777830673773</v>
      </c>
      <c r="AB162" s="402">
        <v>0.24028718655312675</v>
      </c>
    </row>
    <row r="163" spans="19:28" hidden="1">
      <c r="S163" s="401">
        <v>41426</v>
      </c>
      <c r="T163" s="402">
        <v>3.3365063201659689E-2</v>
      </c>
      <c r="U163" s="402">
        <v>6.9860396637032501E-2</v>
      </c>
      <c r="V163" s="402">
        <v>0.23102037088064825</v>
      </c>
      <c r="W163" s="402">
        <v>2.7021065124846377E-2</v>
      </c>
      <c r="X163" s="402">
        <v>3.8060556552778242E-2</v>
      </c>
      <c r="Y163" s="402">
        <v>0.12143916651486443</v>
      </c>
      <c r="Z163" s="402">
        <v>9.0098416228306E-2</v>
      </c>
      <c r="AA163" s="402">
        <v>0.14884777830673773</v>
      </c>
      <c r="AB163" s="402">
        <v>0.24028718655312675</v>
      </c>
    </row>
    <row r="164" spans="19:28" hidden="1">
      <c r="S164" s="401">
        <v>41456</v>
      </c>
      <c r="T164" s="402">
        <v>3.3365063201659689E-2</v>
      </c>
      <c r="U164" s="402">
        <v>6.9860396637032501E-2</v>
      </c>
      <c r="V164" s="402">
        <v>0.23102037088064825</v>
      </c>
      <c r="W164" s="402">
        <v>2.7021065124846377E-2</v>
      </c>
      <c r="X164" s="402">
        <v>3.8060556552778242E-2</v>
      </c>
      <c r="Y164" s="402">
        <v>0.12143916651486443</v>
      </c>
      <c r="Z164" s="402">
        <v>9.0098416228306E-2</v>
      </c>
      <c r="AA164" s="402">
        <v>0.14884777830673773</v>
      </c>
      <c r="AB164" s="402">
        <v>0.24028718655312675</v>
      </c>
    </row>
    <row r="165" spans="19:28" hidden="1">
      <c r="S165" s="401">
        <v>41487</v>
      </c>
      <c r="T165" s="402">
        <v>3.3365063201659689E-2</v>
      </c>
      <c r="U165" s="402">
        <v>6.9860396637032501E-2</v>
      </c>
      <c r="V165" s="402">
        <v>0.23102037088064825</v>
      </c>
      <c r="W165" s="402">
        <v>2.7021065124846377E-2</v>
      </c>
      <c r="X165" s="402">
        <v>3.8060556552778242E-2</v>
      </c>
      <c r="Y165" s="402">
        <v>0.12143916651486443</v>
      </c>
      <c r="Z165" s="402">
        <v>9.0098416228306E-2</v>
      </c>
      <c r="AA165" s="402">
        <v>0.14884777830673773</v>
      </c>
      <c r="AB165" s="402">
        <v>0.24028718655312675</v>
      </c>
    </row>
    <row r="166" spans="19:28" hidden="1">
      <c r="S166" s="401">
        <v>41518</v>
      </c>
      <c r="T166" s="402">
        <v>3.3365063201659689E-2</v>
      </c>
      <c r="U166" s="402">
        <v>6.9860396637032501E-2</v>
      </c>
      <c r="V166" s="402">
        <v>0.23102037088064825</v>
      </c>
      <c r="W166" s="402">
        <v>2.7021065124846377E-2</v>
      </c>
      <c r="X166" s="402">
        <v>3.8060556552778242E-2</v>
      </c>
      <c r="Y166" s="402">
        <v>0.12143916651486443</v>
      </c>
      <c r="Z166" s="402">
        <v>9.0098416228306E-2</v>
      </c>
      <c r="AA166" s="402">
        <v>0.14884777830673773</v>
      </c>
      <c r="AB166" s="402">
        <v>0.24028718655312675</v>
      </c>
    </row>
    <row r="167" spans="19:28" hidden="1">
      <c r="S167" s="401">
        <v>41548</v>
      </c>
      <c r="T167" s="402">
        <v>3.3365063201659689E-2</v>
      </c>
      <c r="U167" s="402">
        <v>6.9860396637032501E-2</v>
      </c>
      <c r="V167" s="402">
        <v>0.23102037088064825</v>
      </c>
      <c r="W167" s="402">
        <v>2.7021065124846377E-2</v>
      </c>
      <c r="X167" s="402">
        <v>3.8060556552778242E-2</v>
      </c>
      <c r="Y167" s="402">
        <v>0.12143916651486443</v>
      </c>
      <c r="Z167" s="402">
        <v>9.0098416228306E-2</v>
      </c>
      <c r="AA167" s="402">
        <v>0.14884777830673773</v>
      </c>
      <c r="AB167" s="402">
        <v>0.24028718655312675</v>
      </c>
    </row>
    <row r="168" spans="19:28" hidden="1">
      <c r="S168" s="401">
        <v>41579</v>
      </c>
      <c r="T168" s="402">
        <v>3.3365063201659689E-2</v>
      </c>
      <c r="U168" s="402">
        <v>6.9860396637032501E-2</v>
      </c>
      <c r="V168" s="402">
        <v>0.23102037088064825</v>
      </c>
      <c r="W168" s="402">
        <v>2.7021065124846377E-2</v>
      </c>
      <c r="X168" s="402">
        <v>3.8060556552778242E-2</v>
      </c>
      <c r="Y168" s="402">
        <v>0.12143916651486443</v>
      </c>
      <c r="Z168" s="402">
        <v>9.0098416228306E-2</v>
      </c>
      <c r="AA168" s="402">
        <v>0.14884777830673773</v>
      </c>
      <c r="AB168" s="402">
        <v>0.24028718655312675</v>
      </c>
    </row>
    <row r="169" spans="19:28" hidden="1">
      <c r="S169" s="401">
        <v>41609</v>
      </c>
      <c r="T169" s="402">
        <v>3.3365063201659689E-2</v>
      </c>
      <c r="U169" s="402">
        <v>6.9860396637032501E-2</v>
      </c>
      <c r="V169" s="402">
        <v>0.23102037088064825</v>
      </c>
      <c r="W169" s="402">
        <v>2.7021065124846377E-2</v>
      </c>
      <c r="X169" s="402">
        <v>3.8060556552778242E-2</v>
      </c>
      <c r="Y169" s="402">
        <v>0.12143916651486443</v>
      </c>
      <c r="Z169" s="402">
        <v>9.0098416228306E-2</v>
      </c>
      <c r="AA169" s="402">
        <v>0.14884777830673773</v>
      </c>
      <c r="AB169" s="402">
        <v>0.24028718655312675</v>
      </c>
    </row>
    <row r="170" spans="19:28" hidden="1">
      <c r="S170" s="401">
        <v>41640</v>
      </c>
      <c r="T170" s="402">
        <v>3.5295979908217118E-2</v>
      </c>
      <c r="U170" s="402">
        <v>7.2422456927487597E-2</v>
      </c>
      <c r="V170" s="402">
        <v>0.2231075017665867</v>
      </c>
      <c r="W170" s="402">
        <v>2.5642727983383615E-2</v>
      </c>
      <c r="X170" s="402">
        <v>3.8275520766196183E-2</v>
      </c>
      <c r="Y170" s="402">
        <v>0.12094732918908344</v>
      </c>
      <c r="Z170" s="402">
        <v>9.1671463973782896E-2</v>
      </c>
      <c r="AA170" s="402">
        <v>0.15242151832061998</v>
      </c>
      <c r="AB170" s="402">
        <v>0.24021550116464238</v>
      </c>
    </row>
    <row r="171" spans="19:28" hidden="1">
      <c r="S171" s="401">
        <v>41671</v>
      </c>
      <c r="T171" s="402">
        <v>3.5295979908217118E-2</v>
      </c>
      <c r="U171" s="402">
        <v>7.2422456927487597E-2</v>
      </c>
      <c r="V171" s="402">
        <v>0.2231075017665867</v>
      </c>
      <c r="W171" s="402">
        <v>2.5642727983383615E-2</v>
      </c>
      <c r="X171" s="402">
        <v>3.8275520766196183E-2</v>
      </c>
      <c r="Y171" s="402">
        <v>0.12094732918908344</v>
      </c>
      <c r="Z171" s="402">
        <v>9.1671463973782896E-2</v>
      </c>
      <c r="AA171" s="402">
        <v>0.15242151832061998</v>
      </c>
      <c r="AB171" s="402">
        <v>0.24021550116464238</v>
      </c>
    </row>
    <row r="172" spans="19:28" hidden="1">
      <c r="S172" s="401">
        <v>41699</v>
      </c>
      <c r="T172" s="402">
        <v>3.5295979908217118E-2</v>
      </c>
      <c r="U172" s="402">
        <v>7.2422456927487597E-2</v>
      </c>
      <c r="V172" s="402">
        <v>0.2231075017665867</v>
      </c>
      <c r="W172" s="402">
        <v>2.5642727983383615E-2</v>
      </c>
      <c r="X172" s="402">
        <v>3.8275520766196183E-2</v>
      </c>
      <c r="Y172" s="402">
        <v>0.12094732918908344</v>
      </c>
      <c r="Z172" s="402">
        <v>9.1671463973782896E-2</v>
      </c>
      <c r="AA172" s="402">
        <v>0.15242151832061998</v>
      </c>
      <c r="AB172" s="402">
        <v>0.24021550116464238</v>
      </c>
    </row>
    <row r="173" spans="19:28" hidden="1">
      <c r="S173" s="401">
        <v>41730</v>
      </c>
      <c r="T173" s="402">
        <v>3.5295979908217118E-2</v>
      </c>
      <c r="U173" s="402">
        <v>7.2422456927487597E-2</v>
      </c>
      <c r="V173" s="402">
        <v>0.2231075017665867</v>
      </c>
      <c r="W173" s="402">
        <v>2.5642727983383615E-2</v>
      </c>
      <c r="X173" s="402">
        <v>3.8275520766196183E-2</v>
      </c>
      <c r="Y173" s="402">
        <v>0.12094732918908344</v>
      </c>
      <c r="Z173" s="402">
        <v>9.1671463973782896E-2</v>
      </c>
      <c r="AA173" s="402">
        <v>0.15242151832061998</v>
      </c>
      <c r="AB173" s="402">
        <v>0.24021550116464238</v>
      </c>
    </row>
    <row r="174" spans="19:28" hidden="1">
      <c r="S174" s="401">
        <v>41760</v>
      </c>
      <c r="T174" s="402">
        <v>3.5295979908217118E-2</v>
      </c>
      <c r="U174" s="402">
        <v>7.2422456927487597E-2</v>
      </c>
      <c r="V174" s="402">
        <v>0.2231075017665867</v>
      </c>
      <c r="W174" s="402">
        <v>2.5642727983383615E-2</v>
      </c>
      <c r="X174" s="402">
        <v>3.8275520766196183E-2</v>
      </c>
      <c r="Y174" s="402">
        <v>0.12094732918908344</v>
      </c>
      <c r="Z174" s="402">
        <v>9.1671463973782896E-2</v>
      </c>
      <c r="AA174" s="402">
        <v>0.15242151832061998</v>
      </c>
      <c r="AB174" s="402">
        <v>0.24021550116464238</v>
      </c>
    </row>
    <row r="175" spans="19:28" hidden="1">
      <c r="S175" s="401">
        <v>41791</v>
      </c>
      <c r="T175" s="402">
        <v>3.5295979908217118E-2</v>
      </c>
      <c r="U175" s="402">
        <v>7.2422456927487597E-2</v>
      </c>
      <c r="V175" s="402">
        <v>0.2231075017665867</v>
      </c>
      <c r="W175" s="402">
        <v>2.5642727983383615E-2</v>
      </c>
      <c r="X175" s="402">
        <v>3.8275520766196183E-2</v>
      </c>
      <c r="Y175" s="402">
        <v>0.12094732918908344</v>
      </c>
      <c r="Z175" s="402">
        <v>9.1671463973782896E-2</v>
      </c>
      <c r="AA175" s="402">
        <v>0.15242151832061998</v>
      </c>
      <c r="AB175" s="402">
        <v>0.24021550116464238</v>
      </c>
    </row>
    <row r="176" spans="19:28" hidden="1">
      <c r="S176" s="401">
        <v>41821</v>
      </c>
      <c r="T176" s="402">
        <v>3.5295979908217118E-2</v>
      </c>
      <c r="U176" s="402">
        <v>7.2422456927487597E-2</v>
      </c>
      <c r="V176" s="402">
        <v>0.2231075017665867</v>
      </c>
      <c r="W176" s="402">
        <v>2.5642727983383615E-2</v>
      </c>
      <c r="X176" s="402">
        <v>3.8275520766196183E-2</v>
      </c>
      <c r="Y176" s="402">
        <v>0.12094732918908344</v>
      </c>
      <c r="Z176" s="402">
        <v>9.1671463973782896E-2</v>
      </c>
      <c r="AA176" s="402">
        <v>0.15242151832061998</v>
      </c>
      <c r="AB176" s="402">
        <v>0.24021550116464238</v>
      </c>
    </row>
    <row r="177" spans="19:28" hidden="1">
      <c r="S177" s="401">
        <v>41852</v>
      </c>
      <c r="T177" s="402">
        <v>3.5295979908217118E-2</v>
      </c>
      <c r="U177" s="402">
        <v>7.2422456927487597E-2</v>
      </c>
      <c r="V177" s="402">
        <v>0.2231075017665867</v>
      </c>
      <c r="W177" s="402">
        <v>2.5642727983383615E-2</v>
      </c>
      <c r="X177" s="402">
        <v>3.8275520766196183E-2</v>
      </c>
      <c r="Y177" s="402">
        <v>0.12094732918908344</v>
      </c>
      <c r="Z177" s="402">
        <v>9.1671463973782896E-2</v>
      </c>
      <c r="AA177" s="402">
        <v>0.15242151832061998</v>
      </c>
      <c r="AB177" s="402">
        <v>0.24021550116464238</v>
      </c>
    </row>
    <row r="178" spans="19:28" hidden="1">
      <c r="S178" s="401">
        <v>41883</v>
      </c>
      <c r="T178" s="402">
        <v>3.5295979908217118E-2</v>
      </c>
      <c r="U178" s="402">
        <v>7.2422456927487597E-2</v>
      </c>
      <c r="V178" s="402">
        <v>0.2231075017665867</v>
      </c>
      <c r="W178" s="402">
        <v>2.5642727983383615E-2</v>
      </c>
      <c r="X178" s="402">
        <v>3.8275520766196183E-2</v>
      </c>
      <c r="Y178" s="402">
        <v>0.12094732918908344</v>
      </c>
      <c r="Z178" s="402">
        <v>9.1671463973782896E-2</v>
      </c>
      <c r="AA178" s="402">
        <v>0.15242151832061998</v>
      </c>
      <c r="AB178" s="402">
        <v>0.24021550116464238</v>
      </c>
    </row>
    <row r="179" spans="19:28" hidden="1">
      <c r="S179" s="401">
        <v>41913</v>
      </c>
      <c r="T179" s="402">
        <v>3.5295979908217118E-2</v>
      </c>
      <c r="U179" s="402">
        <v>7.2422456927487597E-2</v>
      </c>
      <c r="V179" s="402">
        <v>0.2231075017665867</v>
      </c>
      <c r="W179" s="402">
        <v>2.5642727983383615E-2</v>
      </c>
      <c r="X179" s="402">
        <v>3.8275520766196183E-2</v>
      </c>
      <c r="Y179" s="402">
        <v>0.12094732918908344</v>
      </c>
      <c r="Z179" s="402">
        <v>9.1671463973782896E-2</v>
      </c>
      <c r="AA179" s="402">
        <v>0.15242151832061998</v>
      </c>
      <c r="AB179" s="402">
        <v>0.24021550116464238</v>
      </c>
    </row>
    <row r="180" spans="19:28" hidden="1">
      <c r="S180" s="401">
        <v>41944</v>
      </c>
      <c r="T180" s="402">
        <v>3.5295979908217118E-2</v>
      </c>
      <c r="U180" s="402">
        <v>7.2422456927487597E-2</v>
      </c>
      <c r="V180" s="402">
        <v>0.2231075017665867</v>
      </c>
      <c r="W180" s="402">
        <v>2.5642727983383615E-2</v>
      </c>
      <c r="X180" s="402">
        <v>3.8275520766196183E-2</v>
      </c>
      <c r="Y180" s="402">
        <v>0.12094732918908344</v>
      </c>
      <c r="Z180" s="402">
        <v>9.1671463973782896E-2</v>
      </c>
      <c r="AA180" s="402">
        <v>0.15242151832061998</v>
      </c>
      <c r="AB180" s="402">
        <v>0.24021550116464238</v>
      </c>
    </row>
    <row r="181" spans="19:28" hidden="1">
      <c r="S181" s="401">
        <v>41974</v>
      </c>
      <c r="T181" s="402">
        <v>3.5295979908217118E-2</v>
      </c>
      <c r="U181" s="402">
        <v>7.2422456927487597E-2</v>
      </c>
      <c r="V181" s="402">
        <v>0.2231075017665867</v>
      </c>
      <c r="W181" s="402">
        <v>2.5642727983383615E-2</v>
      </c>
      <c r="X181" s="402">
        <v>3.8275520766196183E-2</v>
      </c>
      <c r="Y181" s="402">
        <v>0.12094732918908344</v>
      </c>
      <c r="Z181" s="402">
        <v>9.1671463973782896E-2</v>
      </c>
      <c r="AA181" s="402">
        <v>0.15242151832061998</v>
      </c>
      <c r="AB181" s="402">
        <v>0.24021550116464238</v>
      </c>
    </row>
    <row r="182" spans="19:28" hidden="1">
      <c r="S182" s="401">
        <v>42005</v>
      </c>
      <c r="T182" s="402">
        <v>3.364188014375586E-2</v>
      </c>
      <c r="U182" s="402">
        <v>7.2722116328147443E-2</v>
      </c>
      <c r="V182" s="402">
        <v>0.21727907293772644</v>
      </c>
      <c r="W182" s="402">
        <v>2.5210718439075488E-2</v>
      </c>
      <c r="X182" s="402">
        <v>3.8456551839237109E-2</v>
      </c>
      <c r="Y182" s="402">
        <v>0.12129404590374947</v>
      </c>
      <c r="Z182" s="402">
        <v>9.2864731101633652E-2</v>
      </c>
      <c r="AA182" s="402">
        <v>0.15761170140820552</v>
      </c>
      <c r="AB182" s="402">
        <v>0.24091918189846889</v>
      </c>
    </row>
    <row r="183" spans="19:28" hidden="1">
      <c r="S183" s="401">
        <v>42036</v>
      </c>
      <c r="T183" s="402">
        <v>3.364188014375586E-2</v>
      </c>
      <c r="U183" s="402">
        <v>7.2722116328147443E-2</v>
      </c>
      <c r="V183" s="402">
        <v>0.21727907293772644</v>
      </c>
      <c r="W183" s="402">
        <v>2.5210718439075488E-2</v>
      </c>
      <c r="X183" s="402">
        <v>3.8456551839237109E-2</v>
      </c>
      <c r="Y183" s="402">
        <v>0.12129404590374947</v>
      </c>
      <c r="Z183" s="402">
        <v>9.2864731101633652E-2</v>
      </c>
      <c r="AA183" s="402">
        <v>0.15761170140820552</v>
      </c>
      <c r="AB183" s="402">
        <v>0.24091918189846889</v>
      </c>
    </row>
    <row r="184" spans="19:28" hidden="1">
      <c r="S184" s="401">
        <v>42064</v>
      </c>
      <c r="T184" s="402">
        <v>3.364188014375586E-2</v>
      </c>
      <c r="U184" s="402">
        <v>7.2722116328147443E-2</v>
      </c>
      <c r="V184" s="402">
        <v>0.21727907293772644</v>
      </c>
      <c r="W184" s="402">
        <v>2.5210718439075488E-2</v>
      </c>
      <c r="X184" s="402">
        <v>3.8456551839237109E-2</v>
      </c>
      <c r="Y184" s="402">
        <v>0.12129404590374947</v>
      </c>
      <c r="Z184" s="402">
        <v>9.2864731101633652E-2</v>
      </c>
      <c r="AA184" s="402">
        <v>0.15761170140820552</v>
      </c>
      <c r="AB184" s="402">
        <v>0.24091918189846889</v>
      </c>
    </row>
    <row r="185" spans="19:28" hidden="1">
      <c r="S185" s="401">
        <v>42095</v>
      </c>
      <c r="T185" s="402">
        <v>3.364188014375586E-2</v>
      </c>
      <c r="U185" s="402">
        <v>7.2722116328147443E-2</v>
      </c>
      <c r="V185" s="402">
        <v>0.21727907293772644</v>
      </c>
      <c r="W185" s="402">
        <v>2.5210718439075488E-2</v>
      </c>
      <c r="X185" s="402">
        <v>3.8456551839237109E-2</v>
      </c>
      <c r="Y185" s="402">
        <v>0.12129404590374947</v>
      </c>
      <c r="Z185" s="402">
        <v>9.2864731101633652E-2</v>
      </c>
      <c r="AA185" s="402">
        <v>0.15761170140820552</v>
      </c>
      <c r="AB185" s="402">
        <v>0.24091918189846889</v>
      </c>
    </row>
    <row r="186" spans="19:28" hidden="1">
      <c r="S186" s="401">
        <v>42125</v>
      </c>
      <c r="T186" s="402">
        <v>3.364188014375586E-2</v>
      </c>
      <c r="U186" s="402">
        <v>7.2722116328147443E-2</v>
      </c>
      <c r="V186" s="402">
        <v>0.21727907293772644</v>
      </c>
      <c r="W186" s="402">
        <v>2.5210718439075488E-2</v>
      </c>
      <c r="X186" s="402">
        <v>3.8456551839237109E-2</v>
      </c>
      <c r="Y186" s="402">
        <v>0.12129404590374947</v>
      </c>
      <c r="Z186" s="402">
        <v>9.2864731101633652E-2</v>
      </c>
      <c r="AA186" s="402">
        <v>0.15761170140820552</v>
      </c>
      <c r="AB186" s="402">
        <v>0.24091918189846889</v>
      </c>
    </row>
    <row r="187" spans="19:28" hidden="1">
      <c r="S187" s="401">
        <v>42156</v>
      </c>
      <c r="T187" s="402">
        <v>3.364188014375586E-2</v>
      </c>
      <c r="U187" s="402">
        <v>7.2722116328147443E-2</v>
      </c>
      <c r="V187" s="402">
        <v>0.21727907293772644</v>
      </c>
      <c r="W187" s="402">
        <v>2.5210718439075488E-2</v>
      </c>
      <c r="X187" s="402">
        <v>3.8456551839237109E-2</v>
      </c>
      <c r="Y187" s="402">
        <v>0.12129404590374947</v>
      </c>
      <c r="Z187" s="402">
        <v>9.2864731101633652E-2</v>
      </c>
      <c r="AA187" s="402">
        <v>0.15761170140820552</v>
      </c>
      <c r="AB187" s="402">
        <v>0.24091918189846889</v>
      </c>
    </row>
    <row r="188" spans="19:28" hidden="1">
      <c r="S188" s="401">
        <v>42186</v>
      </c>
      <c r="T188" s="402">
        <v>3.364188014375586E-2</v>
      </c>
      <c r="U188" s="402">
        <v>7.2722116328147443E-2</v>
      </c>
      <c r="V188" s="402">
        <v>0.21727907293772644</v>
      </c>
      <c r="W188" s="402">
        <v>2.5210718439075488E-2</v>
      </c>
      <c r="X188" s="402">
        <v>3.8456551839237109E-2</v>
      </c>
      <c r="Y188" s="402">
        <v>0.12129404590374947</v>
      </c>
      <c r="Z188" s="402">
        <v>9.2864731101633652E-2</v>
      </c>
      <c r="AA188" s="402">
        <v>0.15761170140820552</v>
      </c>
      <c r="AB188" s="402">
        <v>0.24091918189846889</v>
      </c>
    </row>
    <row r="189" spans="19:28" hidden="1">
      <c r="S189" s="401">
        <v>42217</v>
      </c>
      <c r="T189" s="402">
        <v>3.364188014375586E-2</v>
      </c>
      <c r="U189" s="402">
        <v>7.2722116328147443E-2</v>
      </c>
      <c r="V189" s="402">
        <v>0.21727907293772644</v>
      </c>
      <c r="W189" s="402">
        <v>2.5210718439075488E-2</v>
      </c>
      <c r="X189" s="402">
        <v>3.8456551839237109E-2</v>
      </c>
      <c r="Y189" s="402">
        <v>0.12129404590374947</v>
      </c>
      <c r="Z189" s="402">
        <v>9.2864731101633652E-2</v>
      </c>
      <c r="AA189" s="402">
        <v>0.15761170140820552</v>
      </c>
      <c r="AB189" s="402">
        <v>0.24091918189846889</v>
      </c>
    </row>
    <row r="190" spans="19:28" hidden="1">
      <c r="S190" s="401">
        <v>42248</v>
      </c>
      <c r="T190" s="402">
        <v>3.364188014375586E-2</v>
      </c>
      <c r="U190" s="402">
        <v>7.2722116328147443E-2</v>
      </c>
      <c r="V190" s="402">
        <v>0.21727907293772644</v>
      </c>
      <c r="W190" s="402">
        <v>2.5210718439075488E-2</v>
      </c>
      <c r="X190" s="402">
        <v>3.8456551839237109E-2</v>
      </c>
      <c r="Y190" s="402">
        <v>0.12129404590374947</v>
      </c>
      <c r="Z190" s="402">
        <v>9.2864731101633652E-2</v>
      </c>
      <c r="AA190" s="402">
        <v>0.15761170140820552</v>
      </c>
      <c r="AB190" s="402">
        <v>0.24091918189846889</v>
      </c>
    </row>
    <row r="191" spans="19:28" hidden="1">
      <c r="S191" s="401">
        <v>42278</v>
      </c>
      <c r="T191" s="402">
        <v>3.364188014375586E-2</v>
      </c>
      <c r="U191" s="402">
        <v>7.2722116328147443E-2</v>
      </c>
      <c r="V191" s="402">
        <v>0.21727907293772644</v>
      </c>
      <c r="W191" s="402">
        <v>2.5210718439075488E-2</v>
      </c>
      <c r="X191" s="402">
        <v>3.8456551839237109E-2</v>
      </c>
      <c r="Y191" s="402">
        <v>0.12129404590374947</v>
      </c>
      <c r="Z191" s="402">
        <v>9.2864731101633652E-2</v>
      </c>
      <c r="AA191" s="402">
        <v>0.15761170140820552</v>
      </c>
      <c r="AB191" s="402">
        <v>0.24091918189846889</v>
      </c>
    </row>
    <row r="192" spans="19:28" hidden="1">
      <c r="S192" s="401">
        <v>42309</v>
      </c>
      <c r="T192" s="402">
        <v>3.364188014375586E-2</v>
      </c>
      <c r="U192" s="402">
        <v>7.2722116328147443E-2</v>
      </c>
      <c r="V192" s="402">
        <v>0.21727907293772644</v>
      </c>
      <c r="W192" s="402">
        <v>2.5210718439075488E-2</v>
      </c>
      <c r="X192" s="402">
        <v>3.8456551839237109E-2</v>
      </c>
      <c r="Y192" s="402">
        <v>0.12129404590374947</v>
      </c>
      <c r="Z192" s="402">
        <v>9.2864731101633652E-2</v>
      </c>
      <c r="AA192" s="402">
        <v>0.15761170140820552</v>
      </c>
      <c r="AB192" s="402">
        <v>0.24091918189846889</v>
      </c>
    </row>
    <row r="193" spans="19:28" hidden="1">
      <c r="S193" s="401">
        <v>42339</v>
      </c>
      <c r="T193" s="402">
        <v>3.364188014375586E-2</v>
      </c>
      <c r="U193" s="402">
        <v>7.2722116328147443E-2</v>
      </c>
      <c r="V193" s="402">
        <v>0.21727907293772644</v>
      </c>
      <c r="W193" s="402">
        <v>2.5210718439075488E-2</v>
      </c>
      <c r="X193" s="402">
        <v>3.8456551839237109E-2</v>
      </c>
      <c r="Y193" s="402">
        <v>0.12129404590374947</v>
      </c>
      <c r="Z193" s="402">
        <v>9.2864731101633652E-2</v>
      </c>
      <c r="AA193" s="402">
        <v>0.15761170140820552</v>
      </c>
      <c r="AB193" s="402">
        <v>0.24091918189846889</v>
      </c>
    </row>
    <row r="194" spans="19:28" hidden="1">
      <c r="S194" s="401">
        <v>42370</v>
      </c>
      <c r="T194" s="402">
        <v>3.2741470010554809E-2</v>
      </c>
      <c r="U194" s="402">
        <v>6.9900498365909669E-2</v>
      </c>
      <c r="V194" s="402">
        <v>0.23059409128851452</v>
      </c>
      <c r="W194" s="402">
        <v>2.7849630741790431E-2</v>
      </c>
      <c r="X194" s="402">
        <v>3.808405744304523E-2</v>
      </c>
      <c r="Y194" s="402">
        <v>0.12162349132801553</v>
      </c>
      <c r="Z194" s="402">
        <v>8.9276375857374995E-2</v>
      </c>
      <c r="AA194" s="402">
        <v>0.14948642440598855</v>
      </c>
      <c r="AB194" s="402">
        <v>0.24044396055880621</v>
      </c>
    </row>
    <row r="195" spans="19:28" hidden="1">
      <c r="S195" s="401">
        <v>42401</v>
      </c>
      <c r="T195" s="402">
        <v>3.2741470010554809E-2</v>
      </c>
      <c r="U195" s="402">
        <v>6.9900498365909669E-2</v>
      </c>
      <c r="V195" s="402">
        <v>0.23059409128851452</v>
      </c>
      <c r="W195" s="402">
        <v>2.7849630741790431E-2</v>
      </c>
      <c r="X195" s="402">
        <v>3.808405744304523E-2</v>
      </c>
      <c r="Y195" s="402">
        <v>0.12162349132801553</v>
      </c>
      <c r="Z195" s="402">
        <v>8.9276375857374995E-2</v>
      </c>
      <c r="AA195" s="402">
        <v>0.14948642440598855</v>
      </c>
      <c r="AB195" s="402">
        <v>0.24044396055880621</v>
      </c>
    </row>
    <row r="196" spans="19:28" hidden="1">
      <c r="S196" s="401">
        <v>42430</v>
      </c>
      <c r="T196" s="402">
        <v>3.2741470010554809E-2</v>
      </c>
      <c r="U196" s="402">
        <v>6.9900498365909669E-2</v>
      </c>
      <c r="V196" s="402">
        <v>0.23059409128851452</v>
      </c>
      <c r="W196" s="402">
        <v>2.7849630741790431E-2</v>
      </c>
      <c r="X196" s="402">
        <v>3.808405744304523E-2</v>
      </c>
      <c r="Y196" s="402">
        <v>0.12162349132801553</v>
      </c>
      <c r="Z196" s="402">
        <v>8.9276375857374995E-2</v>
      </c>
      <c r="AA196" s="402">
        <v>0.14948642440598855</v>
      </c>
      <c r="AB196" s="402">
        <v>0.24044396055880621</v>
      </c>
    </row>
    <row r="197" spans="19:28" hidden="1">
      <c r="S197" s="401">
        <v>42461</v>
      </c>
      <c r="T197" s="402">
        <v>3.2741470010554809E-2</v>
      </c>
      <c r="U197" s="402">
        <v>6.9900498365909669E-2</v>
      </c>
      <c r="V197" s="402">
        <v>0.23059409128851452</v>
      </c>
      <c r="W197" s="402">
        <v>2.7849630741790431E-2</v>
      </c>
      <c r="X197" s="402">
        <v>3.808405744304523E-2</v>
      </c>
      <c r="Y197" s="402">
        <v>0.12162349132801553</v>
      </c>
      <c r="Z197" s="402">
        <v>8.9276375857374995E-2</v>
      </c>
      <c r="AA197" s="402">
        <v>0.14948642440598855</v>
      </c>
      <c r="AB197" s="402">
        <v>0.24044396055880621</v>
      </c>
    </row>
    <row r="198" spans="19:28" hidden="1">
      <c r="S198" s="401">
        <v>42491</v>
      </c>
      <c r="T198" s="402">
        <v>3.2741470010554809E-2</v>
      </c>
      <c r="U198" s="402">
        <v>6.9900498365909669E-2</v>
      </c>
      <c r="V198" s="402">
        <v>0.23059409128851452</v>
      </c>
      <c r="W198" s="402">
        <v>2.7849630741790431E-2</v>
      </c>
      <c r="X198" s="402">
        <v>3.808405744304523E-2</v>
      </c>
      <c r="Y198" s="402">
        <v>0.12162349132801553</v>
      </c>
      <c r="Z198" s="402">
        <v>8.9276375857374995E-2</v>
      </c>
      <c r="AA198" s="402">
        <v>0.14948642440598855</v>
      </c>
      <c r="AB198" s="402">
        <v>0.24044396055880621</v>
      </c>
    </row>
    <row r="199" spans="19:28" hidden="1">
      <c r="S199" s="401">
        <v>42522</v>
      </c>
      <c r="T199" s="402">
        <v>3.2741470010554809E-2</v>
      </c>
      <c r="U199" s="402">
        <v>6.9900498365909669E-2</v>
      </c>
      <c r="V199" s="402">
        <v>0.23059409128851452</v>
      </c>
      <c r="W199" s="402">
        <v>2.7849630741790431E-2</v>
      </c>
      <c r="X199" s="402">
        <v>3.808405744304523E-2</v>
      </c>
      <c r="Y199" s="402">
        <v>0.12162349132801553</v>
      </c>
      <c r="Z199" s="402">
        <v>8.9276375857374995E-2</v>
      </c>
      <c r="AA199" s="402">
        <v>0.14948642440598855</v>
      </c>
      <c r="AB199" s="402">
        <v>0.24044396055880621</v>
      </c>
    </row>
    <row r="200" spans="19:28" hidden="1">
      <c r="S200" s="401">
        <v>42552</v>
      </c>
      <c r="T200" s="402">
        <v>3.2741470010554809E-2</v>
      </c>
      <c r="U200" s="402">
        <v>6.9900498365909669E-2</v>
      </c>
      <c r="V200" s="402">
        <v>0.23059409128851452</v>
      </c>
      <c r="W200" s="402">
        <v>2.7849630741790431E-2</v>
      </c>
      <c r="X200" s="402">
        <v>3.808405744304523E-2</v>
      </c>
      <c r="Y200" s="402">
        <v>0.12162349132801553</v>
      </c>
      <c r="Z200" s="402">
        <v>8.9276375857374995E-2</v>
      </c>
      <c r="AA200" s="402">
        <v>0.14948642440598855</v>
      </c>
      <c r="AB200" s="402">
        <v>0.24044396055880621</v>
      </c>
    </row>
    <row r="201" spans="19:28" hidden="1">
      <c r="S201" s="401">
        <v>42583</v>
      </c>
      <c r="T201" s="402">
        <v>3.2741470010554809E-2</v>
      </c>
      <c r="U201" s="402">
        <v>6.9900498365909669E-2</v>
      </c>
      <c r="V201" s="402">
        <v>0.23059409128851452</v>
      </c>
      <c r="W201" s="402">
        <v>2.7849630741790431E-2</v>
      </c>
      <c r="X201" s="402">
        <v>3.808405744304523E-2</v>
      </c>
      <c r="Y201" s="402">
        <v>0.12162349132801553</v>
      </c>
      <c r="Z201" s="402">
        <v>8.9276375857374995E-2</v>
      </c>
      <c r="AA201" s="402">
        <v>0.14948642440598855</v>
      </c>
      <c r="AB201" s="402">
        <v>0.24044396055880621</v>
      </c>
    </row>
    <row r="202" spans="19:28" hidden="1">
      <c r="S202" s="401">
        <v>42614</v>
      </c>
      <c r="T202" s="402">
        <v>3.2741470010554809E-2</v>
      </c>
      <c r="U202" s="402">
        <v>6.9900498365909669E-2</v>
      </c>
      <c r="V202" s="402">
        <v>0.23059409128851452</v>
      </c>
      <c r="W202" s="402">
        <v>2.7849630741790431E-2</v>
      </c>
      <c r="X202" s="402">
        <v>3.808405744304523E-2</v>
      </c>
      <c r="Y202" s="402">
        <v>0.12162349132801553</v>
      </c>
      <c r="Z202" s="402">
        <v>8.9276375857374995E-2</v>
      </c>
      <c r="AA202" s="402">
        <v>0.14948642440598855</v>
      </c>
      <c r="AB202" s="402">
        <v>0.24044396055880621</v>
      </c>
    </row>
    <row r="203" spans="19:28" hidden="1">
      <c r="S203" s="401">
        <v>42644</v>
      </c>
      <c r="T203" s="402">
        <v>3.2741470010554809E-2</v>
      </c>
      <c r="U203" s="402">
        <v>6.9900498365909669E-2</v>
      </c>
      <c r="V203" s="402">
        <v>0.23059409128851452</v>
      </c>
      <c r="W203" s="402">
        <v>2.7849630741790431E-2</v>
      </c>
      <c r="X203" s="402">
        <v>3.808405744304523E-2</v>
      </c>
      <c r="Y203" s="402">
        <v>0.12162349132801553</v>
      </c>
      <c r="Z203" s="402">
        <v>8.9276375857374995E-2</v>
      </c>
      <c r="AA203" s="402">
        <v>0.14948642440598855</v>
      </c>
      <c r="AB203" s="402">
        <v>0.24044396055880621</v>
      </c>
    </row>
    <row r="204" spans="19:28" hidden="1">
      <c r="S204" s="401">
        <v>42675</v>
      </c>
      <c r="T204" s="402">
        <v>3.2741470010554809E-2</v>
      </c>
      <c r="U204" s="402">
        <v>6.9900498365909669E-2</v>
      </c>
      <c r="V204" s="402">
        <v>0.23059409128851452</v>
      </c>
      <c r="W204" s="402">
        <v>2.7849630741790431E-2</v>
      </c>
      <c r="X204" s="402">
        <v>3.808405744304523E-2</v>
      </c>
      <c r="Y204" s="402">
        <v>0.12162349132801553</v>
      </c>
      <c r="Z204" s="402">
        <v>8.9276375857374995E-2</v>
      </c>
      <c r="AA204" s="402">
        <v>0.14948642440598855</v>
      </c>
      <c r="AB204" s="402">
        <v>0.24044396055880621</v>
      </c>
    </row>
    <row r="205" spans="19:28" hidden="1">
      <c r="S205" s="401">
        <v>42705</v>
      </c>
      <c r="T205" s="402">
        <v>3.2741470010554809E-2</v>
      </c>
      <c r="U205" s="402">
        <v>6.9900498365909669E-2</v>
      </c>
      <c r="V205" s="402">
        <v>0.23059409128851452</v>
      </c>
      <c r="W205" s="402">
        <v>2.7849630741790431E-2</v>
      </c>
      <c r="X205" s="402">
        <v>3.808405744304523E-2</v>
      </c>
      <c r="Y205" s="402">
        <v>0.12162349132801553</v>
      </c>
      <c r="Z205" s="402">
        <v>8.9276375857374995E-2</v>
      </c>
      <c r="AA205" s="402">
        <v>0.14948642440598855</v>
      </c>
      <c r="AB205" s="402">
        <v>0.24044396055880621</v>
      </c>
    </row>
    <row r="206" spans="19:28" hidden="1"/>
    <row r="207" spans="19:28" hidden="1"/>
    <row r="208" spans="19:28" ht="60" hidden="1">
      <c r="T208" s="400" t="s">
        <v>1</v>
      </c>
      <c r="U208" s="400" t="s">
        <v>2</v>
      </c>
      <c r="V208" s="400" t="s">
        <v>4</v>
      </c>
      <c r="W208" s="400" t="s">
        <v>5</v>
      </c>
      <c r="X208" s="400" t="s">
        <v>6</v>
      </c>
      <c r="Y208" s="400" t="s">
        <v>8</v>
      </c>
      <c r="Z208" s="400" t="s">
        <v>9</v>
      </c>
      <c r="AA208" s="400" t="s">
        <v>10</v>
      </c>
      <c r="AB208" s="400" t="s">
        <v>368</v>
      </c>
    </row>
    <row r="209" spans="18:28" hidden="1">
      <c r="R209" s="268">
        <f t="shared" ref="R209:R233" si="25">M39</f>
        <v>2938644980.6712317</v>
      </c>
      <c r="S209" s="403" t="str">
        <f t="shared" ref="S209:S233" si="26">A39</f>
        <v>2010q1</v>
      </c>
      <c r="T209" s="402">
        <f>AVERAGE(T122:T124)</f>
        <v>3.0035463999921758E-2</v>
      </c>
      <c r="U209" s="402">
        <f t="shared" ref="U209:AB209" si="27">AVERAGE(U122:U124)</f>
        <v>7.2374615730973757E-2</v>
      </c>
      <c r="V209" s="402">
        <f t="shared" si="27"/>
        <v>0.2242603513607867</v>
      </c>
      <c r="W209" s="402">
        <f t="shared" si="27"/>
        <v>2.9893912695563879E-2</v>
      </c>
      <c r="X209" s="402">
        <f t="shared" si="27"/>
        <v>4.0954524302566069E-2</v>
      </c>
      <c r="Y209" s="402">
        <f t="shared" si="27"/>
        <v>0.122674931057849</v>
      </c>
      <c r="Z209" s="402">
        <f t="shared" si="27"/>
        <v>8.9734570105103842E-2</v>
      </c>
      <c r="AA209" s="402">
        <f t="shared" si="27"/>
        <v>0.14924600922966486</v>
      </c>
      <c r="AB209" s="402">
        <f t="shared" si="27"/>
        <v>0.24082562151757006</v>
      </c>
    </row>
    <row r="210" spans="18:28" hidden="1">
      <c r="R210" s="268">
        <f t="shared" si="25"/>
        <v>3092535434.1766667</v>
      </c>
      <c r="S210" s="403" t="str">
        <f t="shared" si="26"/>
        <v>2010q2</v>
      </c>
      <c r="T210" s="402">
        <f>AVERAGE(T125:T127)</f>
        <v>3.0035463999921758E-2</v>
      </c>
      <c r="U210" s="402">
        <f t="shared" ref="U210:AB210" si="28">AVERAGE(U125:U127)</f>
        <v>7.2374615730973757E-2</v>
      </c>
      <c r="V210" s="402">
        <f t="shared" si="28"/>
        <v>0.2242603513607867</v>
      </c>
      <c r="W210" s="402">
        <f t="shared" si="28"/>
        <v>2.9893912695563879E-2</v>
      </c>
      <c r="X210" s="402">
        <f t="shared" si="28"/>
        <v>4.0954524302566069E-2</v>
      </c>
      <c r="Y210" s="402">
        <f t="shared" si="28"/>
        <v>0.122674931057849</v>
      </c>
      <c r="Z210" s="402">
        <f t="shared" si="28"/>
        <v>8.9734570105103842E-2</v>
      </c>
      <c r="AA210" s="402">
        <f t="shared" si="28"/>
        <v>0.14924600922966486</v>
      </c>
      <c r="AB210" s="402">
        <f t="shared" si="28"/>
        <v>0.24082562151757006</v>
      </c>
    </row>
    <row r="211" spans="18:28" hidden="1">
      <c r="R211" s="268">
        <f t="shared" si="25"/>
        <v>3087197183.5801163</v>
      </c>
      <c r="S211" s="403" t="str">
        <f t="shared" si="26"/>
        <v>2010q3</v>
      </c>
      <c r="T211" s="402">
        <f>AVERAGE(T128:T130)</f>
        <v>3.0035463999921758E-2</v>
      </c>
      <c r="U211" s="402">
        <f t="shared" ref="U211:AB211" si="29">AVERAGE(U128:U130)</f>
        <v>7.2374615730973757E-2</v>
      </c>
      <c r="V211" s="402">
        <f t="shared" si="29"/>
        <v>0.2242603513607867</v>
      </c>
      <c r="W211" s="402">
        <f t="shared" si="29"/>
        <v>2.9893912695563879E-2</v>
      </c>
      <c r="X211" s="402">
        <f t="shared" si="29"/>
        <v>4.0954524302566069E-2</v>
      </c>
      <c r="Y211" s="402">
        <f t="shared" si="29"/>
        <v>0.122674931057849</v>
      </c>
      <c r="Z211" s="402">
        <f t="shared" si="29"/>
        <v>8.9734570105103842E-2</v>
      </c>
      <c r="AA211" s="402">
        <f t="shared" si="29"/>
        <v>0.14924600922966486</v>
      </c>
      <c r="AB211" s="402">
        <f t="shared" si="29"/>
        <v>0.24082562151757006</v>
      </c>
    </row>
    <row r="212" spans="18:28" hidden="1">
      <c r="R212" s="268">
        <f t="shared" si="25"/>
        <v>3165915457.6992598</v>
      </c>
      <c r="S212" s="403" t="str">
        <f t="shared" si="26"/>
        <v>2010q4</v>
      </c>
      <c r="T212" s="402">
        <f>AVERAGE(T131:T133)</f>
        <v>3.0035463999921758E-2</v>
      </c>
      <c r="U212" s="402">
        <f t="shared" ref="U212:AB212" si="30">AVERAGE(U131:U133)</f>
        <v>7.2374615730973757E-2</v>
      </c>
      <c r="V212" s="402">
        <f t="shared" si="30"/>
        <v>0.2242603513607867</v>
      </c>
      <c r="W212" s="402">
        <f t="shared" si="30"/>
        <v>2.9893912695563879E-2</v>
      </c>
      <c r="X212" s="402">
        <f t="shared" si="30"/>
        <v>4.0954524302566069E-2</v>
      </c>
      <c r="Y212" s="402">
        <f t="shared" si="30"/>
        <v>0.122674931057849</v>
      </c>
      <c r="Z212" s="402">
        <f t="shared" si="30"/>
        <v>8.9734570105103842E-2</v>
      </c>
      <c r="AA212" s="402">
        <f t="shared" si="30"/>
        <v>0.14924600922966486</v>
      </c>
      <c r="AB212" s="402">
        <f t="shared" si="30"/>
        <v>0.24082562151757006</v>
      </c>
    </row>
    <row r="213" spans="18:28" hidden="1">
      <c r="R213" s="268">
        <f t="shared" si="25"/>
        <v>3047510485.0232158</v>
      </c>
      <c r="S213" s="403" t="str">
        <f t="shared" si="26"/>
        <v>2011q1</v>
      </c>
      <c r="T213" s="402">
        <f>AVERAGE(T134:T136)</f>
        <v>3.2216041965093617E-2</v>
      </c>
      <c r="U213" s="402">
        <f t="shared" ref="U213:AB213" si="31">AVERAGE(U134:U136)</f>
        <v>6.9919197543273831E-2</v>
      </c>
      <c r="V213" s="402">
        <f t="shared" si="31"/>
        <v>0.23136879006837954</v>
      </c>
      <c r="W213" s="402">
        <f t="shared" si="31"/>
        <v>2.8663283898377006E-2</v>
      </c>
      <c r="X213" s="402">
        <f t="shared" si="31"/>
        <v>3.843707093231731E-2</v>
      </c>
      <c r="Y213" s="402">
        <f t="shared" si="31"/>
        <v>0.120953154595082</v>
      </c>
      <c r="Z213" s="402">
        <f t="shared" si="31"/>
        <v>8.8327539824010745E-2</v>
      </c>
      <c r="AA213" s="402">
        <f t="shared" si="31"/>
        <v>0.1502665930470371</v>
      </c>
      <c r="AB213" s="402">
        <f t="shared" si="31"/>
        <v>0.23984832812642867</v>
      </c>
    </row>
    <row r="214" spans="18:28" hidden="1">
      <c r="R214" s="268">
        <f t="shared" si="25"/>
        <v>3201374958.4900732</v>
      </c>
      <c r="S214" s="403" t="str">
        <f t="shared" si="26"/>
        <v>2011q2</v>
      </c>
      <c r="T214" s="402">
        <f>AVERAGE(T137:T139)</f>
        <v>3.2216041965093617E-2</v>
      </c>
      <c r="U214" s="402">
        <f t="shared" ref="U214:AB214" si="32">AVERAGE(U137:U139)</f>
        <v>6.9919197543273831E-2</v>
      </c>
      <c r="V214" s="402">
        <f t="shared" si="32"/>
        <v>0.23136879006837954</v>
      </c>
      <c r="W214" s="402">
        <f t="shared" si="32"/>
        <v>2.8663283898377006E-2</v>
      </c>
      <c r="X214" s="402">
        <f t="shared" si="32"/>
        <v>3.843707093231731E-2</v>
      </c>
      <c r="Y214" s="402">
        <f t="shared" si="32"/>
        <v>0.120953154595082</v>
      </c>
      <c r="Z214" s="402">
        <f t="shared" si="32"/>
        <v>8.8327539824010745E-2</v>
      </c>
      <c r="AA214" s="402">
        <f t="shared" si="32"/>
        <v>0.1502665930470371</v>
      </c>
      <c r="AB214" s="402">
        <f t="shared" si="32"/>
        <v>0.23984832812642867</v>
      </c>
    </row>
    <row r="215" spans="18:28" hidden="1">
      <c r="R215" s="268">
        <f t="shared" si="25"/>
        <v>3190706538.6593366</v>
      </c>
      <c r="S215" s="403" t="str">
        <f t="shared" si="26"/>
        <v>2011q3</v>
      </c>
      <c r="T215" s="402">
        <f>AVERAGE(T140:T142)</f>
        <v>3.2216041965093617E-2</v>
      </c>
      <c r="U215" s="402">
        <f t="shared" ref="U215:AB215" si="33">AVERAGE(U140:U142)</f>
        <v>6.9919197543273831E-2</v>
      </c>
      <c r="V215" s="402">
        <f t="shared" si="33"/>
        <v>0.23136879006837954</v>
      </c>
      <c r="W215" s="402">
        <f t="shared" si="33"/>
        <v>2.8663283898377006E-2</v>
      </c>
      <c r="X215" s="402">
        <f t="shared" si="33"/>
        <v>3.843707093231731E-2</v>
      </c>
      <c r="Y215" s="402">
        <f t="shared" si="33"/>
        <v>0.120953154595082</v>
      </c>
      <c r="Z215" s="402">
        <f t="shared" si="33"/>
        <v>8.8327539824010745E-2</v>
      </c>
      <c r="AA215" s="402">
        <f t="shared" si="33"/>
        <v>0.1502665930470371</v>
      </c>
      <c r="AB215" s="402">
        <f t="shared" si="33"/>
        <v>0.23984832812642867</v>
      </c>
    </row>
    <row r="216" spans="18:28" hidden="1">
      <c r="R216" s="268">
        <f t="shared" si="25"/>
        <v>3291912917.1638765</v>
      </c>
      <c r="S216" s="403" t="str">
        <f t="shared" si="26"/>
        <v>2011q4</v>
      </c>
      <c r="T216" s="402">
        <f>AVERAGE(T143:T145)</f>
        <v>3.2216041965093617E-2</v>
      </c>
      <c r="U216" s="402">
        <f t="shared" ref="U216:AB216" si="34">AVERAGE(U143:U145)</f>
        <v>6.9919197543273831E-2</v>
      </c>
      <c r="V216" s="402">
        <f t="shared" si="34"/>
        <v>0.23136879006837954</v>
      </c>
      <c r="W216" s="402">
        <f t="shared" si="34"/>
        <v>2.8663283898377006E-2</v>
      </c>
      <c r="X216" s="402">
        <f t="shared" si="34"/>
        <v>3.843707093231731E-2</v>
      </c>
      <c r="Y216" s="402">
        <f t="shared" si="34"/>
        <v>0.120953154595082</v>
      </c>
      <c r="Z216" s="402">
        <f t="shared" si="34"/>
        <v>8.8327539824010745E-2</v>
      </c>
      <c r="AA216" s="402">
        <f t="shared" si="34"/>
        <v>0.1502665930470371</v>
      </c>
      <c r="AB216" s="402">
        <f t="shared" si="34"/>
        <v>0.23984832812642867</v>
      </c>
    </row>
    <row r="217" spans="18:28" hidden="1">
      <c r="R217" s="268">
        <f t="shared" si="25"/>
        <v>3123945820.7862539</v>
      </c>
      <c r="S217" s="403" t="str">
        <f t="shared" si="26"/>
        <v>2012q1</v>
      </c>
      <c r="T217" s="402">
        <f>AVERAGE(T146:T148)</f>
        <v>3.2592490660337502E-2</v>
      </c>
      <c r="U217" s="402">
        <f t="shared" ref="U217:AB217" si="35">AVERAGE(U146:U148)</f>
        <v>6.9924404935871418E-2</v>
      </c>
      <c r="V217" s="402">
        <f t="shared" si="35"/>
        <v>0.22941576407663067</v>
      </c>
      <c r="W217" s="402">
        <f t="shared" si="35"/>
        <v>2.7937906414156225E-2</v>
      </c>
      <c r="X217" s="402">
        <f t="shared" si="35"/>
        <v>3.7773324196243914E-2</v>
      </c>
      <c r="Y217" s="402">
        <f t="shared" si="35"/>
        <v>0.12245138565932034</v>
      </c>
      <c r="Z217" s="402">
        <f t="shared" si="35"/>
        <v>8.9323219955395564E-2</v>
      </c>
      <c r="AA217" s="402">
        <f t="shared" si="35"/>
        <v>0.14940919354939375</v>
      </c>
      <c r="AB217" s="402">
        <f t="shared" si="35"/>
        <v>0.24117231055265051</v>
      </c>
    </row>
    <row r="218" spans="18:28" hidden="1">
      <c r="R218" s="268">
        <f t="shared" si="25"/>
        <v>3337405147.8534207</v>
      </c>
      <c r="S218" s="403" t="str">
        <f t="shared" si="26"/>
        <v>2012q2</v>
      </c>
      <c r="T218" s="402">
        <f>AVERAGE(T149:T151)</f>
        <v>3.2592490660337502E-2</v>
      </c>
      <c r="U218" s="402">
        <f t="shared" ref="U218:AB218" si="36">AVERAGE(U149:U151)</f>
        <v>6.9924404935871418E-2</v>
      </c>
      <c r="V218" s="402">
        <f t="shared" si="36"/>
        <v>0.22941576407663067</v>
      </c>
      <c r="W218" s="402">
        <f t="shared" si="36"/>
        <v>2.7937906414156225E-2</v>
      </c>
      <c r="X218" s="402">
        <f t="shared" si="36"/>
        <v>3.7773324196243914E-2</v>
      </c>
      <c r="Y218" s="402">
        <f t="shared" si="36"/>
        <v>0.12245138565932034</v>
      </c>
      <c r="Z218" s="402">
        <f t="shared" si="36"/>
        <v>8.9323219955395564E-2</v>
      </c>
      <c r="AA218" s="402">
        <f t="shared" si="36"/>
        <v>0.14940919354939375</v>
      </c>
      <c r="AB218" s="402">
        <f t="shared" si="36"/>
        <v>0.24117231055265051</v>
      </c>
    </row>
    <row r="219" spans="18:28" hidden="1">
      <c r="R219" s="268">
        <f t="shared" si="25"/>
        <v>3270870271.8745661</v>
      </c>
      <c r="S219" s="403" t="str">
        <f t="shared" si="26"/>
        <v>2012q3</v>
      </c>
      <c r="T219" s="402">
        <f>AVERAGE(T152:T154)</f>
        <v>3.2592490660337502E-2</v>
      </c>
      <c r="U219" s="402">
        <f t="shared" ref="U219:AB219" si="37">AVERAGE(U152:U154)</f>
        <v>6.9924404935871418E-2</v>
      </c>
      <c r="V219" s="402">
        <f t="shared" si="37"/>
        <v>0.22941576407663067</v>
      </c>
      <c r="W219" s="402">
        <f t="shared" si="37"/>
        <v>2.7937906414156225E-2</v>
      </c>
      <c r="X219" s="402">
        <f t="shared" si="37"/>
        <v>3.7773324196243914E-2</v>
      </c>
      <c r="Y219" s="402">
        <f t="shared" si="37"/>
        <v>0.12245138565932034</v>
      </c>
      <c r="Z219" s="402">
        <f t="shared" si="37"/>
        <v>8.9323219955395564E-2</v>
      </c>
      <c r="AA219" s="402">
        <f t="shared" si="37"/>
        <v>0.14940919354939375</v>
      </c>
      <c r="AB219" s="402">
        <f t="shared" si="37"/>
        <v>0.24117231055265051</v>
      </c>
    </row>
    <row r="220" spans="18:28" hidden="1">
      <c r="R220" s="268">
        <f t="shared" si="25"/>
        <v>3340630898.6953816</v>
      </c>
      <c r="S220" s="403" t="str">
        <f t="shared" si="26"/>
        <v>2012q4</v>
      </c>
      <c r="T220" s="402">
        <f>AVERAGE(T155:T157)</f>
        <v>3.2592490660337502E-2</v>
      </c>
      <c r="U220" s="402">
        <f t="shared" ref="U220:AB220" si="38">AVERAGE(U155:U157)</f>
        <v>6.9924404935871418E-2</v>
      </c>
      <c r="V220" s="402">
        <f t="shared" si="38"/>
        <v>0.22941576407663067</v>
      </c>
      <c r="W220" s="402">
        <f t="shared" si="38"/>
        <v>2.7937906414156225E-2</v>
      </c>
      <c r="X220" s="402">
        <f t="shared" si="38"/>
        <v>3.7773324196243914E-2</v>
      </c>
      <c r="Y220" s="402">
        <f t="shared" si="38"/>
        <v>0.12245138565932034</v>
      </c>
      <c r="Z220" s="402">
        <f t="shared" si="38"/>
        <v>8.9323219955395564E-2</v>
      </c>
      <c r="AA220" s="402">
        <f t="shared" si="38"/>
        <v>0.14940919354939375</v>
      </c>
      <c r="AB220" s="402">
        <f t="shared" si="38"/>
        <v>0.24117231055265051</v>
      </c>
    </row>
    <row r="221" spans="18:28" hidden="1">
      <c r="R221" s="268">
        <f t="shared" si="25"/>
        <v>3204486955.5066447</v>
      </c>
      <c r="S221" s="403" t="str">
        <f t="shared" si="26"/>
        <v>2013q1</v>
      </c>
      <c r="T221" s="402">
        <f>AVERAGE(T158:T160)</f>
        <v>3.3365063201659689E-2</v>
      </c>
      <c r="U221" s="402">
        <f t="shared" ref="U221:AB221" si="39">AVERAGE(U158:U160)</f>
        <v>6.9860396637032501E-2</v>
      </c>
      <c r="V221" s="402">
        <f t="shared" si="39"/>
        <v>0.23102037088064828</v>
      </c>
      <c r="W221" s="402">
        <f t="shared" si="39"/>
        <v>2.7021065124846377E-2</v>
      </c>
      <c r="X221" s="402">
        <f t="shared" si="39"/>
        <v>3.8060556552778242E-2</v>
      </c>
      <c r="Y221" s="402">
        <f t="shared" si="39"/>
        <v>0.12143916651486443</v>
      </c>
      <c r="Z221" s="402">
        <f t="shared" si="39"/>
        <v>9.0098416228306E-2</v>
      </c>
      <c r="AA221" s="402">
        <f t="shared" si="39"/>
        <v>0.14884777830673773</v>
      </c>
      <c r="AB221" s="402">
        <f t="shared" si="39"/>
        <v>0.24028718655312675</v>
      </c>
    </row>
    <row r="222" spans="18:28" hidden="1">
      <c r="R222" s="268">
        <f t="shared" si="25"/>
        <v>3414358946.0740647</v>
      </c>
      <c r="S222" s="403" t="str">
        <f t="shared" si="26"/>
        <v>2013q2</v>
      </c>
      <c r="T222" s="402">
        <f>AVERAGE(T161:T163)</f>
        <v>3.3365063201659689E-2</v>
      </c>
      <c r="U222" s="402">
        <f t="shared" ref="U222:AB222" si="40">AVERAGE(U161:U163)</f>
        <v>6.9860396637032501E-2</v>
      </c>
      <c r="V222" s="402">
        <f t="shared" si="40"/>
        <v>0.23102037088064828</v>
      </c>
      <c r="W222" s="402">
        <f t="shared" si="40"/>
        <v>2.7021065124846377E-2</v>
      </c>
      <c r="X222" s="402">
        <f t="shared" si="40"/>
        <v>3.8060556552778242E-2</v>
      </c>
      <c r="Y222" s="402">
        <f t="shared" si="40"/>
        <v>0.12143916651486443</v>
      </c>
      <c r="Z222" s="402">
        <f t="shared" si="40"/>
        <v>9.0098416228306E-2</v>
      </c>
      <c r="AA222" s="402">
        <f t="shared" si="40"/>
        <v>0.14884777830673773</v>
      </c>
      <c r="AB222" s="402">
        <f t="shared" si="40"/>
        <v>0.24028718655312675</v>
      </c>
    </row>
    <row r="223" spans="18:28" hidden="1">
      <c r="R223" s="268">
        <f t="shared" si="25"/>
        <v>3334982885.6464119</v>
      </c>
      <c r="S223" s="403" t="str">
        <f t="shared" si="26"/>
        <v>2013q3</v>
      </c>
      <c r="T223" s="402">
        <f>AVERAGE(T164:T166)</f>
        <v>3.3365063201659689E-2</v>
      </c>
      <c r="U223" s="402">
        <f t="shared" ref="U223:AB223" si="41">AVERAGE(U164:U166)</f>
        <v>6.9860396637032501E-2</v>
      </c>
      <c r="V223" s="402">
        <f t="shared" si="41"/>
        <v>0.23102037088064828</v>
      </c>
      <c r="W223" s="402">
        <f t="shared" si="41"/>
        <v>2.7021065124846377E-2</v>
      </c>
      <c r="X223" s="402">
        <f t="shared" si="41"/>
        <v>3.8060556552778242E-2</v>
      </c>
      <c r="Y223" s="402">
        <f t="shared" si="41"/>
        <v>0.12143916651486443</v>
      </c>
      <c r="Z223" s="402">
        <f t="shared" si="41"/>
        <v>9.0098416228306E-2</v>
      </c>
      <c r="AA223" s="402">
        <f t="shared" si="41"/>
        <v>0.14884777830673773</v>
      </c>
      <c r="AB223" s="402">
        <f t="shared" si="41"/>
        <v>0.24028718655312675</v>
      </c>
    </row>
    <row r="224" spans="18:28" hidden="1">
      <c r="R224" s="268">
        <f t="shared" si="25"/>
        <v>3445431938.9094934</v>
      </c>
      <c r="S224" s="403" t="str">
        <f t="shared" si="26"/>
        <v>2013q4</v>
      </c>
      <c r="T224" s="402">
        <f>AVERAGE(T167:T169)</f>
        <v>3.3365063201659689E-2</v>
      </c>
      <c r="U224" s="402">
        <f t="shared" ref="U224:AB224" si="42">AVERAGE(U167:U169)</f>
        <v>6.9860396637032501E-2</v>
      </c>
      <c r="V224" s="402">
        <f t="shared" si="42"/>
        <v>0.23102037088064828</v>
      </c>
      <c r="W224" s="402">
        <f t="shared" si="42"/>
        <v>2.7021065124846377E-2</v>
      </c>
      <c r="X224" s="402">
        <f t="shared" si="42"/>
        <v>3.8060556552778242E-2</v>
      </c>
      <c r="Y224" s="402">
        <f t="shared" si="42"/>
        <v>0.12143916651486443</v>
      </c>
      <c r="Z224" s="402">
        <f t="shared" si="42"/>
        <v>9.0098416228306E-2</v>
      </c>
      <c r="AA224" s="402">
        <f t="shared" si="42"/>
        <v>0.14884777830673773</v>
      </c>
      <c r="AB224" s="402">
        <f t="shared" si="42"/>
        <v>0.24028718655312675</v>
      </c>
    </row>
    <row r="225" spans="18:30" hidden="1">
      <c r="R225" s="268">
        <f t="shared" si="25"/>
        <v>3277722338.3780951</v>
      </c>
      <c r="S225" s="403" t="str">
        <f t="shared" si="26"/>
        <v>2014q1</v>
      </c>
      <c r="T225" s="402">
        <f>AVERAGE(T170:T172)</f>
        <v>3.5295979908217118E-2</v>
      </c>
      <c r="U225" s="402">
        <f t="shared" ref="U225:AB225" si="43">AVERAGE(U170:U172)</f>
        <v>7.2422456927487597E-2</v>
      </c>
      <c r="V225" s="402">
        <f t="shared" si="43"/>
        <v>0.2231075017665867</v>
      </c>
      <c r="W225" s="402">
        <f t="shared" si="43"/>
        <v>2.5642727983383615E-2</v>
      </c>
      <c r="X225" s="402">
        <f t="shared" si="43"/>
        <v>3.8275520766196183E-2</v>
      </c>
      <c r="Y225" s="402">
        <f t="shared" si="43"/>
        <v>0.12094732918908342</v>
      </c>
      <c r="Z225" s="402">
        <f t="shared" si="43"/>
        <v>9.1671463973782896E-2</v>
      </c>
      <c r="AA225" s="402">
        <f t="shared" si="43"/>
        <v>0.15242151832061998</v>
      </c>
      <c r="AB225" s="402">
        <f t="shared" si="43"/>
        <v>0.24021550116464238</v>
      </c>
    </row>
    <row r="226" spans="18:30" hidden="1">
      <c r="R226" s="268">
        <f t="shared" si="25"/>
        <v>3493077119.5281711</v>
      </c>
      <c r="S226" s="403" t="str">
        <f t="shared" si="26"/>
        <v>2014q2</v>
      </c>
      <c r="T226" s="402">
        <f>AVERAGE(T173:T175)</f>
        <v>3.5295979908217118E-2</v>
      </c>
      <c r="U226" s="402">
        <f t="shared" ref="U226:AB226" si="44">AVERAGE(U173:U175)</f>
        <v>7.2422456927487597E-2</v>
      </c>
      <c r="V226" s="402">
        <f t="shared" si="44"/>
        <v>0.2231075017665867</v>
      </c>
      <c r="W226" s="402">
        <f t="shared" si="44"/>
        <v>2.5642727983383615E-2</v>
      </c>
      <c r="X226" s="402">
        <f t="shared" si="44"/>
        <v>3.8275520766196183E-2</v>
      </c>
      <c r="Y226" s="402">
        <f t="shared" si="44"/>
        <v>0.12094732918908342</v>
      </c>
      <c r="Z226" s="402">
        <f t="shared" si="44"/>
        <v>9.1671463973782896E-2</v>
      </c>
      <c r="AA226" s="402">
        <f t="shared" si="44"/>
        <v>0.15242151832061998</v>
      </c>
      <c r="AB226" s="402">
        <f t="shared" si="44"/>
        <v>0.24021550116464238</v>
      </c>
    </row>
    <row r="227" spans="18:30" hidden="1">
      <c r="R227" s="268">
        <f t="shared" si="25"/>
        <v>3417524731.0687904</v>
      </c>
      <c r="S227" s="403" t="str">
        <f t="shared" si="26"/>
        <v>2014q3</v>
      </c>
      <c r="T227" s="402">
        <f>AVERAGE(T176:T178)</f>
        <v>3.5295979908217118E-2</v>
      </c>
      <c r="U227" s="402">
        <f t="shared" ref="U227:AB227" si="45">AVERAGE(U176:U178)</f>
        <v>7.2422456927487597E-2</v>
      </c>
      <c r="V227" s="402">
        <f t="shared" si="45"/>
        <v>0.2231075017665867</v>
      </c>
      <c r="W227" s="402">
        <f t="shared" si="45"/>
        <v>2.5642727983383615E-2</v>
      </c>
      <c r="X227" s="402">
        <f t="shared" si="45"/>
        <v>3.8275520766196183E-2</v>
      </c>
      <c r="Y227" s="402">
        <f t="shared" si="45"/>
        <v>0.12094732918908342</v>
      </c>
      <c r="Z227" s="402">
        <f t="shared" si="45"/>
        <v>9.1671463973782896E-2</v>
      </c>
      <c r="AA227" s="402">
        <f t="shared" si="45"/>
        <v>0.15242151832061998</v>
      </c>
      <c r="AB227" s="402">
        <f t="shared" si="45"/>
        <v>0.24021550116464238</v>
      </c>
    </row>
    <row r="228" spans="18:30" hidden="1">
      <c r="R228" s="268">
        <f t="shared" si="25"/>
        <v>3517264706.0916886</v>
      </c>
      <c r="S228" s="403" t="str">
        <f t="shared" si="26"/>
        <v>2014q4</v>
      </c>
      <c r="T228" s="402">
        <f>AVERAGE(T179:T181)</f>
        <v>3.5295979908217118E-2</v>
      </c>
      <c r="U228" s="402">
        <f t="shared" ref="U228:AB228" si="46">AVERAGE(U179:U181)</f>
        <v>7.2422456927487597E-2</v>
      </c>
      <c r="V228" s="402">
        <f t="shared" si="46"/>
        <v>0.2231075017665867</v>
      </c>
      <c r="W228" s="402">
        <f t="shared" si="46"/>
        <v>2.5642727983383615E-2</v>
      </c>
      <c r="X228" s="402">
        <f t="shared" si="46"/>
        <v>3.8275520766196183E-2</v>
      </c>
      <c r="Y228" s="402">
        <f t="shared" si="46"/>
        <v>0.12094732918908342</v>
      </c>
      <c r="Z228" s="402">
        <f t="shared" si="46"/>
        <v>9.1671463973782896E-2</v>
      </c>
      <c r="AA228" s="402">
        <f t="shared" si="46"/>
        <v>0.15242151832061998</v>
      </c>
      <c r="AB228" s="402">
        <f t="shared" si="46"/>
        <v>0.24021550116464238</v>
      </c>
    </row>
    <row r="229" spans="18:30" hidden="1">
      <c r="R229" s="268">
        <f t="shared" si="25"/>
        <v>3348437963.5065341</v>
      </c>
      <c r="S229" s="403" t="str">
        <f t="shared" si="26"/>
        <v>2015q1</v>
      </c>
      <c r="T229" s="402">
        <f>AVERAGE(T182:T184)</f>
        <v>3.364188014375586E-2</v>
      </c>
      <c r="U229" s="402">
        <f t="shared" ref="U229:AB229" si="47">AVERAGE(U182:U184)</f>
        <v>7.2722116328147443E-2</v>
      </c>
      <c r="V229" s="402">
        <f t="shared" si="47"/>
        <v>0.21727907293772644</v>
      </c>
      <c r="W229" s="402">
        <f t="shared" si="47"/>
        <v>2.5210718439075488E-2</v>
      </c>
      <c r="X229" s="402">
        <f t="shared" si="47"/>
        <v>3.8456551839237109E-2</v>
      </c>
      <c r="Y229" s="402">
        <f t="shared" si="47"/>
        <v>0.12129404590374947</v>
      </c>
      <c r="Z229" s="402">
        <f t="shared" si="47"/>
        <v>9.2864731101633666E-2</v>
      </c>
      <c r="AA229" s="402">
        <f t="shared" si="47"/>
        <v>0.15761170140820552</v>
      </c>
      <c r="AB229" s="402">
        <f t="shared" si="47"/>
        <v>0.24091918189846892</v>
      </c>
    </row>
    <row r="230" spans="18:30" hidden="1">
      <c r="R230" s="268">
        <f t="shared" si="25"/>
        <v>3513810048.7720242</v>
      </c>
      <c r="S230" s="403" t="str">
        <f t="shared" si="26"/>
        <v>2015q2</v>
      </c>
      <c r="T230" s="402">
        <f>T229</f>
        <v>3.364188014375586E-2</v>
      </c>
      <c r="U230" s="402">
        <f t="shared" ref="U230:AB232" si="48">U229</f>
        <v>7.2722116328147443E-2</v>
      </c>
      <c r="V230" s="402">
        <f t="shared" si="48"/>
        <v>0.21727907293772644</v>
      </c>
      <c r="W230" s="402">
        <f t="shared" si="48"/>
        <v>2.5210718439075488E-2</v>
      </c>
      <c r="X230" s="402">
        <f t="shared" si="48"/>
        <v>3.8456551839237109E-2</v>
      </c>
      <c r="Y230" s="402">
        <f t="shared" si="48"/>
        <v>0.12129404590374947</v>
      </c>
      <c r="Z230" s="402">
        <f t="shared" si="48"/>
        <v>9.2864731101633666E-2</v>
      </c>
      <c r="AA230" s="402">
        <f t="shared" si="48"/>
        <v>0.15761170140820552</v>
      </c>
      <c r="AB230" s="402">
        <f t="shared" si="48"/>
        <v>0.24091918189846892</v>
      </c>
    </row>
    <row r="231" spans="18:30" hidden="1">
      <c r="R231" s="268">
        <f t="shared" si="25"/>
        <v>3426551298.5782804</v>
      </c>
      <c r="S231" s="403" t="str">
        <f t="shared" si="26"/>
        <v>2015q3</v>
      </c>
      <c r="T231" s="402">
        <f t="shared" ref="T231:T232" si="49">T230</f>
        <v>3.364188014375586E-2</v>
      </c>
      <c r="U231" s="402">
        <f t="shared" si="48"/>
        <v>7.2722116328147443E-2</v>
      </c>
      <c r="V231" s="402">
        <f t="shared" si="48"/>
        <v>0.21727907293772644</v>
      </c>
      <c r="W231" s="402">
        <f t="shared" si="48"/>
        <v>2.5210718439075488E-2</v>
      </c>
      <c r="X231" s="402">
        <f t="shared" si="48"/>
        <v>3.8456551839237109E-2</v>
      </c>
      <c r="Y231" s="402">
        <f t="shared" si="48"/>
        <v>0.12129404590374947</v>
      </c>
      <c r="Z231" s="402">
        <f t="shared" si="48"/>
        <v>9.2864731101633666E-2</v>
      </c>
      <c r="AA231" s="402">
        <f t="shared" si="48"/>
        <v>0.15761170140820552</v>
      </c>
      <c r="AB231" s="402">
        <f t="shared" si="48"/>
        <v>0.24091918189846892</v>
      </c>
    </row>
    <row r="232" spans="18:30" hidden="1">
      <c r="R232" s="268">
        <f t="shared" si="25"/>
        <v>3525094534.7667041</v>
      </c>
      <c r="S232" s="403" t="str">
        <f t="shared" si="26"/>
        <v>2015q4</v>
      </c>
      <c r="T232" s="402">
        <f t="shared" si="49"/>
        <v>3.364188014375586E-2</v>
      </c>
      <c r="U232" s="402">
        <f t="shared" si="48"/>
        <v>7.2722116328147443E-2</v>
      </c>
      <c r="V232" s="402">
        <f t="shared" si="48"/>
        <v>0.21727907293772644</v>
      </c>
      <c r="W232" s="402">
        <f t="shared" si="48"/>
        <v>2.5210718439075488E-2</v>
      </c>
      <c r="X232" s="402">
        <f t="shared" si="48"/>
        <v>3.8456551839237109E-2</v>
      </c>
      <c r="Y232" s="402">
        <f t="shared" si="48"/>
        <v>0.12129404590374947</v>
      </c>
      <c r="Z232" s="402">
        <f t="shared" si="48"/>
        <v>9.2864731101633666E-2</v>
      </c>
      <c r="AA232" s="402">
        <f t="shared" si="48"/>
        <v>0.15761170140820552</v>
      </c>
      <c r="AB232" s="402">
        <f t="shared" si="48"/>
        <v>0.24091918189846892</v>
      </c>
    </row>
    <row r="233" spans="18:30" hidden="1">
      <c r="R233" s="268">
        <f t="shared" si="25"/>
        <v>3342994609.7430415</v>
      </c>
      <c r="S233" s="403" t="str">
        <f t="shared" si="26"/>
        <v>2016q1</v>
      </c>
      <c r="T233" s="410">
        <f>AVERAGE(T194:T196)</f>
        <v>3.2741470010554809E-2</v>
      </c>
      <c r="U233" s="410">
        <f t="shared" ref="U233:AB233" si="50">AVERAGE(U194:U196)</f>
        <v>6.9900498365909669E-2</v>
      </c>
      <c r="V233" s="410">
        <f t="shared" si="50"/>
        <v>0.23059409128851452</v>
      </c>
      <c r="W233" s="410">
        <f t="shared" si="50"/>
        <v>2.7849630741790431E-2</v>
      </c>
      <c r="X233" s="410">
        <f t="shared" si="50"/>
        <v>3.808405744304523E-2</v>
      </c>
      <c r="Y233" s="410">
        <f t="shared" si="50"/>
        <v>0.12162349132801553</v>
      </c>
      <c r="Z233" s="410">
        <f t="shared" si="50"/>
        <v>8.9276375857374982E-2</v>
      </c>
      <c r="AA233" s="410">
        <f t="shared" si="50"/>
        <v>0.14948642440598855</v>
      </c>
      <c r="AB233" s="410">
        <f t="shared" si="50"/>
        <v>0.24044396055880621</v>
      </c>
    </row>
    <row r="234" spans="18:30" hidden="1">
      <c r="R234" s="268">
        <f t="shared" ref="R234:R236" si="51">M64</f>
        <v>3512873673.1326752</v>
      </c>
      <c r="S234" s="403" t="str">
        <f t="shared" ref="S234:S236" si="52">A64</f>
        <v>2016q2</v>
      </c>
      <c r="T234" s="410">
        <f t="shared" ref="T234:AB234" si="53">AVERAGE(T195:T197)</f>
        <v>3.2741470010554809E-2</v>
      </c>
      <c r="U234" s="410">
        <f t="shared" si="53"/>
        <v>6.9900498365909669E-2</v>
      </c>
      <c r="V234" s="410">
        <f t="shared" si="53"/>
        <v>0.23059409128851452</v>
      </c>
      <c r="W234" s="410">
        <f t="shared" si="53"/>
        <v>2.7849630741790431E-2</v>
      </c>
      <c r="X234" s="410">
        <f t="shared" si="53"/>
        <v>3.808405744304523E-2</v>
      </c>
      <c r="Y234" s="410">
        <f t="shared" si="53"/>
        <v>0.12162349132801553</v>
      </c>
      <c r="Z234" s="410">
        <f t="shared" si="53"/>
        <v>8.9276375857374982E-2</v>
      </c>
      <c r="AA234" s="410">
        <f t="shared" si="53"/>
        <v>0.14948642440598855</v>
      </c>
      <c r="AB234" s="410">
        <f t="shared" si="53"/>
        <v>0.24044396055880621</v>
      </c>
    </row>
    <row r="235" spans="18:30" hidden="1">
      <c r="R235" s="268">
        <f t="shared" si="51"/>
        <v>3441762847.5296717</v>
      </c>
      <c r="S235" s="403" t="str">
        <f t="shared" si="52"/>
        <v>2016q3</v>
      </c>
      <c r="T235" s="410">
        <f t="shared" ref="T235:AB235" si="54">AVERAGE(T196:T198)</f>
        <v>3.2741470010554809E-2</v>
      </c>
      <c r="U235" s="410">
        <f t="shared" si="54"/>
        <v>6.9900498365909669E-2</v>
      </c>
      <c r="V235" s="410">
        <f t="shared" si="54"/>
        <v>0.23059409128851452</v>
      </c>
      <c r="W235" s="410">
        <f t="shared" si="54"/>
        <v>2.7849630741790431E-2</v>
      </c>
      <c r="X235" s="410">
        <f t="shared" si="54"/>
        <v>3.808405744304523E-2</v>
      </c>
      <c r="Y235" s="410">
        <f t="shared" si="54"/>
        <v>0.12162349132801553</v>
      </c>
      <c r="Z235" s="410">
        <f t="shared" si="54"/>
        <v>8.9276375857374982E-2</v>
      </c>
      <c r="AA235" s="410">
        <f t="shared" si="54"/>
        <v>0.14948642440598855</v>
      </c>
      <c r="AB235" s="410">
        <f t="shared" si="54"/>
        <v>0.24044396055880621</v>
      </c>
    </row>
    <row r="236" spans="18:30" hidden="1">
      <c r="R236" s="268">
        <f t="shared" si="51"/>
        <v>3556240491.877727</v>
      </c>
      <c r="S236" s="403" t="str">
        <f t="shared" si="52"/>
        <v>2016q4</v>
      </c>
      <c r="T236" s="410">
        <f t="shared" ref="T236:AB236" si="55">AVERAGE(T197:T199)</f>
        <v>3.2741470010554809E-2</v>
      </c>
      <c r="U236" s="410">
        <f t="shared" si="55"/>
        <v>6.9900498365909669E-2</v>
      </c>
      <c r="V236" s="410">
        <f t="shared" si="55"/>
        <v>0.23059409128851452</v>
      </c>
      <c r="W236" s="410">
        <f t="shared" si="55"/>
        <v>2.7849630741790431E-2</v>
      </c>
      <c r="X236" s="410">
        <f t="shared" si="55"/>
        <v>3.808405744304523E-2</v>
      </c>
      <c r="Y236" s="410">
        <f t="shared" si="55"/>
        <v>0.12162349132801553</v>
      </c>
      <c r="Z236" s="410">
        <f t="shared" si="55"/>
        <v>8.9276375857374982E-2</v>
      </c>
      <c r="AA236" s="410">
        <f t="shared" si="55"/>
        <v>0.14948642440598855</v>
      </c>
      <c r="AB236" s="410">
        <f t="shared" si="55"/>
        <v>0.24044396055880621</v>
      </c>
      <c r="AD236" s="268"/>
    </row>
    <row r="237" spans="18:30" hidden="1">
      <c r="S237" s="401"/>
      <c r="T237" s="256"/>
      <c r="U237" s="256"/>
      <c r="V237" s="256"/>
      <c r="W237" s="256"/>
      <c r="X237" s="256"/>
      <c r="Y237" s="256"/>
      <c r="Z237" s="256"/>
      <c r="AA237" s="256"/>
      <c r="AB237" s="256"/>
    </row>
    <row r="238" spans="18:30" hidden="1">
      <c r="S238" s="401"/>
      <c r="T238" s="256"/>
      <c r="U238" s="256"/>
      <c r="V238" s="256"/>
      <c r="W238" s="256"/>
      <c r="X238" s="256"/>
      <c r="Y238" s="256"/>
      <c r="Z238" s="256"/>
      <c r="AA238" s="256"/>
      <c r="AB238" s="256"/>
    </row>
    <row r="239" spans="18:30" ht="60">
      <c r="T239" s="400" t="s">
        <v>1</v>
      </c>
      <c r="U239" s="400" t="s">
        <v>2</v>
      </c>
      <c r="V239" s="400" t="s">
        <v>4</v>
      </c>
      <c r="W239" s="400" t="s">
        <v>5</v>
      </c>
      <c r="X239" s="400" t="s">
        <v>6</v>
      </c>
      <c r="Y239" s="400" t="s">
        <v>8</v>
      </c>
      <c r="Z239" s="400" t="s">
        <v>9</v>
      </c>
      <c r="AA239" s="400" t="s">
        <v>10</v>
      </c>
      <c r="AB239" s="400" t="s">
        <v>368</v>
      </c>
    </row>
    <row r="240" spans="18:30">
      <c r="R240" s="411">
        <f t="shared" ref="R240:S264" si="56">R209</f>
        <v>2938644980.6712317</v>
      </c>
      <c r="S240" s="412" t="str">
        <f t="shared" si="56"/>
        <v>2010q1</v>
      </c>
      <c r="T240" s="413">
        <f t="shared" ref="T240:T264" si="57">$R240*T209</f>
        <v>88263565.525501549</v>
      </c>
      <c r="U240" s="413">
        <f t="shared" ref="U240:AB240" si="58">$R240*U209</f>
        <v>212683301.24583521</v>
      </c>
      <c r="V240" s="413">
        <f t="shared" si="58"/>
        <v>659021555.88994265</v>
      </c>
      <c r="W240" s="413">
        <f t="shared" si="58"/>
        <v>87847596.495442808</v>
      </c>
      <c r="X240" s="413">
        <f t="shared" si="58"/>
        <v>120350807.27751376</v>
      </c>
      <c r="Y240" s="413">
        <f t="shared" si="58"/>
        <v>360498070.40733737</v>
      </c>
      <c r="Z240" s="413">
        <f t="shared" si="58"/>
        <v>263698044.03205416</v>
      </c>
      <c r="AA240" s="413">
        <f t="shared" si="58"/>
        <v>438581035.90796697</v>
      </c>
      <c r="AB240" s="413">
        <f t="shared" si="58"/>
        <v>707701003.88963699</v>
      </c>
    </row>
    <row r="241" spans="18:28">
      <c r="R241" s="411">
        <f t="shared" si="56"/>
        <v>3092535434.1766667</v>
      </c>
      <c r="S241" s="412" t="str">
        <f t="shared" si="56"/>
        <v>2010q2</v>
      </c>
      <c r="T241" s="413">
        <f t="shared" si="57"/>
        <v>92885736.701695681</v>
      </c>
      <c r="U241" s="413">
        <f t="shared" ref="U241:AB250" si="59">$R241*U210</f>
        <v>223821063.68295634</v>
      </c>
      <c r="V241" s="413">
        <f t="shared" si="59"/>
        <v>693533083.06414235</v>
      </c>
      <c r="W241" s="413">
        <f t="shared" si="59"/>
        <v>92447984.277215004</v>
      </c>
      <c r="X241" s="413">
        <f t="shared" si="59"/>
        <v>126653317.59553501</v>
      </c>
      <c r="Y241" s="413">
        <f t="shared" si="59"/>
        <v>379376571.18157774</v>
      </c>
      <c r="Z241" s="413">
        <f t="shared" si="59"/>
        <v>277507337.72064388</v>
      </c>
      <c r="AA241" s="413">
        <f t="shared" si="59"/>
        <v>461548571.95219642</v>
      </c>
      <c r="AB241" s="413">
        <f t="shared" si="59"/>
        <v>744761768.00070417</v>
      </c>
    </row>
    <row r="242" spans="18:28">
      <c r="R242" s="411">
        <f t="shared" si="56"/>
        <v>3087197183.5801163</v>
      </c>
      <c r="S242" s="412" t="str">
        <f t="shared" si="56"/>
        <v>2010q3</v>
      </c>
      <c r="T242" s="413">
        <f t="shared" si="57"/>
        <v>92725399.868080422</v>
      </c>
      <c r="U242" s="413">
        <f t="shared" si="59"/>
        <v>223434709.84735537</v>
      </c>
      <c r="V242" s="413">
        <f t="shared" si="59"/>
        <v>692335925.10970795</v>
      </c>
      <c r="W242" s="413">
        <f t="shared" si="59"/>
        <v>92288403.079934686</v>
      </c>
      <c r="X242" s="413">
        <f t="shared" si="59"/>
        <v>126434692.08174539</v>
      </c>
      <c r="Y242" s="413">
        <f t="shared" si="59"/>
        <v>378721701.6576764</v>
      </c>
      <c r="Z242" s="413">
        <f t="shared" si="59"/>
        <v>277028312.09824908</v>
      </c>
      <c r="AA242" s="413">
        <f t="shared" si="59"/>
        <v>460751859.35439336</v>
      </c>
      <c r="AB242" s="413">
        <f t="shared" si="59"/>
        <v>743476180.48297334</v>
      </c>
    </row>
    <row r="243" spans="18:28">
      <c r="R243" s="411">
        <f t="shared" si="56"/>
        <v>3165915457.6992598</v>
      </c>
      <c r="S243" s="412" t="str">
        <f t="shared" si="56"/>
        <v>2010q4</v>
      </c>
      <c r="T243" s="413">
        <f t="shared" si="57"/>
        <v>95089739.75652194</v>
      </c>
      <c r="U243" s="413">
        <f t="shared" si="59"/>
        <v>229131914.68773383</v>
      </c>
      <c r="V243" s="413">
        <f t="shared" si="59"/>
        <v>709989312.92218184</v>
      </c>
      <c r="W243" s="413">
        <f t="shared" si="59"/>
        <v>94641600.293997824</v>
      </c>
      <c r="X243" s="413">
        <f t="shared" si="59"/>
        <v>129658561.55221391</v>
      </c>
      <c r="Y243" s="413">
        <f t="shared" si="59"/>
        <v>388378460.50823516</v>
      </c>
      <c r="Z243" s="413">
        <f t="shared" si="59"/>
        <v>284092062.58574617</v>
      </c>
      <c r="AA243" s="413">
        <f t="shared" si="59"/>
        <v>472500247.62012237</v>
      </c>
      <c r="AB243" s="413">
        <f t="shared" si="59"/>
        <v>762433557.77250648</v>
      </c>
    </row>
    <row r="244" spans="18:28">
      <c r="R244" s="411">
        <f t="shared" si="56"/>
        <v>3047510485.0232158</v>
      </c>
      <c r="S244" s="412" t="str">
        <f t="shared" si="56"/>
        <v>2011q1</v>
      </c>
      <c r="T244" s="413">
        <f t="shared" si="57"/>
        <v>98178725.674570724</v>
      </c>
      <c r="U244" s="413">
        <f t="shared" si="59"/>
        <v>213079487.61753646</v>
      </c>
      <c r="V244" s="413">
        <f t="shared" si="59"/>
        <v>705098813.64052188</v>
      </c>
      <c r="W244" s="413">
        <f t="shared" si="59"/>
        <v>87351658.21550104</v>
      </c>
      <c r="X244" s="413">
        <f t="shared" si="59"/>
        <v>117137376.67981808</v>
      </c>
      <c r="Y244" s="413">
        <f t="shared" si="59"/>
        <v>368606006.82514638</v>
      </c>
      <c r="Z244" s="413">
        <f t="shared" si="59"/>
        <v>269179103.72997838</v>
      </c>
      <c r="AA244" s="413">
        <f t="shared" si="59"/>
        <v>457939017.85956222</v>
      </c>
      <c r="AB244" s="413">
        <f t="shared" si="59"/>
        <v>730940294.78058004</v>
      </c>
    </row>
    <row r="245" spans="18:28">
      <c r="R245" s="411">
        <f t="shared" si="56"/>
        <v>3201374958.4900732</v>
      </c>
      <c r="S245" s="412" t="str">
        <f t="shared" si="56"/>
        <v>2011q2</v>
      </c>
      <c r="T245" s="413">
        <f t="shared" si="57"/>
        <v>103135630.00871603</v>
      </c>
      <c r="U245" s="413">
        <f t="shared" si="59"/>
        <v>223837568.13275748</v>
      </c>
      <c r="V245" s="413">
        <f t="shared" si="59"/>
        <v>740698250.70105708</v>
      </c>
      <c r="W245" s="413">
        <f t="shared" si="59"/>
        <v>91761919.300355867</v>
      </c>
      <c r="X245" s="413">
        <f t="shared" si="59"/>
        <v>123051476.36042733</v>
      </c>
      <c r="Y245" s="413">
        <f t="shared" si="59"/>
        <v>387216400.27107406</v>
      </c>
      <c r="Z245" s="413">
        <f t="shared" si="59"/>
        <v>282769574.13762271</v>
      </c>
      <c r="AA245" s="413">
        <f t="shared" si="59"/>
        <v>481059708.07840312</v>
      </c>
      <c r="AB245" s="413">
        <f t="shared" si="59"/>
        <v>767844431.49965906</v>
      </c>
    </row>
    <row r="246" spans="18:28">
      <c r="R246" s="411">
        <f t="shared" si="56"/>
        <v>3190706538.6593366</v>
      </c>
      <c r="S246" s="412" t="str">
        <f t="shared" si="56"/>
        <v>2011q3</v>
      </c>
      <c r="T246" s="413">
        <f t="shared" si="57"/>
        <v>102791935.74774778</v>
      </c>
      <c r="U246" s="413">
        <f t="shared" si="59"/>
        <v>223091640.77913764</v>
      </c>
      <c r="V246" s="413">
        <f t="shared" si="59"/>
        <v>738229911.31287801</v>
      </c>
      <c r="W246" s="413">
        <f t="shared" si="59"/>
        <v>91456127.35400039</v>
      </c>
      <c r="X246" s="413">
        <f t="shared" si="59"/>
        <v>122641413.55065757</v>
      </c>
      <c r="Y246" s="413">
        <f t="shared" si="59"/>
        <v>385926021.2380017</v>
      </c>
      <c r="Z246" s="413">
        <f t="shared" si="59"/>
        <v>281827258.86016405</v>
      </c>
      <c r="AA246" s="413">
        <f t="shared" si="59"/>
        <v>479456600.97724289</v>
      </c>
      <c r="AB246" s="413">
        <f t="shared" si="59"/>
        <v>765285628.83950603</v>
      </c>
    </row>
    <row r="247" spans="18:28">
      <c r="R247" s="411">
        <f t="shared" si="56"/>
        <v>3291912917.1638765</v>
      </c>
      <c r="S247" s="412" t="str">
        <f t="shared" si="56"/>
        <v>2011q4</v>
      </c>
      <c r="T247" s="413">
        <f t="shared" si="57"/>
        <v>106052404.68478519</v>
      </c>
      <c r="U247" s="413">
        <f t="shared" si="59"/>
        <v>230167909.5504359</v>
      </c>
      <c r="V247" s="413">
        <f t="shared" si="59"/>
        <v>761645908.65467584</v>
      </c>
      <c r="W247" s="413">
        <f t="shared" si="59"/>
        <v>94357034.513402626</v>
      </c>
      <c r="X247" s="413">
        <f t="shared" si="59"/>
        <v>126531490.30003951</v>
      </c>
      <c r="Y247" s="413">
        <f t="shared" si="59"/>
        <v>398167251.98326975</v>
      </c>
      <c r="Z247" s="413">
        <f t="shared" si="59"/>
        <v>290766569.28796768</v>
      </c>
      <c r="AA247" s="413">
        <f t="shared" si="59"/>
        <v>494664538.66974896</v>
      </c>
      <c r="AB247" s="413">
        <f t="shared" si="59"/>
        <v>789559809.51955044</v>
      </c>
    </row>
    <row r="248" spans="18:28">
      <c r="R248" s="411">
        <f t="shared" si="56"/>
        <v>3123945820.7862539</v>
      </c>
      <c r="S248" s="412" t="str">
        <f t="shared" si="56"/>
        <v>2012q1</v>
      </c>
      <c r="T248" s="413">
        <f t="shared" si="57"/>
        <v>101817174.98737635</v>
      </c>
      <c r="U248" s="413">
        <f t="shared" si="59"/>
        <v>218440052.57038122</v>
      </c>
      <c r="V248" s="413">
        <f t="shared" si="59"/>
        <v>716682417.4096756</v>
      </c>
      <c r="W248" s="413">
        <f t="shared" si="59"/>
        <v>87276505.984020814</v>
      </c>
      <c r="X248" s="413">
        <f t="shared" si="59"/>
        <v>118001818.26006046</v>
      </c>
      <c r="Y248" s="413">
        <f t="shared" si="59"/>
        <v>382531494.47991961</v>
      </c>
      <c r="Z248" s="413">
        <f t="shared" si="59"/>
        <v>279040899.67882931</v>
      </c>
      <c r="AA248" s="413">
        <f t="shared" si="59"/>
        <v>466746225.77567315</v>
      </c>
      <c r="AB248" s="413">
        <f t="shared" si="59"/>
        <v>753409231.64031708</v>
      </c>
    </row>
    <row r="249" spans="18:28">
      <c r="R249" s="411">
        <f t="shared" si="56"/>
        <v>3337405147.8534207</v>
      </c>
      <c r="S249" s="412" t="str">
        <f t="shared" si="56"/>
        <v>2012q2</v>
      </c>
      <c r="T249" s="413">
        <f t="shared" si="57"/>
        <v>108774346.11117491</v>
      </c>
      <c r="U249" s="413">
        <f t="shared" si="59"/>
        <v>233366068.9935644</v>
      </c>
      <c r="V249" s="413">
        <f t="shared" si="59"/>
        <v>765653352.02807307</v>
      </c>
      <c r="W249" s="413">
        <f t="shared" si="59"/>
        <v>93240112.686852083</v>
      </c>
      <c r="X249" s="413">
        <f t="shared" si="59"/>
        <v>126064886.62408061</v>
      </c>
      <c r="Y249" s="413">
        <f t="shared" si="59"/>
        <v>408669884.86120027</v>
      </c>
      <c r="Z249" s="413">
        <f t="shared" si="59"/>
        <v>298107774.10198057</v>
      </c>
      <c r="AA249" s="413">
        <f t="shared" si="59"/>
        <v>498639011.68837482</v>
      </c>
      <c r="AB249" s="413">
        <f t="shared" si="59"/>
        <v>804889710.7581197</v>
      </c>
    </row>
    <row r="250" spans="18:28">
      <c r="R250" s="411">
        <f t="shared" si="56"/>
        <v>3270870271.8745661</v>
      </c>
      <c r="S250" s="412" t="str">
        <f t="shared" si="56"/>
        <v>2012q3</v>
      </c>
      <c r="T250" s="413">
        <f t="shared" si="57"/>
        <v>106605808.78724737</v>
      </c>
      <c r="U250" s="413">
        <f t="shared" si="59"/>
        <v>228713657.383261</v>
      </c>
      <c r="V250" s="413">
        <f t="shared" si="59"/>
        <v>750389202.61764026</v>
      </c>
      <c r="W250" s="413">
        <f t="shared" si="59"/>
        <v>91381267.548477352</v>
      </c>
      <c r="X250" s="413">
        <f t="shared" si="59"/>
        <v>123551643.18337445</v>
      </c>
      <c r="Y250" s="413">
        <f t="shared" si="59"/>
        <v>400522597.10291851</v>
      </c>
      <c r="Z250" s="413">
        <f t="shared" si="59"/>
        <v>292164664.74021637</v>
      </c>
      <c r="AA250" s="413">
        <f t="shared" si="59"/>
        <v>488698089.52546519</v>
      </c>
      <c r="AB250" s="413">
        <f t="shared" si="59"/>
        <v>788843340.98596525</v>
      </c>
    </row>
    <row r="251" spans="18:28">
      <c r="R251" s="411">
        <f t="shared" si="56"/>
        <v>3340630898.6953816</v>
      </c>
      <c r="S251" s="412" t="str">
        <f t="shared" si="56"/>
        <v>2012q4</v>
      </c>
      <c r="T251" s="413">
        <f t="shared" si="57"/>
        <v>108879481.3653641</v>
      </c>
      <c r="U251" s="413">
        <f t="shared" ref="U251:AB260" si="60">$R251*U220</f>
        <v>233591627.70165992</v>
      </c>
      <c r="V251" s="413">
        <f t="shared" si="60"/>
        <v>766393390.1222024</v>
      </c>
      <c r="W251" s="413">
        <f t="shared" si="60"/>
        <v>93330233.411990181</v>
      </c>
      <c r="X251" s="413">
        <f t="shared" si="60"/>
        <v>126186733.9564103</v>
      </c>
      <c r="Y251" s="413">
        <f t="shared" si="60"/>
        <v>409064882.52159011</v>
      </c>
      <c r="Z251" s="413">
        <f t="shared" si="60"/>
        <v>298395908.55395836</v>
      </c>
      <c r="AA251" s="413">
        <f t="shared" si="60"/>
        <v>499120968.52026343</v>
      </c>
      <c r="AB251" s="413">
        <f t="shared" si="60"/>
        <v>805667672.5419426</v>
      </c>
    </row>
    <row r="252" spans="18:28">
      <c r="R252" s="411">
        <f t="shared" si="56"/>
        <v>3204486955.5066447</v>
      </c>
      <c r="S252" s="412" t="str">
        <f t="shared" si="56"/>
        <v>2013q1</v>
      </c>
      <c r="T252" s="413">
        <f t="shared" si="57"/>
        <v>106917909.79937324</v>
      </c>
      <c r="U252" s="413">
        <f t="shared" si="60"/>
        <v>223866729.72989091</v>
      </c>
      <c r="V252" s="413">
        <f t="shared" si="60"/>
        <v>740301764.94334447</v>
      </c>
      <c r="W252" s="413">
        <f t="shared" si="60"/>
        <v>86588650.716465741</v>
      </c>
      <c r="X252" s="413">
        <f t="shared" si="60"/>
        <v>121964556.99270083</v>
      </c>
      <c r="Y252" s="413">
        <f t="shared" si="60"/>
        <v>389150224.98448241</v>
      </c>
      <c r="Z252" s="413">
        <f t="shared" si="60"/>
        <v>288719199.51541477</v>
      </c>
      <c r="AA252" s="413">
        <f t="shared" si="60"/>
        <v>476980763.94008601</v>
      </c>
      <c r="AB252" s="413">
        <f t="shared" si="60"/>
        <v>769997154.88488638</v>
      </c>
    </row>
    <row r="253" spans="18:28">
      <c r="R253" s="411">
        <f t="shared" si="56"/>
        <v>3414358946.0740647</v>
      </c>
      <c r="S253" s="412" t="str">
        <f t="shared" si="56"/>
        <v>2013q2</v>
      </c>
      <c r="T253" s="413">
        <f t="shared" si="57"/>
        <v>113920302.02891333</v>
      </c>
      <c r="U253" s="413">
        <f t="shared" si="60"/>
        <v>238528470.23393443</v>
      </c>
      <c r="V253" s="413">
        <f t="shared" si="60"/>
        <v>788786470.04168975</v>
      </c>
      <c r="W253" s="413">
        <f t="shared" si="60"/>
        <v>92259615.441469148</v>
      </c>
      <c r="X253" s="413">
        <f t="shared" si="60"/>
        <v>129952401.75853626</v>
      </c>
      <c r="Y253" s="413">
        <f t="shared" si="60"/>
        <v>414636904.59380537</v>
      </c>
      <c r="Z253" s="413">
        <f t="shared" si="60"/>
        <v>307628333.47622126</v>
      </c>
      <c r="AA253" s="413">
        <f t="shared" si="60"/>
        <v>508219743.46485907</v>
      </c>
      <c r="AB253" s="413">
        <f t="shared" si="60"/>
        <v>820426705.03463602</v>
      </c>
    </row>
    <row r="254" spans="18:28">
      <c r="R254" s="411">
        <f t="shared" si="56"/>
        <v>3334982885.6464119</v>
      </c>
      <c r="S254" s="412" t="str">
        <f t="shared" si="56"/>
        <v>2013q3</v>
      </c>
      <c r="T254" s="413">
        <f t="shared" si="57"/>
        <v>111271914.75604594</v>
      </c>
      <c r="U254" s="413">
        <f t="shared" si="60"/>
        <v>232983227.16897354</v>
      </c>
      <c r="V254" s="413">
        <f t="shared" si="60"/>
        <v>770448983.12264872</v>
      </c>
      <c r="W254" s="413">
        <f t="shared" si="60"/>
        <v>90114789.743299797</v>
      </c>
      <c r="X254" s="413">
        <f t="shared" si="60"/>
        <v>126931304.72169283</v>
      </c>
      <c r="Y254" s="413">
        <f t="shared" si="60"/>
        <v>404997541.97423768</v>
      </c>
      <c r="Z254" s="413">
        <f t="shared" si="60"/>
        <v>300476676.14524746</v>
      </c>
      <c r="AA254" s="413">
        <f t="shared" si="60"/>
        <v>496404793.21946162</v>
      </c>
      <c r="AB254" s="413">
        <f t="shared" si="60"/>
        <v>801353654.79480433</v>
      </c>
    </row>
    <row r="255" spans="18:28">
      <c r="R255" s="411">
        <f t="shared" si="56"/>
        <v>3445431938.9094934</v>
      </c>
      <c r="S255" s="412" t="str">
        <f t="shared" si="56"/>
        <v>2013q4</v>
      </c>
      <c r="T255" s="413">
        <f t="shared" si="57"/>
        <v>114957054.39873214</v>
      </c>
      <c r="U255" s="413">
        <f t="shared" si="60"/>
        <v>240699241.83811715</v>
      </c>
      <c r="V255" s="413">
        <f t="shared" si="60"/>
        <v>795964964.3709023</v>
      </c>
      <c r="W255" s="413">
        <f t="shared" si="60"/>
        <v>93099240.804499149</v>
      </c>
      <c r="X255" s="413">
        <f t="shared" si="60"/>
        <v>131135057.15961316</v>
      </c>
      <c r="Y255" s="413">
        <f t="shared" si="60"/>
        <v>418410382.94486219</v>
      </c>
      <c r="Z255" s="413">
        <f t="shared" si="60"/>
        <v>310427960.91816694</v>
      </c>
      <c r="AA255" s="413">
        <f t="shared" si="60"/>
        <v>512844889.41375381</v>
      </c>
      <c r="AB255" s="413">
        <f t="shared" si="60"/>
        <v>827893147.06084669</v>
      </c>
    </row>
    <row r="256" spans="18:28">
      <c r="R256" s="411">
        <f t="shared" si="56"/>
        <v>3277722338.3780951</v>
      </c>
      <c r="S256" s="412" t="str">
        <f t="shared" si="56"/>
        <v>2014q1</v>
      </c>
      <c r="T256" s="413">
        <f t="shared" si="57"/>
        <v>115690421.80010767</v>
      </c>
      <c r="U256" s="413">
        <f t="shared" si="60"/>
        <v>237380704.87145153</v>
      </c>
      <c r="V256" s="413">
        <f t="shared" si="60"/>
        <v>731284442.4000715</v>
      </c>
      <c r="W256" s="413">
        <f t="shared" si="60"/>
        <v>84049742.328089565</v>
      </c>
      <c r="X256" s="413">
        <f t="shared" si="60"/>
        <v>125456529.42841589</v>
      </c>
      <c r="Y256" s="413">
        <f t="shared" si="60"/>
        <v>396431762.65022779</v>
      </c>
      <c r="Z256" s="413">
        <f t="shared" si="60"/>
        <v>300473605.25869095</v>
      </c>
      <c r="AA256" s="413">
        <f t="shared" si="60"/>
        <v>499595415.44900221</v>
      </c>
      <c r="AB256" s="413">
        <f t="shared" si="60"/>
        <v>787359714.1920377</v>
      </c>
    </row>
    <row r="257" spans="18:28">
      <c r="R257" s="411">
        <f t="shared" si="56"/>
        <v>3493077119.5281711</v>
      </c>
      <c r="S257" s="412" t="str">
        <f t="shared" si="56"/>
        <v>2014q2</v>
      </c>
      <c r="T257" s="413">
        <f t="shared" si="57"/>
        <v>123291579.82871924</v>
      </c>
      <c r="U257" s="413">
        <f t="shared" si="60"/>
        <v>252977227.23342142</v>
      </c>
      <c r="V257" s="413">
        <f t="shared" si="60"/>
        <v>779331709.615955</v>
      </c>
      <c r="W257" s="413">
        <f t="shared" si="60"/>
        <v>89572026.401042059</v>
      </c>
      <c r="X257" s="413">
        <f t="shared" si="60"/>
        <v>133699345.82642525</v>
      </c>
      <c r="Y257" s="413">
        <f t="shared" si="60"/>
        <v>422478348.25842899</v>
      </c>
      <c r="Z257" s="413">
        <f t="shared" si="60"/>
        <v>320215493.32047206</v>
      </c>
      <c r="AA257" s="413">
        <f t="shared" si="60"/>
        <v>532420118.1695016</v>
      </c>
      <c r="AB257" s="413">
        <f t="shared" si="60"/>
        <v>839091270.87420499</v>
      </c>
    </row>
    <row r="258" spans="18:28">
      <c r="R258" s="411">
        <f t="shared" si="56"/>
        <v>3417524731.0687904</v>
      </c>
      <c r="S258" s="412" t="str">
        <f t="shared" si="56"/>
        <v>2014q3</v>
      </c>
      <c r="T258" s="413">
        <f t="shared" si="57"/>
        <v>120624884.24363914</v>
      </c>
      <c r="U258" s="413">
        <f t="shared" si="60"/>
        <v>247505537.63445312</v>
      </c>
      <c r="V258" s="413">
        <f t="shared" si="60"/>
        <v>762475404.97428393</v>
      </c>
      <c r="W258" s="413">
        <f t="shared" si="60"/>
        <v>87634657.055283234</v>
      </c>
      <c r="X258" s="413">
        <f t="shared" si="60"/>
        <v>130807538.81301251</v>
      </c>
      <c r="Y258" s="413">
        <f t="shared" si="60"/>
        <v>413340488.66041076</v>
      </c>
      <c r="Z258" s="413">
        <f t="shared" si="60"/>
        <v>313289495.26368469</v>
      </c>
      <c r="AA258" s="413">
        <f t="shared" si="60"/>
        <v>520904308.40777349</v>
      </c>
      <c r="AB258" s="413">
        <f t="shared" si="60"/>
        <v>820942416.01624918</v>
      </c>
    </row>
    <row r="259" spans="18:28">
      <c r="R259" s="411">
        <f t="shared" si="56"/>
        <v>3517264706.0916886</v>
      </c>
      <c r="S259" s="412" t="str">
        <f t="shared" si="56"/>
        <v>2014q4</v>
      </c>
      <c r="T259" s="413">
        <f t="shared" si="57"/>
        <v>124145304.39809343</v>
      </c>
      <c r="U259" s="413">
        <f t="shared" si="60"/>
        <v>254728951.67949763</v>
      </c>
      <c r="V259" s="413">
        <f t="shared" si="60"/>
        <v>784728141.62790442</v>
      </c>
      <c r="W259" s="413">
        <f t="shared" si="60"/>
        <v>90192262.103864893</v>
      </c>
      <c r="X259" s="413">
        <f t="shared" si="60"/>
        <v>134625138.29822135</v>
      </c>
      <c r="Y259" s="413">
        <f t="shared" si="60"/>
        <v>425403772.2528162</v>
      </c>
      <c r="Z259" s="413">
        <f t="shared" si="60"/>
        <v>322432804.79074234</v>
      </c>
      <c r="AA259" s="413">
        <f t="shared" si="60"/>
        <v>536106826.83802438</v>
      </c>
      <c r="AB259" s="413">
        <f t="shared" si="60"/>
        <v>844901504.10252357</v>
      </c>
    </row>
    <row r="260" spans="18:28">
      <c r="R260" s="411">
        <f t="shared" si="56"/>
        <v>3348437963.5065341</v>
      </c>
      <c r="S260" s="412" t="str">
        <f t="shared" si="56"/>
        <v>2015q1</v>
      </c>
      <c r="T260" s="413">
        <f t="shared" si="57"/>
        <v>112647748.63708878</v>
      </c>
      <c r="U260" s="413">
        <f t="shared" si="60"/>
        <v>243505495.09970731</v>
      </c>
      <c r="V260" s="413">
        <f t="shared" si="60"/>
        <v>727545496.50018847</v>
      </c>
      <c r="W260" s="413">
        <f t="shared" si="60"/>
        <v>84416526.70867455</v>
      </c>
      <c r="X260" s="413">
        <f t="shared" si="60"/>
        <v>128769378.12405856</v>
      </c>
      <c r="Y260" s="413">
        <f t="shared" si="60"/>
        <v>406145588.05141896</v>
      </c>
      <c r="Z260" s="413">
        <f t="shared" si="60"/>
        <v>310951791.0915361</v>
      </c>
      <c r="AA260" s="413">
        <f t="shared" si="60"/>
        <v>527753004.48809159</v>
      </c>
      <c r="AB260" s="413">
        <f t="shared" si="60"/>
        <v>806702934.80576956</v>
      </c>
    </row>
    <row r="261" spans="18:28">
      <c r="R261" s="411">
        <f t="shared" si="56"/>
        <v>3513810048.7720242</v>
      </c>
      <c r="S261" s="412" t="str">
        <f t="shared" si="56"/>
        <v>2015q2</v>
      </c>
      <c r="T261" s="413">
        <f t="shared" si="57"/>
        <v>118211176.50871336</v>
      </c>
      <c r="U261" s="413">
        <f t="shared" ref="U261:AB264" si="61">$R261*U230</f>
        <v>255531703.12181258</v>
      </c>
      <c r="V261" s="413">
        <f t="shared" si="61"/>
        <v>763477389.87645268</v>
      </c>
      <c r="W261" s="413">
        <f t="shared" si="61"/>
        <v>88585675.787985608</v>
      </c>
      <c r="X261" s="413">
        <f t="shared" si="61"/>
        <v>135129018.29383361</v>
      </c>
      <c r="Y261" s="413">
        <f t="shared" si="61"/>
        <v>426204237.35281003</v>
      </c>
      <c r="Z261" s="413">
        <f t="shared" si="61"/>
        <v>326309025.32143229</v>
      </c>
      <c r="AA261" s="413">
        <f t="shared" si="61"/>
        <v>553817580.21220839</v>
      </c>
      <c r="AB261" s="413">
        <f t="shared" si="61"/>
        <v>846544242.29677522</v>
      </c>
    </row>
    <row r="262" spans="18:28">
      <c r="R262" s="411">
        <f t="shared" si="56"/>
        <v>3426551298.5782804</v>
      </c>
      <c r="S262" s="412" t="str">
        <f t="shared" si="56"/>
        <v>2015q3</v>
      </c>
      <c r="T262" s="413">
        <f t="shared" si="57"/>
        <v>115275628.09320152</v>
      </c>
      <c r="U262" s="413">
        <f t="shared" si="61"/>
        <v>249186062.13957438</v>
      </c>
      <c r="V262" s="413">
        <f t="shared" si="61"/>
        <v>744517889.52865148</v>
      </c>
      <c r="W262" s="413">
        <f t="shared" si="61"/>
        <v>86385820.005505517</v>
      </c>
      <c r="X262" s="413">
        <f t="shared" si="61"/>
        <v>131773347.64358087</v>
      </c>
      <c r="Y262" s="413">
        <f t="shared" si="61"/>
        <v>415620270.5013063</v>
      </c>
      <c r="Z262" s="413">
        <f t="shared" si="61"/>
        <v>318205764.94842565</v>
      </c>
      <c r="AA262" s="413">
        <f t="shared" si="61"/>
        <v>540064580.13141882</v>
      </c>
      <c r="AB262" s="413">
        <f t="shared" si="61"/>
        <v>825521935.58661568</v>
      </c>
    </row>
    <row r="263" spans="18:28">
      <c r="R263" s="411">
        <f t="shared" si="56"/>
        <v>3525094534.7667041</v>
      </c>
      <c r="S263" s="412" t="str">
        <f t="shared" si="56"/>
        <v>2015q4</v>
      </c>
      <c r="T263" s="413">
        <f t="shared" si="57"/>
        <v>118590807.83403029</v>
      </c>
      <c r="U263" s="413">
        <f t="shared" si="61"/>
        <v>256352334.82502106</v>
      </c>
      <c r="V263" s="413">
        <f t="shared" si="61"/>
        <v>765929272.5319556</v>
      </c>
      <c r="W263" s="413">
        <f t="shared" si="61"/>
        <v>88870165.787127182</v>
      </c>
      <c r="X263" s="413">
        <f t="shared" si="61"/>
        <v>135562980.71446717</v>
      </c>
      <c r="Y263" s="413">
        <f t="shared" si="61"/>
        <v>427572978.31504899</v>
      </c>
      <c r="Z263" s="413">
        <f t="shared" si="61"/>
        <v>327356956.07894838</v>
      </c>
      <c r="AA263" s="413">
        <f t="shared" si="61"/>
        <v>555596147.24934685</v>
      </c>
      <c r="AB263" s="413">
        <f t="shared" si="61"/>
        <v>849262891.43075824</v>
      </c>
    </row>
    <row r="264" spans="18:28">
      <c r="R264" s="411">
        <f t="shared" si="56"/>
        <v>3342994609.7430415</v>
      </c>
      <c r="S264" s="412" t="str">
        <f t="shared" si="56"/>
        <v>2016q1</v>
      </c>
      <c r="T264" s="413">
        <f t="shared" si="57"/>
        <v>109454557.76034817</v>
      </c>
      <c r="U264" s="413">
        <f t="shared" si="61"/>
        <v>233676989.25558829</v>
      </c>
      <c r="V264" s="413">
        <f t="shared" si="61"/>
        <v>770874804.2160989</v>
      </c>
      <c r="W264" s="413">
        <f t="shared" si="61"/>
        <v>93101165.453139514</v>
      </c>
      <c r="X264" s="413">
        <f t="shared" si="61"/>
        <v>127314798.74924457</v>
      </c>
      <c r="Y264" s="413">
        <f t="shared" si="61"/>
        <v>406586675.9276855</v>
      </c>
      <c r="Z264" s="413">
        <f t="shared" si="61"/>
        <v>298450443.26859838</v>
      </c>
      <c r="AA264" s="413">
        <f t="shared" si="61"/>
        <v>499732311.01898038</v>
      </c>
      <c r="AB264" s="413">
        <f t="shared" si="61"/>
        <v>803802864.09335768</v>
      </c>
    </row>
    <row r="265" spans="18:28">
      <c r="R265" s="411">
        <f t="shared" ref="R265:S265" si="62">R234</f>
        <v>3512873673.1326752</v>
      </c>
      <c r="S265" s="412" t="str">
        <f t="shared" si="62"/>
        <v>2016q2</v>
      </c>
      <c r="T265" s="413">
        <f t="shared" ref="T265:AB265" si="63">$R265*T234</f>
        <v>115016648.019741</v>
      </c>
      <c r="U265" s="413">
        <f t="shared" si="63"/>
        <v>245551620.44845766</v>
      </c>
      <c r="V265" s="413">
        <f t="shared" si="63"/>
        <v>810047912.4673754</v>
      </c>
      <c r="W265" s="413">
        <f t="shared" si="63"/>
        <v>97832234.639302015</v>
      </c>
      <c r="X265" s="413">
        <f t="shared" si="63"/>
        <v>133784482.7577461</v>
      </c>
      <c r="Y265" s="413">
        <f t="shared" si="63"/>
        <v>427247960.72066599</v>
      </c>
      <c r="Z265" s="413">
        <f t="shared" si="63"/>
        <v>313616630.38207012</v>
      </c>
      <c r="AA265" s="413">
        <f t="shared" si="63"/>
        <v>525126924.78653502</v>
      </c>
      <c r="AB265" s="413">
        <f t="shared" si="63"/>
        <v>844649258.91078162</v>
      </c>
    </row>
    <row r="266" spans="18:28">
      <c r="R266" s="411">
        <f t="shared" ref="R266:S266" si="64">R235</f>
        <v>3441762847.5296717</v>
      </c>
      <c r="S266" s="412" t="str">
        <f t="shared" si="64"/>
        <v>2016q3</v>
      </c>
      <c r="T266" s="413">
        <f t="shared" ref="T266:AB266" si="65">$R266*T235</f>
        <v>112688375.05583447</v>
      </c>
      <c r="U266" s="413">
        <f t="shared" si="65"/>
        <v>240580938.29959643</v>
      </c>
      <c r="V266" s="413">
        <f t="shared" si="65"/>
        <v>793650176.25667477</v>
      </c>
      <c r="W266" s="413">
        <f t="shared" si="65"/>
        <v>95851824.404514521</v>
      </c>
      <c r="X266" s="413">
        <f t="shared" si="65"/>
        <v>131076293.99065894</v>
      </c>
      <c r="Y266" s="413">
        <f t="shared" si="65"/>
        <v>418599213.83961105</v>
      </c>
      <c r="Z266" s="413">
        <f t="shared" si="65"/>
        <v>307268113.58800817</v>
      </c>
      <c r="AA266" s="413">
        <f t="shared" si="65"/>
        <v>514496821.7305842</v>
      </c>
      <c r="AB266" s="413">
        <f t="shared" si="65"/>
        <v>827551090.36418891</v>
      </c>
    </row>
    <row r="267" spans="18:28">
      <c r="R267" s="411">
        <f t="shared" ref="R267:S267" si="66">R236</f>
        <v>3556240491.877727</v>
      </c>
      <c r="S267" s="412" t="str">
        <f t="shared" si="66"/>
        <v>2016q4</v>
      </c>
      <c r="T267" s="413">
        <f t="shared" ref="T267:AB267" si="67">$R267*T236</f>
        <v>116436541.41513528</v>
      </c>
      <c r="U267" s="413">
        <f t="shared" si="67"/>
        <v>248582982.69128084</v>
      </c>
      <c r="V267" s="413">
        <f t="shared" si="67"/>
        <v>820048044.62796438</v>
      </c>
      <c r="W267" s="413">
        <f t="shared" si="67"/>
        <v>99039984.527797878</v>
      </c>
      <c r="X267" s="413">
        <f t="shared" si="67"/>
        <v>135436067.17395478</v>
      </c>
      <c r="Y267" s="413">
        <f t="shared" si="67"/>
        <v>432522384.62422842</v>
      </c>
      <c r="Z267" s="413">
        <f t="shared" si="67"/>
        <v>317488262.79209203</v>
      </c>
      <c r="AA267" s="413">
        <f t="shared" si="67"/>
        <v>531609675.4585954</v>
      </c>
      <c r="AB267" s="413">
        <f t="shared" si="67"/>
        <v>855076548.56667781</v>
      </c>
    </row>
    <row r="268" spans="18:28">
      <c r="S268" s="401"/>
      <c r="T268" s="256"/>
      <c r="U268" s="256"/>
      <c r="V268" s="256"/>
      <c r="W268" s="256"/>
      <c r="X268" s="256"/>
      <c r="Y268" s="256"/>
      <c r="Z268" s="256"/>
      <c r="AA268" s="256"/>
      <c r="AB268" s="256"/>
    </row>
    <row r="269" spans="18:28">
      <c r="S269" s="401"/>
      <c r="T269" s="256"/>
      <c r="U269" s="256"/>
      <c r="V269" s="256"/>
      <c r="W269" s="256"/>
      <c r="X269" s="256"/>
      <c r="Y269" s="256"/>
      <c r="Z269" s="256"/>
      <c r="AA269" s="256"/>
      <c r="AB269" s="256"/>
    </row>
    <row r="270" spans="18:28">
      <c r="S270" s="401"/>
      <c r="T270" s="256"/>
      <c r="U270" s="256"/>
      <c r="V270" s="256"/>
      <c r="W270" s="256"/>
      <c r="X270" s="256"/>
      <c r="Y270" s="256"/>
      <c r="Z270" s="256"/>
      <c r="AA270" s="256"/>
      <c r="AB270" s="256"/>
    </row>
    <row r="271" spans="18:28">
      <c r="S271" s="401"/>
      <c r="T271" s="256"/>
      <c r="U271" s="256"/>
      <c r="V271" s="256"/>
      <c r="W271" s="256"/>
      <c r="X271" s="256"/>
      <c r="Y271" s="256"/>
      <c r="Z271" s="256"/>
      <c r="AA271" s="256"/>
      <c r="AB271" s="256"/>
    </row>
    <row r="272" spans="18:28">
      <c r="S272" s="401"/>
      <c r="T272" s="256"/>
      <c r="U272" s="256"/>
      <c r="V272" s="256"/>
      <c r="W272" s="256"/>
      <c r="X272" s="256"/>
      <c r="Y272" s="256"/>
      <c r="Z272" s="256"/>
      <c r="AA272" s="256"/>
      <c r="AB272" s="256"/>
    </row>
    <row r="273" spans="19:28">
      <c r="S273" s="401"/>
      <c r="T273" s="256"/>
      <c r="U273" s="256"/>
      <c r="V273" s="256"/>
      <c r="W273" s="256"/>
      <c r="X273" s="256"/>
      <c r="Y273" s="256"/>
      <c r="Z273" s="256"/>
      <c r="AA273" s="256"/>
      <c r="AB273" s="256"/>
    </row>
    <row r="274" spans="19:28">
      <c r="S274" s="401"/>
      <c r="T274" s="256"/>
      <c r="U274" s="256"/>
      <c r="V274" s="256"/>
      <c r="W274" s="256"/>
      <c r="X274" s="256"/>
      <c r="Y274" s="256"/>
      <c r="Z274" s="256"/>
      <c r="AA274" s="256"/>
      <c r="AB274" s="256"/>
    </row>
    <row r="275" spans="19:28">
      <c r="S275" s="401"/>
      <c r="T275" s="256"/>
      <c r="U275" s="256"/>
      <c r="V275" s="256"/>
      <c r="W275" s="256"/>
      <c r="X275" s="256"/>
      <c r="Y275" s="256"/>
      <c r="Z275" s="256"/>
      <c r="AA275" s="256"/>
      <c r="AB275" s="256"/>
    </row>
    <row r="276" spans="19:28">
      <c r="S276" s="401"/>
      <c r="T276" s="256"/>
      <c r="U276" s="256"/>
      <c r="V276" s="256"/>
      <c r="W276" s="256"/>
      <c r="X276" s="256"/>
      <c r="Y276" s="256"/>
      <c r="Z276" s="256"/>
      <c r="AA276" s="256"/>
      <c r="AB276" s="256"/>
    </row>
    <row r="277" spans="19:28">
      <c r="S277" s="401"/>
      <c r="T277" s="256"/>
      <c r="U277" s="256"/>
      <c r="V277" s="256"/>
      <c r="W277" s="256"/>
      <c r="X277" s="256"/>
      <c r="Y277" s="256"/>
      <c r="Z277" s="256"/>
      <c r="AA277" s="256"/>
      <c r="AB277" s="256"/>
    </row>
    <row r="278" spans="19:28">
      <c r="S278" s="401"/>
      <c r="T278" s="256"/>
      <c r="U278" s="256"/>
      <c r="V278" s="256"/>
      <c r="W278" s="256"/>
      <c r="X278" s="256"/>
      <c r="Y278" s="256"/>
      <c r="Z278" s="256"/>
      <c r="AA278" s="256"/>
      <c r="AB278" s="256"/>
    </row>
    <row r="279" spans="19:28">
      <c r="S279" s="401"/>
      <c r="T279" s="256"/>
      <c r="U279" s="256"/>
      <c r="V279" s="256"/>
      <c r="W279" s="256"/>
      <c r="X279" s="256"/>
      <c r="Y279" s="256"/>
      <c r="Z279" s="256"/>
      <c r="AA279" s="256"/>
      <c r="AB279" s="256"/>
    </row>
  </sheetData>
  <mergeCells count="2">
    <mergeCell ref="D1:O1"/>
    <mergeCell ref="R11:T11"/>
  </mergeCells>
  <pageMargins left="0.75" right="0.7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63"/>
  <sheetViews>
    <sheetView workbookViewId="0">
      <selection sqref="A1:H1"/>
    </sheetView>
  </sheetViews>
  <sheetFormatPr defaultRowHeight="12.75"/>
  <cols>
    <col min="2" max="3" width="9" style="7"/>
    <col min="4" max="4" width="9.5" style="7" customWidth="1"/>
    <col min="5" max="5" width="19.125" style="7" customWidth="1"/>
    <col min="6" max="6" width="15.375" style="7" customWidth="1"/>
    <col min="7" max="7" width="18" style="7" customWidth="1"/>
    <col min="8" max="8" width="12.25" style="7" customWidth="1"/>
  </cols>
  <sheetData>
    <row r="1" spans="1:8" ht="40.5" customHeight="1" thickBot="1">
      <c r="A1" s="463" t="s">
        <v>421</v>
      </c>
      <c r="B1" s="464"/>
      <c r="C1" s="464"/>
      <c r="D1" s="464"/>
      <c r="E1" s="464"/>
      <c r="F1" s="464"/>
      <c r="G1" s="464"/>
      <c r="H1" s="465"/>
    </row>
    <row r="2" spans="1:8" ht="21" customHeight="1" thickBot="1">
      <c r="B2" s="288" t="s">
        <v>252</v>
      </c>
      <c r="C2" s="289" t="s">
        <v>253</v>
      </c>
      <c r="D2" s="289" t="s">
        <v>254</v>
      </c>
      <c r="E2" s="289" t="s">
        <v>255</v>
      </c>
      <c r="F2" s="289" t="s">
        <v>256</v>
      </c>
      <c r="G2" s="289" t="s">
        <v>257</v>
      </c>
      <c r="H2" s="290" t="s">
        <v>258</v>
      </c>
    </row>
    <row r="3" spans="1:8" hidden="1">
      <c r="A3" t="s">
        <v>189</v>
      </c>
      <c r="B3" s="83">
        <v>3.6457510313134045</v>
      </c>
      <c r="C3" s="83">
        <v>3.9689510586450725</v>
      </c>
      <c r="D3" s="227">
        <f>'GDP Durban'!O11</f>
        <v>3.6172540083990361</v>
      </c>
      <c r="E3" s="227">
        <f>'GDP PMB'!O11</f>
        <v>3.6172540083990437</v>
      </c>
      <c r="F3" s="227">
        <f>'GDP RBay'!O11</f>
        <v>3.6172540083990343</v>
      </c>
      <c r="G3" s="227">
        <f>'GDP Port Shepstone'!O11</f>
        <v>3.6172540083990339</v>
      </c>
      <c r="H3" s="227">
        <f>'GDP Newcastle'!O11</f>
        <v>3.6172540083990299</v>
      </c>
    </row>
    <row r="4" spans="1:8" hidden="1">
      <c r="A4" t="s">
        <v>190</v>
      </c>
      <c r="B4" s="83">
        <v>3.2248674843819538</v>
      </c>
      <c r="C4" s="83">
        <v>3.7394053940001082</v>
      </c>
      <c r="D4" s="227">
        <f>'GDP Durban'!O12</f>
        <v>4.2374993149464082</v>
      </c>
      <c r="E4" s="227">
        <f>'GDP PMB'!O12</f>
        <v>4.2374993149464162</v>
      </c>
      <c r="F4" s="227">
        <f>'GDP RBay'!O12</f>
        <v>4.2374993149464224</v>
      </c>
      <c r="G4" s="227">
        <f>'GDP Port Shepstone'!O12</f>
        <v>4.2374993149464242</v>
      </c>
      <c r="H4" s="227">
        <f>'GDP Newcastle'!O12</f>
        <v>4.2374993149464153</v>
      </c>
    </row>
    <row r="5" spans="1:8" hidden="1">
      <c r="A5" t="s">
        <v>191</v>
      </c>
      <c r="B5" s="83">
        <v>3.0148947252122542</v>
      </c>
      <c r="C5" s="83">
        <v>3.1974859322725937</v>
      </c>
      <c r="D5" s="227">
        <f>'GDP Durban'!O13</f>
        <v>3.5517258221447134</v>
      </c>
      <c r="E5" s="227">
        <f>'GDP PMB'!O13</f>
        <v>3.5517258221447046</v>
      </c>
      <c r="F5" s="227">
        <f>'GDP RBay'!O13</f>
        <v>3.5517258221447108</v>
      </c>
      <c r="G5" s="227">
        <f>'GDP Port Shepstone'!O13</f>
        <v>3.5517258221447205</v>
      </c>
      <c r="H5" s="227">
        <f>'GDP Newcastle'!O13</f>
        <v>3.5517258221447086</v>
      </c>
    </row>
    <row r="6" spans="1:8" hidden="1">
      <c r="A6" t="s">
        <v>188</v>
      </c>
      <c r="B6" s="83">
        <v>2.6323663627217297</v>
      </c>
      <c r="C6" s="83">
        <v>2.5595685221363147</v>
      </c>
      <c r="D6" s="227">
        <f>'GDP Durban'!O14</f>
        <v>2.4444039209636599</v>
      </c>
      <c r="E6" s="227">
        <f>'GDP PMB'!O14</f>
        <v>2.4444039209636488</v>
      </c>
      <c r="F6" s="227">
        <f>'GDP RBay'!O14</f>
        <v>2.444403920963647</v>
      </c>
      <c r="G6" s="227">
        <f>'GDP Port Shepstone'!O14</f>
        <v>2.4444039209636426</v>
      </c>
      <c r="H6" s="227">
        <f>'GDP Newcastle'!O14</f>
        <v>2.4444039209636537</v>
      </c>
    </row>
    <row r="7" spans="1:8" hidden="1">
      <c r="A7" t="s">
        <v>184</v>
      </c>
      <c r="B7" s="83">
        <v>3.4883927203936307</v>
      </c>
      <c r="C7" s="83">
        <v>2.8880730557693979</v>
      </c>
      <c r="D7" s="227">
        <f>'GDP Durban'!O15</f>
        <v>3.4077011200211387</v>
      </c>
      <c r="E7" s="227">
        <f>'GDP PMB'!O15</f>
        <v>3.4077011200211249</v>
      </c>
      <c r="F7" s="227">
        <f>'GDP RBay'!O15</f>
        <v>3.4077011200211289</v>
      </c>
      <c r="G7" s="227">
        <f>'GDP Port Shepstone'!O15</f>
        <v>3.4077011200211249</v>
      </c>
      <c r="H7" s="227">
        <f>'GDP Newcastle'!O15</f>
        <v>3.4077011200211347</v>
      </c>
    </row>
    <row r="8" spans="1:8" hidden="1">
      <c r="A8" t="s">
        <v>186</v>
      </c>
      <c r="B8" s="83">
        <v>3.9786200957136599</v>
      </c>
      <c r="C8" s="83">
        <v>3.3240007089239834</v>
      </c>
      <c r="D8" s="227">
        <f>'GDP Durban'!O16</f>
        <v>3.1644603487127743</v>
      </c>
      <c r="E8" s="227">
        <f>'GDP PMB'!O16</f>
        <v>3.1644603487127747</v>
      </c>
      <c r="F8" s="227">
        <f>'GDP RBay'!O16</f>
        <v>3.1644603487127756</v>
      </c>
      <c r="G8" s="227">
        <f>'GDP Port Shepstone'!O16</f>
        <v>3.1644603487127636</v>
      </c>
      <c r="H8" s="227">
        <f>'GDP Newcastle'!O16</f>
        <v>3.1644603487127783</v>
      </c>
    </row>
    <row r="9" spans="1:8" hidden="1">
      <c r="A9" t="s">
        <v>187</v>
      </c>
      <c r="B9" s="83">
        <v>5.5693266247199791</v>
      </c>
      <c r="C9" s="83">
        <v>5.6802013461114367</v>
      </c>
      <c r="D9" s="227">
        <f>'GDP Durban'!O17</f>
        <v>5.0828120851301968</v>
      </c>
      <c r="E9" s="227">
        <f>'GDP PMB'!O17</f>
        <v>5.0828120851302057</v>
      </c>
      <c r="F9" s="227">
        <f>'GDP RBay'!O17</f>
        <v>5.0828120851302074</v>
      </c>
      <c r="G9" s="227">
        <f>'GDP Port Shepstone'!O17</f>
        <v>5.0828120851301906</v>
      </c>
      <c r="H9" s="227">
        <f>'GDP Newcastle'!O17</f>
        <v>5.0828120851301941</v>
      </c>
    </row>
    <row r="10" spans="1:8" hidden="1">
      <c r="A10" t="s">
        <v>185</v>
      </c>
      <c r="B10" s="83">
        <v>6.3290770737185902</v>
      </c>
      <c r="C10" s="83">
        <v>6.7089674765058751</v>
      </c>
      <c r="D10" s="227">
        <f>'GDP Durban'!O18</f>
        <v>6.002644259783815</v>
      </c>
      <c r="E10" s="227">
        <f>'GDP PMB'!O18</f>
        <v>6.0026442597838061</v>
      </c>
      <c r="F10" s="227">
        <f>'GDP RBay'!O18</f>
        <v>6.0026442597838132</v>
      </c>
      <c r="G10" s="227">
        <f>'GDP Port Shepstone'!O18</f>
        <v>6.0026442597838123</v>
      </c>
      <c r="H10" s="227">
        <f>'GDP Newcastle'!O18</f>
        <v>6.0026442597838221</v>
      </c>
    </row>
    <row r="11" spans="1:8" hidden="1">
      <c r="A11" t="s">
        <v>181</v>
      </c>
      <c r="B11" s="83">
        <v>5.6958586733294982</v>
      </c>
      <c r="C11" s="83">
        <v>5.9824547573235183</v>
      </c>
      <c r="D11" s="227">
        <f>'GDP Durban'!O19</f>
        <v>5.9294272328789113</v>
      </c>
      <c r="E11" s="227">
        <f>'GDP PMB'!O19</f>
        <v>5.9294272328789104</v>
      </c>
      <c r="F11" s="227">
        <f>'GDP RBay'!O19</f>
        <v>5.9294272328789086</v>
      </c>
      <c r="G11" s="227">
        <f>'GDP Port Shepstone'!O19</f>
        <v>5.9294272328789237</v>
      </c>
      <c r="H11" s="227">
        <f>'GDP Newcastle'!O19</f>
        <v>5.9294272328789113</v>
      </c>
    </row>
    <row r="12" spans="1:8" hidden="1">
      <c r="A12" t="s">
        <v>182</v>
      </c>
      <c r="B12" s="83">
        <v>4.7171256191376418</v>
      </c>
      <c r="C12" s="83">
        <v>4.7467272243916971</v>
      </c>
      <c r="D12" s="227">
        <f>'GDP Durban'!O20</f>
        <v>5.029977103127524</v>
      </c>
      <c r="E12" s="227">
        <f>'GDP PMB'!O20</f>
        <v>5.0299771031275178</v>
      </c>
      <c r="F12" s="227">
        <f>'GDP RBay'!O20</f>
        <v>5.0299771031275284</v>
      </c>
      <c r="G12" s="227">
        <f>'GDP Port Shepstone'!O20</f>
        <v>5.0299771031275258</v>
      </c>
      <c r="H12" s="227">
        <f>'GDP Newcastle'!O20</f>
        <v>5.0299771031275178</v>
      </c>
    </row>
    <row r="13" spans="1:8" hidden="1">
      <c r="A13" t="s">
        <v>183</v>
      </c>
      <c r="B13" s="83">
        <v>4.9098132822233609</v>
      </c>
      <c r="C13" s="83">
        <v>5.5989957383215021</v>
      </c>
      <c r="D13" s="227">
        <f>'GDP Durban'!O21</f>
        <v>6.0157307269508777</v>
      </c>
      <c r="E13" s="227">
        <f>'GDP PMB'!O21</f>
        <v>6.0157307269508662</v>
      </c>
      <c r="F13" s="227">
        <f>'GDP RBay'!O21</f>
        <v>6.0157307269508697</v>
      </c>
      <c r="G13" s="227">
        <f>'GDP Port Shepstone'!O21</f>
        <v>6.0157307269508848</v>
      </c>
      <c r="H13" s="227">
        <f>'GDP Newcastle'!O21</f>
        <v>6.0157307269508671</v>
      </c>
    </row>
    <row r="14" spans="1:8" hidden="1">
      <c r="A14" t="s">
        <v>180</v>
      </c>
      <c r="B14" s="83">
        <v>4.5903459947577101</v>
      </c>
      <c r="C14" s="83">
        <v>4.9254158861275519</v>
      </c>
      <c r="D14" s="227">
        <f>'GDP Durban'!O22</f>
        <v>5.6776833707261485</v>
      </c>
      <c r="E14" s="227">
        <f>'GDP PMB'!O22</f>
        <v>5.6776833707261547</v>
      </c>
      <c r="F14" s="227">
        <f>'GDP RBay'!O22</f>
        <v>5.6776833707261636</v>
      </c>
      <c r="G14" s="227">
        <f>'GDP Port Shepstone'!O22</f>
        <v>5.6776833707261574</v>
      </c>
      <c r="H14" s="227">
        <f>'GDP Newcastle'!O22</f>
        <v>5.6776833707261467</v>
      </c>
    </row>
    <row r="15" spans="1:8" hidden="1">
      <c r="A15" t="s">
        <v>176</v>
      </c>
      <c r="B15" s="83">
        <v>4.8742677031940929</v>
      </c>
      <c r="C15" s="83">
        <v>5.1943521941517083</v>
      </c>
      <c r="D15" s="227">
        <f>'GDP Durban'!O23</f>
        <v>5.1988196523945405</v>
      </c>
      <c r="E15" s="227">
        <f>'GDP PMB'!O23</f>
        <v>5.1988196523945369</v>
      </c>
      <c r="F15" s="227">
        <f>'GDP RBay'!O23</f>
        <v>5.1988196523945369</v>
      </c>
      <c r="G15" s="227">
        <f>'GDP Port Shepstone'!O23</f>
        <v>5.1988196523945378</v>
      </c>
      <c r="H15" s="227">
        <f>'GDP Newcastle'!O23</f>
        <v>5.1988196523945494</v>
      </c>
    </row>
    <row r="16" spans="1:8" hidden="1">
      <c r="A16" t="s">
        <v>178</v>
      </c>
      <c r="B16" s="83">
        <v>4.9323793980226238</v>
      </c>
      <c r="C16" s="83">
        <v>4.6367808674976212</v>
      </c>
      <c r="D16" s="227">
        <f>'GDP Durban'!O24</f>
        <v>4.5478078554871697</v>
      </c>
      <c r="E16" s="227">
        <f>'GDP PMB'!O24</f>
        <v>4.5478078554871706</v>
      </c>
      <c r="F16" s="227">
        <f>'GDP RBay'!O24</f>
        <v>4.5478078554871688</v>
      </c>
      <c r="G16" s="227">
        <f>'GDP Port Shepstone'!O24</f>
        <v>4.5478078554871706</v>
      </c>
      <c r="H16" s="227">
        <f>'GDP Newcastle'!O24</f>
        <v>4.547807855487183</v>
      </c>
    </row>
    <row r="17" spans="1:8" hidden="1">
      <c r="A17" t="s">
        <v>179</v>
      </c>
      <c r="B17" s="83">
        <v>4.8006505369454251</v>
      </c>
      <c r="C17" s="83">
        <v>4.5375046145013043</v>
      </c>
      <c r="D17" s="227">
        <f>'GDP Durban'!O25</f>
        <v>5.0186773938389306</v>
      </c>
      <c r="E17" s="227">
        <f>'GDP PMB'!O25</f>
        <v>5.018677393838936</v>
      </c>
      <c r="F17" s="227">
        <f>'GDP RBay'!O25</f>
        <v>5.0186773938389191</v>
      </c>
      <c r="G17" s="227">
        <f>'GDP Port Shepstone'!O25</f>
        <v>5.01867739383892</v>
      </c>
      <c r="H17" s="227">
        <f>'GDP Newcastle'!O25</f>
        <v>5.0186773938389386</v>
      </c>
    </row>
    <row r="18" spans="1:8" hidden="1">
      <c r="A18" t="s">
        <v>177</v>
      </c>
      <c r="B18" s="83">
        <v>6.6219005788741594</v>
      </c>
      <c r="C18" s="83">
        <v>6.5008219766361259</v>
      </c>
      <c r="D18" s="227">
        <f>'GDP Durban'!O26</f>
        <v>6.657605185582363</v>
      </c>
      <c r="E18" s="227">
        <f>'GDP PMB'!O26</f>
        <v>6.6576051855823675</v>
      </c>
      <c r="F18" s="227">
        <f>'GDP RBay'!O26</f>
        <v>6.6576051855823604</v>
      </c>
      <c r="G18" s="227">
        <f>'GDP Port Shepstone'!O26</f>
        <v>6.6576051855823746</v>
      </c>
      <c r="H18" s="227">
        <f>'GDP Newcastle'!O26</f>
        <v>6.6576051855823657</v>
      </c>
    </row>
    <row r="19" spans="1:8" hidden="1">
      <c r="A19" s="221" t="s">
        <v>173</v>
      </c>
      <c r="B19" s="83">
        <v>5.7793772534141796</v>
      </c>
      <c r="C19" s="83">
        <v>5.8860921763640235</v>
      </c>
      <c r="D19" s="227">
        <f>'GDP Durban'!O27</f>
        <v>7.0454691271651368</v>
      </c>
      <c r="E19" s="227">
        <f>'GDP PMB'!O27</f>
        <v>7.0454691271651395</v>
      </c>
      <c r="F19" s="227">
        <f>'GDP RBay'!O27</f>
        <v>7.0454691271651289</v>
      </c>
      <c r="G19" s="227">
        <f>'GDP Port Shepstone'!O27</f>
        <v>7.0454691271651315</v>
      </c>
      <c r="H19" s="227">
        <f>'GDP Newcastle'!O27</f>
        <v>7.0454691271651244</v>
      </c>
    </row>
    <row r="20" spans="1:8" hidden="1">
      <c r="A20" s="221" t="s">
        <v>174</v>
      </c>
      <c r="B20" s="83">
        <v>4.9481500370640603</v>
      </c>
      <c r="C20" s="83">
        <v>5.0768462465435515</v>
      </c>
      <c r="D20" s="227">
        <f>'GDP Durban'!O28</f>
        <v>6.2151135391615826</v>
      </c>
      <c r="E20" s="227">
        <f>'GDP PMB'!O28</f>
        <v>6.2151135391615782</v>
      </c>
      <c r="F20" s="227">
        <f>'GDP RBay'!O28</f>
        <v>6.2151135391615719</v>
      </c>
      <c r="G20" s="227">
        <f>'GDP Port Shepstone'!O28</f>
        <v>6.2151135391615799</v>
      </c>
      <c r="H20" s="227">
        <f>'GDP Newcastle'!O28</f>
        <v>6.2151135391615684</v>
      </c>
    </row>
    <row r="21" spans="1:8" hidden="1">
      <c r="A21" s="221" t="s">
        <v>175</v>
      </c>
      <c r="B21" s="83">
        <v>5.0696361770337175</v>
      </c>
      <c r="C21" s="83">
        <v>4.9863487574572805</v>
      </c>
      <c r="D21" s="227">
        <f>'GDP Durban'!O29</f>
        <v>5.5830847382398874</v>
      </c>
      <c r="E21" s="227">
        <f>'GDP PMB'!O29</f>
        <v>5.5830847382398865</v>
      </c>
      <c r="F21" s="227">
        <f>'GDP RBay'!O29</f>
        <v>5.5830847382398989</v>
      </c>
      <c r="G21" s="227">
        <f>'GDP Port Shepstone'!O29</f>
        <v>5.5830847382399025</v>
      </c>
      <c r="H21" s="227">
        <f>'GDP Newcastle'!O29</f>
        <v>5.5830847382398936</v>
      </c>
    </row>
    <row r="22" spans="1:8" hidden="1">
      <c r="A22" s="221" t="s">
        <v>22</v>
      </c>
      <c r="B22" s="83">
        <v>4.6478330110829829</v>
      </c>
      <c r="C22" s="83">
        <v>4.8198205762134707</v>
      </c>
      <c r="D22" s="227">
        <f>'GDP Durban'!O30</f>
        <v>5.637997100678791</v>
      </c>
      <c r="E22" s="227">
        <f>'GDP PMB'!O30</f>
        <v>5.6379971006787937</v>
      </c>
      <c r="F22" s="227">
        <f>'GDP RBay'!O30</f>
        <v>5.6379971006787786</v>
      </c>
      <c r="G22" s="227">
        <f>'GDP Port Shepstone'!O30</f>
        <v>5.637997100678775</v>
      </c>
      <c r="H22" s="227">
        <f>'GDP Newcastle'!O30</f>
        <v>5.6379971006787857</v>
      </c>
    </row>
    <row r="23" spans="1:8">
      <c r="A23" s="223" t="str">
        <f>'GDP Durban'!A31</f>
        <v>2008q1</v>
      </c>
      <c r="B23" s="83">
        <f>('GDP Durban'!D31-'GDP Durban'!D27)/'GDP Durban'!D27*100</f>
        <v>3.8277577073098694</v>
      </c>
      <c r="C23" s="83">
        <f>('GDP Durban'!E31-'GDP Durban'!E27)/'GDP Durban'!E27*100</f>
        <v>4.8333125451453594</v>
      </c>
      <c r="D23" s="83">
        <f>'GDP Durban'!O31</f>
        <v>7.0449338347896324</v>
      </c>
      <c r="E23" s="83">
        <f>'GDP PMB'!O31</f>
        <v>6.9758539426814838</v>
      </c>
      <c r="F23" s="83">
        <f>'GDP RBay'!O31</f>
        <v>6.648990003695336</v>
      </c>
      <c r="G23" s="83">
        <f>'GDP Port Shepstone'!O31</f>
        <v>0.86690035320396008</v>
      </c>
      <c r="H23" s="83">
        <f>'GDP Newcastle'!O31</f>
        <v>5.4464395598220472</v>
      </c>
    </row>
    <row r="24" spans="1:8">
      <c r="A24" s="223" t="str">
        <f>'GDP Durban'!A32</f>
        <v>2008q2</v>
      </c>
      <c r="B24" s="83">
        <f>('GDP Durban'!D32-'GDP Durban'!D28)/'GDP Durban'!D28*100</f>
        <v>4.6682688248280364</v>
      </c>
      <c r="C24" s="83">
        <f>('GDP Durban'!E32-'GDP Durban'!E28)/'GDP Durban'!E28*100</f>
        <v>5.4362366086118739</v>
      </c>
      <c r="D24" s="83">
        <f>'GDP Durban'!O32</f>
        <v>7.8494282286358148</v>
      </c>
      <c r="E24" s="83">
        <f>'GDP PMB'!O32</f>
        <v>-0.57815672096194537</v>
      </c>
      <c r="F24" s="83">
        <f>'GDP RBay'!O32</f>
        <v>16.28876856985028</v>
      </c>
      <c r="G24" s="83">
        <f>'GDP Port Shepstone'!O32</f>
        <v>-2.5996003431657351</v>
      </c>
      <c r="H24" s="83">
        <f>'GDP Newcastle'!O32</f>
        <v>2.5226208642905141</v>
      </c>
    </row>
    <row r="25" spans="1:8">
      <c r="A25" s="223" t="str">
        <f>'GDP Durban'!A33</f>
        <v>2008q3</v>
      </c>
      <c r="B25" s="83">
        <f>('GDP Durban'!D33-'GDP Durban'!D29)/'GDP Durban'!D29*100</f>
        <v>3.2433548071162241</v>
      </c>
      <c r="C25" s="83">
        <f>('GDP Durban'!E33-'GDP Durban'!E29)/'GDP Durban'!E29*100</f>
        <v>4.0059609383604977</v>
      </c>
      <c r="D25" s="83">
        <f>'GDP Durban'!O33</f>
        <v>5.5570857411968699</v>
      </c>
      <c r="E25" s="83">
        <f>'GDP PMB'!O33</f>
        <v>0.1092734427414874</v>
      </c>
      <c r="F25" s="83">
        <f>'GDP RBay'!O33</f>
        <v>13.694202284062257</v>
      </c>
      <c r="G25" s="83">
        <f>'GDP Port Shepstone'!O33</f>
        <v>-3.4475475673502398</v>
      </c>
      <c r="H25" s="83">
        <f>'GDP Newcastle'!O33</f>
        <v>1.8752511219348653</v>
      </c>
    </row>
    <row r="26" spans="1:8">
      <c r="A26" s="223" t="str">
        <f>'GDP Durban'!A34</f>
        <v>2008q4</v>
      </c>
      <c r="B26" s="83">
        <f>('GDP Durban'!D34-'GDP Durban'!D30)/'GDP Durban'!D30*100</f>
        <v>1.1383315910437202</v>
      </c>
      <c r="C26" s="83">
        <f>('GDP Durban'!E34-'GDP Durban'!E30)/'GDP Durban'!E30*100</f>
        <v>1.2560169748279675</v>
      </c>
      <c r="D26" s="83">
        <f>'GDP Durban'!O34</f>
        <v>-0.37523675104637688</v>
      </c>
      <c r="E26" s="83">
        <f>'GDP PMB'!O34</f>
        <v>2.8041724652658386</v>
      </c>
      <c r="F26" s="83">
        <f>'GDP RBay'!O34</f>
        <v>2.3812280940224353</v>
      </c>
      <c r="G26" s="83">
        <f>'GDP Port Shepstone'!O34</f>
        <v>7.8738013072747641</v>
      </c>
      <c r="H26" s="83">
        <f>'GDP Newcastle'!O34</f>
        <v>4.1383518037220863</v>
      </c>
    </row>
    <row r="27" spans="1:8">
      <c r="A27" s="223" t="str">
        <f>'GDP Durban'!A35</f>
        <v>2009q1</v>
      </c>
      <c r="B27" s="83">
        <f>('GDP Durban'!D35-'GDP Durban'!D31)/'GDP Durban'!D31*100</f>
        <v>-1.1034297926701051</v>
      </c>
      <c r="C27" s="83">
        <f>('GDP Durban'!E35-'GDP Durban'!E31)/'GDP Durban'!E31*100</f>
        <v>-0.84310297464663309</v>
      </c>
      <c r="D27" s="83">
        <f>'GDP Durban'!O35</f>
        <v>-4.1389606844006623</v>
      </c>
      <c r="E27" s="83">
        <f>'GDP PMB'!O35</f>
        <v>-2.9409715874432325</v>
      </c>
      <c r="F27" s="83">
        <f>'GDP RBay'!O35</f>
        <v>-11.546155431943331</v>
      </c>
      <c r="G27" s="83">
        <f>'GDP Port Shepstone'!O35</f>
        <v>8.2183761599898162</v>
      </c>
      <c r="H27" s="83">
        <f>'GDP Newcastle'!O35</f>
        <v>-3.4728805324656267</v>
      </c>
    </row>
    <row r="28" spans="1:8">
      <c r="A28" s="223" t="str">
        <f>'GDP Durban'!A36</f>
        <v>2009q2</v>
      </c>
      <c r="B28" s="83">
        <f>('GDP Durban'!D36-'GDP Durban'!D32)/'GDP Durban'!D32*100</f>
        <v>-2.5825185995300934</v>
      </c>
      <c r="C28" s="83">
        <f>('GDP Durban'!E36-'GDP Durban'!E32)/'GDP Durban'!E32*100</f>
        <v>-2.6152931315907439</v>
      </c>
      <c r="D28" s="83">
        <f>'GDP Durban'!O36</f>
        <v>-6.203123395302228</v>
      </c>
      <c r="E28" s="83">
        <f>'GDP PMB'!O36</f>
        <v>6.7357228107017679</v>
      </c>
      <c r="F28" s="83">
        <f>'GDP RBay'!O36</f>
        <v>-19.58016374583044</v>
      </c>
      <c r="G28" s="83">
        <f>'GDP Port Shepstone'!O36</f>
        <v>9.5648517720416599</v>
      </c>
      <c r="H28" s="83">
        <f>'GDP Newcastle'!O36</f>
        <v>4.2899193643948035</v>
      </c>
    </row>
    <row r="29" spans="1:8">
      <c r="A29" s="223" t="str">
        <f>'GDP Durban'!A37</f>
        <v>2009q3</v>
      </c>
      <c r="B29" s="83">
        <f>('GDP Durban'!D37-'GDP Durban'!D33)/'GDP Durban'!D33*100</f>
        <v>-1.9217871005146576</v>
      </c>
      <c r="C29" s="83">
        <f>('GDP Durban'!E37-'GDP Durban'!E33)/'GDP Durban'!E33*100</f>
        <v>-1.8781630091048522</v>
      </c>
      <c r="D29" s="83">
        <f>'GDP Durban'!O37</f>
        <v>-4.7844413975758862</v>
      </c>
      <c r="E29" s="83">
        <f>'GDP PMB'!O37</f>
        <v>4.6357324250043108</v>
      </c>
      <c r="F29" s="83">
        <f>'GDP RBay'!O37</f>
        <v>-14.426679467993802</v>
      </c>
      <c r="G29" s="83">
        <f>'GDP Port Shepstone'!O37</f>
        <v>8.9668189322971443</v>
      </c>
      <c r="H29" s="83">
        <f>'GDP Newcastle'!O37</f>
        <v>-0.49505490410442593</v>
      </c>
    </row>
    <row r="30" spans="1:8">
      <c r="A30" s="223" t="str">
        <f>'GDP Durban'!A38</f>
        <v>2009q4</v>
      </c>
      <c r="B30" s="83">
        <f>('GDP Durban'!D38-'GDP Durban'!D34)/'GDP Durban'!D34*100</f>
        <v>-0.53905727090871702</v>
      </c>
      <c r="C30" s="83">
        <f>('GDP Durban'!E38-'GDP Durban'!E34)/'GDP Durban'!E34*100</f>
        <v>-6.5680532529263674E-2</v>
      </c>
      <c r="D30" s="83">
        <f>'GDP Durban'!O38</f>
        <v>-0.75160814453368252</v>
      </c>
      <c r="E30" s="83">
        <f>'GDP PMB'!O38</f>
        <v>12.236436177797462</v>
      </c>
      <c r="F30" s="83">
        <f>'GDP RBay'!O38</f>
        <v>-5.438065267099109</v>
      </c>
      <c r="G30" s="83">
        <f>'GDP Port Shepstone'!O38</f>
        <v>-4.3411131775646083</v>
      </c>
      <c r="H30" s="83">
        <f>'GDP Newcastle'!O38</f>
        <v>-4.2948913384886485</v>
      </c>
    </row>
    <row r="31" spans="1:8">
      <c r="A31" s="223" t="str">
        <f>'GDP Durban'!A39</f>
        <v>2010q1</v>
      </c>
      <c r="B31" s="83">
        <f>('GDP Durban'!D39-'GDP Durban'!D35)/'GDP Durban'!D35*100</f>
        <v>2.3162943905991971</v>
      </c>
      <c r="C31" s="83">
        <f>('GDP Durban'!E39-'GDP Durban'!E35)/'GDP Durban'!E35*100</f>
        <v>2.5206810114348026</v>
      </c>
      <c r="D31" s="83">
        <f>'GDP Durban'!O39</f>
        <v>4.1402415024794008</v>
      </c>
      <c r="E31" s="83">
        <f>'GDP PMB'!O39</f>
        <v>3.2987291614734642</v>
      </c>
      <c r="F31" s="83">
        <f>'GDP RBay'!O39</f>
        <v>10.138592276750071</v>
      </c>
      <c r="G31" s="83">
        <f>'GDP Port Shepstone'!O39</f>
        <v>-1.9709545725186215</v>
      </c>
      <c r="H31" s="83">
        <f>'GDP Newcastle'!O39</f>
        <v>4.1786063218406362</v>
      </c>
    </row>
    <row r="32" spans="1:8">
      <c r="A32" s="223" t="str">
        <f>'GDP Durban'!A40</f>
        <v>2010q2</v>
      </c>
      <c r="B32" s="83">
        <f>('GDP Durban'!D40-'GDP Durban'!D36)/'GDP Durban'!D36*100</f>
        <v>3.0658832915466521</v>
      </c>
      <c r="C32" s="83">
        <f>('GDP Durban'!E40-'GDP Durban'!E36)/'GDP Durban'!E36*100</f>
        <v>4.163763732784119</v>
      </c>
      <c r="D32" s="83">
        <f>'GDP Durban'!O40</f>
        <v>6.0133884026200581</v>
      </c>
      <c r="E32" s="83">
        <f>'GDP PMB'!O40</f>
        <v>-3.6279474437910077E-3</v>
      </c>
      <c r="F32" s="83">
        <f>'GDP RBay'!O40</f>
        <v>14.889040250239519</v>
      </c>
      <c r="G32" s="83">
        <f>'GDP Port Shepstone'!O40</f>
        <v>-1.0098884742449556</v>
      </c>
      <c r="H32" s="83">
        <f>'GDP Newcastle'!O40</f>
        <v>0.48727479829066445</v>
      </c>
    </row>
    <row r="33" spans="1:8">
      <c r="A33" s="223" t="str">
        <f>'GDP Durban'!A41</f>
        <v>2010q3</v>
      </c>
      <c r="B33" s="83">
        <f>('GDP Durban'!D41-'GDP Durban'!D37)/'GDP Durban'!D37*100</f>
        <v>3.335709917042299</v>
      </c>
      <c r="C33" s="83">
        <f>('GDP Durban'!E41-'GDP Durban'!E37)/'GDP Durban'!E37*100</f>
        <v>3.7950001984004471</v>
      </c>
      <c r="D33" s="83">
        <f>'GDP Durban'!O41</f>
        <v>5.383171345195227</v>
      </c>
      <c r="E33" s="83">
        <f>'GDP PMB'!O41</f>
        <v>0.75017539035205105</v>
      </c>
      <c r="F33" s="83">
        <f>'GDP RBay'!O41</f>
        <v>10.561472113138679</v>
      </c>
      <c r="G33" s="83">
        <f>'GDP Port Shepstone'!O41</f>
        <v>-0.68678621561520925</v>
      </c>
      <c r="H33" s="83">
        <f>'GDP Newcastle'!O41</f>
        <v>3.5467360639563261</v>
      </c>
    </row>
    <row r="34" spans="1:8">
      <c r="A34" s="223" t="str">
        <f>'GDP Durban'!A42</f>
        <v>2010q4</v>
      </c>
      <c r="B34" s="83">
        <f>('GDP Durban'!D42-'GDP Durban'!D38)/'GDP Durban'!D38*100</f>
        <v>3.4101023976037488</v>
      </c>
      <c r="C34" s="83">
        <f>('GDP Durban'!E42-'GDP Durban'!E38)/'GDP Durban'!E38*100</f>
        <v>3.7778595183875363</v>
      </c>
      <c r="D34" s="83">
        <f>'GDP Durban'!O42</f>
        <v>4.8263474864015778</v>
      </c>
      <c r="E34" s="83">
        <f>'GDP PMB'!O42</f>
        <v>-4.2693010870595609</v>
      </c>
      <c r="F34" s="83">
        <f>'GDP RBay'!O42</f>
        <v>7.3067214070679007</v>
      </c>
      <c r="G34" s="83">
        <f>'GDP Port Shepstone'!O42</f>
        <v>4.6530449210152209</v>
      </c>
      <c r="H34" s="83">
        <f>'GDP Newcastle'!O42</f>
        <v>5.8353945215353935</v>
      </c>
    </row>
    <row r="35" spans="1:8">
      <c r="A35" s="223" t="str">
        <f>'GDP Durban'!A43</f>
        <v>2011q1</v>
      </c>
      <c r="B35" s="83">
        <f>('GDP Durban'!D43-'GDP Durban'!D39)/'GDP Durban'!D39*100</f>
        <v>3.4905885232534009</v>
      </c>
      <c r="C35" s="83">
        <f>('GDP Durban'!E43-'GDP Durban'!E39)/'GDP Durban'!E39*100</f>
        <v>3.878375173964411</v>
      </c>
      <c r="D35" s="83">
        <f>'GDP Durban'!O43</f>
        <v>3.9733710294137849</v>
      </c>
      <c r="E35" s="83">
        <f>'GDP PMB'!O43</f>
        <v>4.0995501498593834</v>
      </c>
      <c r="F35" s="83">
        <f>'GDP RBay'!O43</f>
        <v>2.9884525687254584</v>
      </c>
      <c r="G35" s="83">
        <f>'GDP Port Shepstone'!O43</f>
        <v>4.0192683563746057</v>
      </c>
      <c r="H35" s="83">
        <f>'GDP Newcastle'!O43</f>
        <v>3.7046157350765614</v>
      </c>
    </row>
    <row r="36" spans="1:8">
      <c r="A36" s="223" t="str">
        <f>'GDP Durban'!A44</f>
        <v>2011q2</v>
      </c>
      <c r="B36" s="83">
        <f>('GDP Durban'!D44-'GDP Durban'!D40)/'GDP Durban'!D40*100</f>
        <v>3.4097630157822199</v>
      </c>
      <c r="C36" s="83">
        <f>('GDP Durban'!E44-'GDP Durban'!E40)/'GDP Durban'!E40*100</f>
        <v>3.3630363705567552</v>
      </c>
      <c r="D36" s="83">
        <f>'GDP Durban'!O44</f>
        <v>3.4557021034395561</v>
      </c>
      <c r="E36" s="83">
        <f>'GDP PMB'!O44</f>
        <v>3.0905251107170848</v>
      </c>
      <c r="F36" s="83">
        <f>'GDP RBay'!O44</f>
        <v>3.5199368966698086</v>
      </c>
      <c r="G36" s="83">
        <f>'GDP Port Shepstone'!O44</f>
        <v>2.9340855123651841</v>
      </c>
      <c r="H36" s="83">
        <f>'GDP Newcastle'!O44</f>
        <v>3.5194269113486514</v>
      </c>
    </row>
    <row r="37" spans="1:8">
      <c r="A37" s="223" t="str">
        <f>'GDP Durban'!A45</f>
        <v>2011q3</v>
      </c>
      <c r="B37" s="83">
        <f>('GDP Durban'!D45-'GDP Durban'!D41)/'GDP Durban'!D41*100</f>
        <v>3.0445441201116408</v>
      </c>
      <c r="C37" s="83">
        <f>('GDP Durban'!E45-'GDP Durban'!E41)/'GDP Durban'!E41*100</f>
        <v>3.6686335762673195</v>
      </c>
      <c r="D37" s="83">
        <f>'GDP Durban'!O45</f>
        <v>3.6659472191403446</v>
      </c>
      <c r="E37" s="83">
        <f>'GDP PMB'!O45</f>
        <v>3.5410733066284337</v>
      </c>
      <c r="F37" s="83">
        <f>'GDP RBay'!O45</f>
        <v>4.1960992561297639</v>
      </c>
      <c r="G37" s="83">
        <f>'GDP Port Shepstone'!O45</f>
        <v>3.1930944526210094</v>
      </c>
      <c r="H37" s="83">
        <f>'GDP Newcastle'!O45</f>
        <v>3.3528585614730337</v>
      </c>
    </row>
    <row r="38" spans="1:8">
      <c r="A38" s="223" t="str">
        <f>'GDP Durban'!A46</f>
        <v>2011q4</v>
      </c>
      <c r="B38" s="83">
        <f>('GDP Durban'!D46-'GDP Durban'!D42)/'GDP Durban'!D42*100</f>
        <v>3.2040249109782599</v>
      </c>
      <c r="C38" s="83">
        <f>('GDP Durban'!E46-'GDP Durban'!E42)/'GDP Durban'!E42*100</f>
        <v>3.8258329056879932</v>
      </c>
      <c r="D38" s="83">
        <f>'GDP Durban'!O46</f>
        <v>3.3703078362439221</v>
      </c>
      <c r="E38" s="83">
        <f>'GDP PMB'!O46</f>
        <v>5.5319711449197468</v>
      </c>
      <c r="F38" s="83">
        <f>'GDP RBay'!O46</f>
        <v>3.4511444463527963</v>
      </c>
      <c r="G38" s="83">
        <f>'GDP Port Shepstone'!O46</f>
        <v>4.7808691144974764</v>
      </c>
      <c r="H38" s="83">
        <f>'GDP Newcastle'!O46</f>
        <v>3.9798112472713312</v>
      </c>
    </row>
    <row r="39" spans="1:8">
      <c r="A39" s="223" t="str">
        <f>'GDP Durban'!A47</f>
        <v>2012q1</v>
      </c>
      <c r="B39" s="83">
        <f>('GDP Durban'!D47-'GDP Durban'!D43)/'GDP Durban'!D43*100</f>
        <v>2.1664079162263574</v>
      </c>
      <c r="C39" s="83">
        <f>('GDP Durban'!E47-'GDP Durban'!E43)/'GDP Durban'!E43*100</f>
        <v>2.9401250098114815</v>
      </c>
      <c r="D39" s="83">
        <f>'GDP Durban'!O47</f>
        <v>2.3442791468353525</v>
      </c>
      <c r="E39" s="83">
        <f>'GDP PMB'!O47</f>
        <v>2.5364173413400777</v>
      </c>
      <c r="F39" s="83">
        <f>'GDP RBay'!O47</f>
        <v>1.1392810692484023</v>
      </c>
      <c r="G39" s="83">
        <f>'GDP Port Shepstone'!O47</f>
        <v>4.417260617893672</v>
      </c>
      <c r="H39" s="83">
        <f>'GDP Newcastle'!O47</f>
        <v>2.5081237993658902</v>
      </c>
    </row>
    <row r="40" spans="1:8">
      <c r="A40" s="223" t="str">
        <f>'GDP Durban'!A48</f>
        <v>2012q2</v>
      </c>
      <c r="B40" s="83">
        <f>('GDP Durban'!D48-'GDP Durban'!D44)/'GDP Durban'!D44*100</f>
        <v>2.7447069471217751</v>
      </c>
      <c r="C40" s="83">
        <f>('GDP Durban'!E48-'GDP Durban'!E44)/'GDP Durban'!E44*100</f>
        <v>3.0975229202528043</v>
      </c>
      <c r="D40" s="83">
        <f>'GDP Durban'!O48</f>
        <v>2.4369129249908719</v>
      </c>
      <c r="E40" s="83">
        <f>'GDP PMB'!O48</f>
        <v>4.7152065145051347</v>
      </c>
      <c r="F40" s="83">
        <f>'GDP RBay'!O48</f>
        <v>-0.20995443429503852</v>
      </c>
      <c r="G40" s="83">
        <f>'GDP Port Shepstone'!O48</f>
        <v>5.1875367985389929</v>
      </c>
      <c r="H40" s="83">
        <f>'GDP Newcastle'!O48</f>
        <v>4.249117679970424</v>
      </c>
    </row>
    <row r="41" spans="1:8">
      <c r="A41" s="223" t="str">
        <f>'GDP Durban'!A49</f>
        <v>2012q3</v>
      </c>
      <c r="B41" s="83">
        <f>('GDP Durban'!D49-'GDP Durban'!D45)/'GDP Durban'!D45*100</f>
        <v>2.0705196513573663</v>
      </c>
      <c r="C41" s="83">
        <f>('GDP Durban'!E49-'GDP Durban'!E45)/'GDP Durban'!E45*100</f>
        <v>2.2222536623612319</v>
      </c>
      <c r="D41" s="83">
        <f>'GDP Durban'!O49</f>
        <v>1.7104947476810586</v>
      </c>
      <c r="E41" s="83">
        <f>'GDP PMB'!O49</f>
        <v>3.3372504165000492</v>
      </c>
      <c r="F41" s="83">
        <f>'GDP RBay'!O49</f>
        <v>-0.19753992518907426</v>
      </c>
      <c r="G41" s="83">
        <f>'GDP Port Shepstone'!O49</f>
        <v>4.0810715320718876</v>
      </c>
      <c r="H41" s="83">
        <f>'GDP Newcastle'!O49</f>
        <v>2.5124132302343454</v>
      </c>
    </row>
    <row r="42" spans="1:8">
      <c r="A42" s="223" t="str">
        <f>'GDP Durban'!A50</f>
        <v>2012q4</v>
      </c>
      <c r="B42" s="83">
        <f>('GDP Durban'!D50-'GDP Durban'!D46)/'GDP Durban'!D46*100</f>
        <v>1.8845176195618101</v>
      </c>
      <c r="C42" s="83">
        <f>('GDP Durban'!E50-'GDP Durban'!E46)/'GDP Durban'!E46*100</f>
        <v>2.2424467485706181</v>
      </c>
      <c r="D42" s="83">
        <f>'GDP Durban'!O50</f>
        <v>2.2004333614940754</v>
      </c>
      <c r="E42" s="83">
        <f>'GDP PMB'!O50</f>
        <v>3.9590066572366722</v>
      </c>
      <c r="F42" s="83">
        <f>'GDP RBay'!O50</f>
        <v>1.3644880867913523</v>
      </c>
      <c r="G42" s="83">
        <f>'GDP Port Shepstone'!O50</f>
        <v>1.3387694239804646</v>
      </c>
      <c r="H42" s="83">
        <f>'GDP Newcastle'!O50</f>
        <v>1.47992923134424</v>
      </c>
    </row>
    <row r="43" spans="1:8">
      <c r="A43" s="223" t="str">
        <f>'GDP Durban'!A51</f>
        <v>2013q1</v>
      </c>
      <c r="B43" s="83">
        <f>('GDP Durban'!D51-'GDP Durban'!D47)/'GDP Durban'!D47*100</f>
        <v>2.1868565398263118</v>
      </c>
      <c r="C43" s="83">
        <f>('GDP Durban'!E51-'GDP Durban'!E47)/'GDP Durban'!E47*100</f>
        <v>2.233617579895891</v>
      </c>
      <c r="D43" s="83">
        <f>'GDP Durban'!O51</f>
        <v>2.5991019328731242</v>
      </c>
      <c r="E43" s="83">
        <f>'GDP PMB'!O51</f>
        <v>2.4292726579802211</v>
      </c>
      <c r="F43" s="83">
        <f>'GDP RBay'!O51</f>
        <v>3.7468802521148361</v>
      </c>
      <c r="G43" s="83">
        <f>'GDP Port Shepstone'!O51</f>
        <v>1.2239491983564124</v>
      </c>
      <c r="H43" s="83">
        <f>'GDP Newcastle'!O51</f>
        <v>2.578186029491373</v>
      </c>
    </row>
    <row r="44" spans="1:8">
      <c r="A44" s="223" t="str">
        <f>'GDP Durban'!A52</f>
        <v>2013q2</v>
      </c>
      <c r="B44" s="83">
        <f>('GDP Durban'!D52-'GDP Durban'!D48)/'GDP Durban'!D48*100</f>
        <v>2.5419569766958872</v>
      </c>
      <c r="C44" s="83">
        <f>('GDP Durban'!E52-'GDP Durban'!E48)/'GDP Durban'!E48*100</f>
        <v>3.1165401008275229</v>
      </c>
      <c r="D44" s="83">
        <f>'GDP Durban'!O52</f>
        <v>3.5288828227410556</v>
      </c>
      <c r="E44" s="83">
        <f>'GDP PMB'!O52</f>
        <v>2.1440053089625577</v>
      </c>
      <c r="F44" s="83">
        <f>'GDP RBay'!O52</f>
        <v>5.3412049561383457</v>
      </c>
      <c r="G44" s="83">
        <f>'GDP Port Shepstone'!O52</f>
        <v>1.8910215260974077</v>
      </c>
      <c r="H44" s="83">
        <f>'GDP Newcastle'!O52</f>
        <v>2.3057973129255749</v>
      </c>
    </row>
    <row r="45" spans="1:8">
      <c r="A45" s="223" t="str">
        <f>'GDP Durban'!A53</f>
        <v>2013q3</v>
      </c>
      <c r="B45" s="83">
        <f>('GDP Durban'!D53-'GDP Durban'!D49)/'GDP Durban'!D49*100</f>
        <v>2.1164471997850169</v>
      </c>
      <c r="C45" s="83">
        <f>('GDP Durban'!E53-'GDP Durban'!E49)/'GDP Durban'!E49*100</f>
        <v>2.0490377526586956</v>
      </c>
      <c r="D45" s="83">
        <f>'GDP Durban'!O53</f>
        <v>2.3922318751621519</v>
      </c>
      <c r="E45" s="83">
        <f>'GDP PMB'!O53</f>
        <v>1.3564282213346406</v>
      </c>
      <c r="F45" s="83">
        <f>'GDP RBay'!O53</f>
        <v>3.5221728875633183</v>
      </c>
      <c r="G45" s="83">
        <f>'GDP Port Shepstone'!O53</f>
        <v>0.98797580201269686</v>
      </c>
      <c r="H45" s="83">
        <f>'GDP Newcastle'!O53</f>
        <v>1.9601087307905454</v>
      </c>
    </row>
    <row r="46" spans="1:8">
      <c r="A46" s="223" t="str">
        <f>'GDP Durban'!A54</f>
        <v>2013q4</v>
      </c>
      <c r="B46" s="83">
        <f>('GDP Durban'!D54-'GDP Durban'!D50)/'GDP Durban'!D50*100</f>
        <v>3.0892803651242513</v>
      </c>
      <c r="C46" s="83">
        <f>('GDP Durban'!E54-'GDP Durban'!E50)/'GDP Durban'!E50*100</f>
        <v>2.6738994393949667</v>
      </c>
      <c r="D46" s="83">
        <f>'GDP Durban'!O54</f>
        <v>2.8529188499169136</v>
      </c>
      <c r="E46" s="83">
        <f>'GDP PMB'!O54</f>
        <v>0.99949816718030382</v>
      </c>
      <c r="F46" s="83">
        <f>'GDP RBay'!O54</f>
        <v>3.3917975433502661</v>
      </c>
      <c r="G46" s="83">
        <f>'GDP Port Shepstone'!O54</f>
        <v>2.9695625084598123</v>
      </c>
      <c r="H46" s="83">
        <f>'GDP Newcastle'!O54</f>
        <v>3.137163110568121</v>
      </c>
    </row>
    <row r="47" spans="1:8">
      <c r="A47" s="223" t="str">
        <f>'GDP Durban'!A55</f>
        <v>2014q1</v>
      </c>
      <c r="B47" s="83">
        <f>('GDP Durban'!D55-'GDP Durban'!D51)/'GDP Durban'!D51*100</f>
        <v>1.9017353726784263</v>
      </c>
      <c r="C47" s="83">
        <f>('GDP Durban'!E55-'GDP Durban'!E51)/'GDP Durban'!E51*100</f>
        <v>2.3713250743166348</v>
      </c>
      <c r="D47" s="83">
        <f>'GDP Durban'!O55</f>
        <v>2.3261698410401763</v>
      </c>
      <c r="E47" s="83">
        <f>'GDP PMB'!O55</f>
        <v>2.3750580696718337</v>
      </c>
      <c r="F47" s="83">
        <f>'GDP RBay'!O55</f>
        <v>1.9745905954521099</v>
      </c>
      <c r="G47" s="83">
        <f>'GDP Port Shepstone'!O55</f>
        <v>2.5645210764412556</v>
      </c>
      <c r="H47" s="83">
        <f>'GDP Newcastle'!O55</f>
        <v>2.2854011855345986</v>
      </c>
    </row>
    <row r="48" spans="1:8">
      <c r="A48" s="223" t="str">
        <f>'GDP Durban'!A56</f>
        <v>2014q2</v>
      </c>
      <c r="B48" s="83">
        <f>('GDP Durban'!D56-'GDP Durban'!D52)/'GDP Durban'!D52*100</f>
        <v>1.5555722586519829</v>
      </c>
      <c r="C48" s="83">
        <f>('GDP Durban'!E56-'GDP Durban'!E52)/'GDP Durban'!E52*100</f>
        <v>2.1449559159438065</v>
      </c>
      <c r="D48" s="83">
        <f>'GDP Durban'!O56</f>
        <v>2.0924366249581552</v>
      </c>
      <c r="E48" s="83">
        <f>'GDP PMB'!O56</f>
        <v>2.2623179568315912</v>
      </c>
      <c r="F48" s="83">
        <f>'GDP RBay'!O56</f>
        <v>1.8115235117846529</v>
      </c>
      <c r="G48" s="83">
        <f>'GDP Port Shepstone'!O56</f>
        <v>2.2793475981540174</v>
      </c>
      <c r="H48" s="83">
        <f>'GDP Newcastle'!O56</f>
        <v>2.3055037474785394</v>
      </c>
    </row>
    <row r="49" spans="1:8">
      <c r="A49" s="223" t="str">
        <f>'GDP Durban'!A57</f>
        <v>2014q3</v>
      </c>
      <c r="B49" s="83">
        <f>('GDP Durban'!D57-'GDP Durban'!D53)/'GDP Durban'!D53*100</f>
        <v>1.7504520519930886</v>
      </c>
      <c r="C49" s="83">
        <f>('GDP Durban'!E57-'GDP Durban'!E53)/'GDP Durban'!E53*100</f>
        <v>2.5122275429194687</v>
      </c>
      <c r="D49" s="83">
        <f>'GDP Durban'!O57</f>
        <v>2.4545180101455633</v>
      </c>
      <c r="E49" s="83">
        <f>'GDP PMB'!O57</f>
        <v>2.6080148441863873</v>
      </c>
      <c r="F49" s="83">
        <f>'GDP RBay'!O57</f>
        <v>2.3564269692574769</v>
      </c>
      <c r="G49" s="83">
        <f>'GDP Port Shepstone'!O57</f>
        <v>2.6136004497652405</v>
      </c>
      <c r="H49" s="83">
        <f>'GDP Newcastle'!O57</f>
        <v>2.4750305549582947</v>
      </c>
    </row>
    <row r="50" spans="1:8">
      <c r="A50" s="223" t="str">
        <f>'GDP Durban'!A58</f>
        <v>2014q4</v>
      </c>
      <c r="B50" s="83">
        <f>('GDP Durban'!D58-'GDP Durban'!D54)/'GDP Durban'!D54*100</f>
        <v>1.600739997067173</v>
      </c>
      <c r="C50" s="83">
        <f>('GDP Durban'!E58-'GDP Durban'!E54)/'GDP Durban'!E54*100</f>
        <v>2.1360475397829126</v>
      </c>
      <c r="D50" s="83">
        <f>'GDP Durban'!O58</f>
        <v>2.0315043735918565</v>
      </c>
      <c r="E50" s="83">
        <f>'GDP PMB'!O58</f>
        <v>2.6934037499965338</v>
      </c>
      <c r="F50" s="83">
        <f>'GDP RBay'!O58</f>
        <v>1.9560946360352414</v>
      </c>
      <c r="G50" s="83">
        <f>'GDP Port Shepstone'!O58</f>
        <v>2.2432582981096805</v>
      </c>
      <c r="H50" s="83">
        <f>'GDP Newcastle'!O58</f>
        <v>2.0848697189743595</v>
      </c>
    </row>
    <row r="51" spans="1:8">
      <c r="A51" s="223" t="str">
        <f>'GDP Durban'!A59</f>
        <v>2015q1</v>
      </c>
      <c r="B51" s="83">
        <f>('GDP Durban'!D59-'GDP Durban'!D55)/'GDP Durban'!D55*100</f>
        <v>2.5530737926843039</v>
      </c>
      <c r="C51" s="83">
        <f>('GDP Durban'!E59-'GDP Durban'!E55)/'GDP Durban'!E55*100</f>
        <v>2.2147646791758473</v>
      </c>
      <c r="D51" s="83">
        <f>'GDP Durban'!O59</f>
        <v>2.1234100854499491</v>
      </c>
      <c r="E51" s="83">
        <f>'GDP PMB'!O59</f>
        <v>2.1472005066646438</v>
      </c>
      <c r="F51" s="83">
        <f>'GDP RBay'!O59</f>
        <v>1.9809720949220979</v>
      </c>
      <c r="G51" s="83">
        <f>'GDP Port Shepstone'!O59</f>
        <v>2.4256168536557738</v>
      </c>
      <c r="H51" s="83">
        <f>'GDP Newcastle'!O59</f>
        <v>2.1574623420796204</v>
      </c>
    </row>
    <row r="52" spans="1:8">
      <c r="A52" s="223" t="str">
        <f>'GDP Durban'!A60</f>
        <v>2015q2</v>
      </c>
      <c r="B52" s="83">
        <f>('GDP Durban'!D60-'GDP Durban'!D56)/'GDP Durban'!D56*100</f>
        <v>1.2601285165456442</v>
      </c>
      <c r="C52" s="83">
        <f>('GDP Durban'!E60-'GDP Durban'!E56)/'GDP Durban'!E56*100</f>
        <v>0.43373098780199182</v>
      </c>
      <c r="D52" s="83">
        <f>'GDP Durban'!O60</f>
        <v>0.33476802625096258</v>
      </c>
      <c r="E52" s="83">
        <f>'GDP PMB'!O60</f>
        <v>0.67527317354663563</v>
      </c>
      <c r="F52" s="83">
        <f>'GDP RBay'!O60</f>
        <v>-5.6312901391879833E-2</v>
      </c>
      <c r="G52" s="83">
        <f>'GDP Port Shepstone'!O60</f>
        <v>0.74788772088947364</v>
      </c>
      <c r="H52" s="83">
        <f>'GDP Newcastle'!O60</f>
        <v>0.59354341557318957</v>
      </c>
    </row>
    <row r="53" spans="1:8">
      <c r="A53" s="223" t="str">
        <f>'GDP Durban'!A61</f>
        <v>2015q3</v>
      </c>
      <c r="B53" s="83">
        <f>('GDP Durban'!D61-'GDP Durban'!D57)/'GDP Durban'!D57*100</f>
        <v>0.88441337622227867</v>
      </c>
      <c r="C53" s="83">
        <f>('GDP Durban'!E61-'GDP Durban'!E57)/'GDP Durban'!E57*100</f>
        <v>0.21073085067450553</v>
      </c>
      <c r="D53" s="83">
        <f>'GDP Durban'!O61</f>
        <v>0.13633748476355678</v>
      </c>
      <c r="E53" s="83">
        <f>'GDP PMB'!O61</f>
        <v>0.37641168736911029</v>
      </c>
      <c r="F53" s="83">
        <f>'GDP RBay'!O61</f>
        <v>-0.16364060851885778</v>
      </c>
      <c r="G53" s="83">
        <f>'GDP Port Shepstone'!O61</f>
        <v>0.49534992951291651</v>
      </c>
      <c r="H53" s="83">
        <f>'GDP Newcastle'!O61</f>
        <v>0.2641258870032247</v>
      </c>
    </row>
    <row r="54" spans="1:8">
      <c r="A54" s="223" t="str">
        <f>'GDP Durban'!A62</f>
        <v>2015q4</v>
      </c>
      <c r="B54" s="83">
        <f>('GDP Durban'!D62-'GDP Durban'!D58)/'GDP Durban'!D58*100</f>
        <v>0.56284636521877129</v>
      </c>
      <c r="C54" s="83">
        <f>('GDP Durban'!E62-'GDP Durban'!E58)/'GDP Durban'!E58*100</f>
        <v>0.33938371252633043</v>
      </c>
      <c r="D54" s="83">
        <f>'GDP Durban'!O62</f>
        <v>0.34964882317534923</v>
      </c>
      <c r="E54" s="83">
        <f>'GDP PMB'!O62</f>
        <v>0.52780683784032734</v>
      </c>
      <c r="F54" s="83">
        <f>'GDP RBay'!O62</f>
        <v>0.22480550188861129</v>
      </c>
      <c r="G54" s="83">
        <f>'GDP Port Shepstone'!O62</f>
        <v>0.17330453658774111</v>
      </c>
      <c r="H54" s="83">
        <f>'GDP Newcastle'!O62</f>
        <v>0.22261129966859367</v>
      </c>
    </row>
    <row r="55" spans="1:8">
      <c r="A55" s="223" t="str">
        <f>'GDP Durban'!A63</f>
        <v>2016q1</v>
      </c>
      <c r="B55" s="83">
        <f>('GDP Durban'!D63-'GDP Durban'!D59)/'GDP Durban'!D59*100</f>
        <v>-0.60551589892947755</v>
      </c>
      <c r="C55" s="83">
        <f>('GDP Durban'!E63-'GDP Durban'!E59)/'GDP Durban'!E59*100</f>
        <v>-0.22782678595540651</v>
      </c>
      <c r="D55" s="83">
        <f>'GDP Durban'!O63</f>
        <v>-0.15363673339096601</v>
      </c>
      <c r="E55" s="83">
        <f>'GDP PMB'!O63</f>
        <v>-0.1850447919888302</v>
      </c>
      <c r="F55" s="83">
        <f>'GDP RBay'!O63</f>
        <v>5.4344404714000039E-2</v>
      </c>
      <c r="G55" s="83">
        <f>'GDP Port Shepstone'!O63</f>
        <v>-0.42726977146603184</v>
      </c>
      <c r="H55" s="83">
        <f>'GDP Newcastle'!O63</f>
        <v>-0.16256397230045211</v>
      </c>
    </row>
    <row r="56" spans="1:8">
      <c r="A56" s="223" t="str">
        <f>'GDP Durban'!A64</f>
        <v>2016q2</v>
      </c>
      <c r="B56" s="83">
        <f>('GDP Durban'!D64-'GDP Durban'!D60)/'GDP Durban'!D60*100</f>
        <v>0.33842875089760643</v>
      </c>
      <c r="C56" s="83">
        <f>('GDP Durban'!E64-'GDP Durban'!E60)/'GDP Durban'!E60*100</f>
        <v>0.13169963815966665</v>
      </c>
      <c r="D56" s="83">
        <f>'GDP Durban'!O64</f>
        <v>0.21472856379143049</v>
      </c>
      <c r="E56" s="83">
        <f>'GDP PMB'!O64</f>
        <v>-6.6672754320388355E-2</v>
      </c>
      <c r="F56" s="83">
        <f>'GDP RBay'!O64</f>
        <v>0.56885643892399074</v>
      </c>
      <c r="G56" s="83">
        <f>'GDP Port Shepstone'!O64</f>
        <v>-0.12017705870620117</v>
      </c>
      <c r="H56" s="83">
        <f>'GDP Newcastle'!O64</f>
        <v>-2.6648442185320184E-2</v>
      </c>
    </row>
    <row r="57" spans="1:8">
      <c r="A57" s="223" t="str">
        <f>'GDP Durban'!A65</f>
        <v>2016q3</v>
      </c>
      <c r="B57" s="83">
        <f>('GDP Durban'!D65-'GDP Durban'!D61)/'GDP Durban'!D61*100</f>
        <v>0.67134528227814294</v>
      </c>
      <c r="C57" s="83">
        <f>('GDP Durban'!E65-'GDP Durban'!E61)/'GDP Durban'!E61*100</f>
        <v>0.46745100693460034</v>
      </c>
      <c r="D57" s="83">
        <f>'GDP Durban'!O65</f>
        <v>0.53608801831721509</v>
      </c>
      <c r="E57" s="83">
        <f>'GDP PMB'!O65</f>
        <v>0.32568552960036079</v>
      </c>
      <c r="F57" s="83">
        <f>'GDP RBay'!O65</f>
        <v>0.76977589243417699</v>
      </c>
      <c r="G57" s="83">
        <f>'GDP Port Shepstone'!O65</f>
        <v>0.24476709500556243</v>
      </c>
      <c r="H57" s="83">
        <f>'GDP Newcastle'!O65</f>
        <v>0.4439317443664913</v>
      </c>
    </row>
    <row r="58" spans="1:8">
      <c r="A58" s="223" t="str">
        <f>'GDP Durban'!A66</f>
        <v>2016q4</v>
      </c>
      <c r="B58" s="83">
        <f>('GDP Durban'!D66-'GDP Durban'!D62)/'GDP Durban'!D62*100</f>
        <v>0.68547772381833827</v>
      </c>
      <c r="C58" s="83">
        <f>('GDP Durban'!E66-'GDP Durban'!E62)/'GDP Durban'!E62*100</f>
        <v>0.78839955674089546</v>
      </c>
      <c r="D58" s="83">
        <f>'GDP Durban'!O66</f>
        <v>0.81594586097942368</v>
      </c>
      <c r="E58" s="83">
        <f>'GDP PMB'!O66</f>
        <v>0.48046126991564719</v>
      </c>
      <c r="F58" s="83">
        <f>'GDP RBay'!O66</f>
        <v>0.92457966405640646</v>
      </c>
      <c r="G58" s="83">
        <f>'GDP Port Shepstone'!O66</f>
        <v>0.86451204811780569</v>
      </c>
      <c r="H58" s="83">
        <f>'GDP Newcastle'!O66</f>
        <v>0.88354955601450935</v>
      </c>
    </row>
    <row r="59" spans="1:8">
      <c r="A59" s="271"/>
      <c r="B59" s="83"/>
      <c r="C59" s="83"/>
      <c r="D59" s="83"/>
      <c r="E59" s="83"/>
      <c r="F59" s="83"/>
      <c r="G59" s="83"/>
      <c r="H59" s="83"/>
    </row>
    <row r="60" spans="1:8">
      <c r="A60" s="291" t="s">
        <v>28</v>
      </c>
      <c r="B60" s="292">
        <f>AVERAGE(B23:B58)</f>
        <v>1.7768672649560207</v>
      </c>
      <c r="C60" s="292">
        <f t="shared" ref="C60:H60" si="0">AVERAGE(C23:C58)</f>
        <v>2.0339111899820015</v>
      </c>
      <c r="D60" s="292">
        <f t="shared" si="0"/>
        <v>2.0098258054851281</v>
      </c>
      <c r="E60" s="292">
        <f t="shared" si="0"/>
        <v>2.26983776526632</v>
      </c>
      <c r="F60" s="292">
        <f t="shared" si="0"/>
        <v>2.0992758580310582</v>
      </c>
      <c r="G60" s="292">
        <f t="shared" si="0"/>
        <v>2.1449190754083345</v>
      </c>
      <c r="H60" s="292">
        <f t="shared" si="0"/>
        <v>2.0242260072709559</v>
      </c>
    </row>
    <row r="61" spans="1:8">
      <c r="A61" s="291" t="s">
        <v>393</v>
      </c>
      <c r="B61" s="292">
        <f>MEDIAN(B23:B58)</f>
        <v>2.0934834255711916</v>
      </c>
      <c r="C61" s="292">
        <f t="shared" ref="C61:H61" si="1">MEDIAN(C23:C58)</f>
        <v>2.2380321642332546</v>
      </c>
      <c r="D61" s="292">
        <f t="shared" si="1"/>
        <v>2.3352244939377647</v>
      </c>
      <c r="E61" s="292">
        <f t="shared" si="1"/>
        <v>2.3186880132517125</v>
      </c>
      <c r="F61" s="292">
        <f t="shared" si="1"/>
        <v>1.977781345187104</v>
      </c>
      <c r="G61" s="292">
        <f t="shared" si="1"/>
        <v>2.0671399121035439</v>
      </c>
      <c r="H61" s="292">
        <f t="shared" si="1"/>
        <v>2.3056505302020573</v>
      </c>
    </row>
    <row r="62" spans="1:8">
      <c r="A62" s="291" t="s">
        <v>391</v>
      </c>
      <c r="B62" s="292">
        <f>STDEV(B23:B58)</f>
        <v>1.6469651236545051</v>
      </c>
      <c r="C62" s="292">
        <f t="shared" ref="C62:H62" si="2">STDEV(C23:C58)</f>
        <v>1.8595368645004762</v>
      </c>
      <c r="D62" s="292">
        <f t="shared" si="2"/>
        <v>2.9857465786212134</v>
      </c>
      <c r="E62" s="292">
        <f t="shared" si="2"/>
        <v>2.9046605123456462</v>
      </c>
      <c r="F62" s="292">
        <f t="shared" si="2"/>
        <v>7.0321442138627344</v>
      </c>
      <c r="G62" s="292">
        <f t="shared" si="2"/>
        <v>3.251303461408471</v>
      </c>
      <c r="H62" s="292">
        <f t="shared" si="2"/>
        <v>2.1479143006059314</v>
      </c>
    </row>
    <row r="63" spans="1:8">
      <c r="A63" s="291" t="s">
        <v>392</v>
      </c>
      <c r="B63" s="292">
        <f>MAX(B23:B58)-MIN(B23:B58)</f>
        <v>7.2507874243581298</v>
      </c>
      <c r="C63" s="292">
        <f t="shared" ref="C63:H63" si="3">MAX(C23:C58)-MIN(C23:C58)</f>
        <v>8.0515297402026178</v>
      </c>
      <c r="D63" s="292">
        <f t="shared" si="3"/>
        <v>14.052551623938044</v>
      </c>
      <c r="E63" s="292">
        <f t="shared" si="3"/>
        <v>16.505737264857022</v>
      </c>
      <c r="F63" s="292">
        <f t="shared" si="3"/>
        <v>35.868932315680723</v>
      </c>
      <c r="G63" s="292">
        <f t="shared" si="3"/>
        <v>13.905964949606268</v>
      </c>
      <c r="H63" s="292">
        <f t="shared" si="3"/>
        <v>10.130285860024042</v>
      </c>
    </row>
  </sheetData>
  <mergeCells count="1">
    <mergeCell ref="A1:H1"/>
  </mergeCells>
  <conditionalFormatting sqref="B23:H58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28"/>
  <sheetViews>
    <sheetView workbookViewId="0">
      <selection sqref="A1:G1"/>
    </sheetView>
  </sheetViews>
  <sheetFormatPr defaultRowHeight="12.75"/>
  <cols>
    <col min="2" max="2" width="12.375" customWidth="1"/>
    <col min="3" max="3" width="14.875" customWidth="1"/>
    <col min="4" max="4" width="19.5" customWidth="1"/>
    <col min="5" max="5" width="16" customWidth="1"/>
    <col min="6" max="6" width="14.5" bestFit="1" customWidth="1"/>
    <col min="7" max="7" width="17.625" customWidth="1"/>
  </cols>
  <sheetData>
    <row r="1" spans="1:7" ht="37.5" customHeight="1" thickBot="1">
      <c r="A1" s="466" t="s">
        <v>422</v>
      </c>
      <c r="B1" s="467"/>
      <c r="C1" s="467"/>
      <c r="D1" s="467"/>
      <c r="E1" s="467"/>
      <c r="F1" s="467"/>
      <c r="G1" s="468"/>
    </row>
    <row r="2" spans="1:7" ht="17.25" customHeight="1" thickBot="1">
      <c r="B2" s="288" t="s">
        <v>275</v>
      </c>
      <c r="C2" s="289" t="s">
        <v>254</v>
      </c>
      <c r="D2" s="289" t="s">
        <v>255</v>
      </c>
      <c r="E2" s="289" t="s">
        <v>256</v>
      </c>
      <c r="F2" s="289" t="s">
        <v>258</v>
      </c>
      <c r="G2" s="290" t="s">
        <v>257</v>
      </c>
    </row>
    <row r="3" spans="1:7" hidden="1">
      <c r="A3" t="str">
        <f>'GDP Durban'!A7</f>
        <v>2002q1</v>
      </c>
      <c r="B3" s="219">
        <f>'GDP Durban'!E7</f>
        <v>76483665424.878571</v>
      </c>
      <c r="C3" s="219">
        <f>'GDP Durban'!M7</f>
        <v>43774288056.745308</v>
      </c>
      <c r="D3" s="219">
        <f>'GDP PMB'!M7</f>
        <v>6142623037.6313324</v>
      </c>
      <c r="E3" s="219">
        <f>'GDP RBay'!M7</f>
        <v>4739777082.5850744</v>
      </c>
      <c r="F3" s="219">
        <f>'GDP Newcastle'!M7</f>
        <v>2168236091.6224403</v>
      </c>
      <c r="G3" s="219">
        <f>'GDP Port Shepstone'!M7</f>
        <v>2335614997.9473062</v>
      </c>
    </row>
    <row r="4" spans="1:7" hidden="1">
      <c r="A4" t="str">
        <f>'GDP Durban'!A8</f>
        <v>2002q2</v>
      </c>
      <c r="B4" s="219">
        <f>'GDP Durban'!E8</f>
        <v>80953400091.618759</v>
      </c>
      <c r="C4" s="219">
        <f>'GDP Durban'!M8</f>
        <v>46332474196.91246</v>
      </c>
      <c r="D4" s="219">
        <f>'GDP PMB'!M8</f>
        <v>6501600277.8498287</v>
      </c>
      <c r="E4" s="219">
        <f>'GDP RBay'!M8</f>
        <v>5016771468.5230675</v>
      </c>
      <c r="F4" s="219">
        <f>'GDP Newcastle'!M8</f>
        <v>2294948638.2892957</v>
      </c>
      <c r="G4" s="219">
        <f>'GDP Port Shepstone'!M8</f>
        <v>2472109231.9316468</v>
      </c>
    </row>
    <row r="5" spans="1:7" hidden="1">
      <c r="A5" t="str">
        <f>'GDP Durban'!A9</f>
        <v>2002q3</v>
      </c>
      <c r="B5" s="219">
        <f>'GDP Durban'!E9</f>
        <v>81106655453.481049</v>
      </c>
      <c r="C5" s="219">
        <f>'GDP Durban'!M9</f>
        <v>46420187623.290924</v>
      </c>
      <c r="D5" s="219">
        <f>'GDP PMB'!M9</f>
        <v>6513908656.5237093</v>
      </c>
      <c r="E5" s="219">
        <f>'GDP RBay'!M9</f>
        <v>5026268872.2876873</v>
      </c>
      <c r="F5" s="219">
        <f>'GDP Newcastle'!M9</f>
        <v>2299293275.8662024</v>
      </c>
      <c r="G5" s="219">
        <f>'GDP Port Shepstone'!M9</f>
        <v>2476789257.6560016</v>
      </c>
    </row>
    <row r="6" spans="1:7" hidden="1">
      <c r="A6" t="str">
        <f>'GDP Durban'!A10</f>
        <v>2002q4</v>
      </c>
      <c r="B6" s="219">
        <f>'GDP Durban'!E10</f>
        <v>81881251886.097763</v>
      </c>
      <c r="C6" s="219">
        <f>'GDP Durban'!M10</f>
        <v>46863516367.810822</v>
      </c>
      <c r="D6" s="219">
        <f>'GDP PMB'!M10</f>
        <v>6576118722.7571564</v>
      </c>
      <c r="E6" s="219">
        <f>'GDP RBay'!M10</f>
        <v>5074271467.3408089</v>
      </c>
      <c r="F6" s="219">
        <f>'GDP Newcastle'!M10</f>
        <v>2321252316.8236618</v>
      </c>
      <c r="G6" s="219">
        <f>'GDP Port Shepstone'!M10</f>
        <v>2500443446.2376542</v>
      </c>
    </row>
    <row r="7" spans="1:7" hidden="1">
      <c r="A7" t="str">
        <f>'GDP Durban'!A11</f>
        <v>2003q1</v>
      </c>
      <c r="B7" s="219">
        <f>'GDP Durban'!E11</f>
        <v>79250273878.230499</v>
      </c>
      <c r="C7" s="219">
        <f>'GDP Durban'!M11</f>
        <v>45357715246.126068</v>
      </c>
      <c r="D7" s="219">
        <f>'GDP PMB'!M11</f>
        <v>6364817315.6808949</v>
      </c>
      <c r="E7" s="219">
        <f>'GDP RBay'!M11</f>
        <v>4911226859.0940619</v>
      </c>
      <c r="F7" s="219">
        <f>'GDP Newcastle'!M11</f>
        <v>2246666698.5582075</v>
      </c>
      <c r="G7" s="219">
        <f>'GDP Port Shepstone'!M11</f>
        <v>2420100125.0813241</v>
      </c>
    </row>
    <row r="8" spans="1:7" hidden="1">
      <c r="A8" t="str">
        <f>'GDP Durban'!A12</f>
        <v>2003q2</v>
      </c>
      <c r="B8" s="219">
        <f>'GDP Durban'!E12</f>
        <v>84383799865.926941</v>
      </c>
      <c r="C8" s="219">
        <f>'GDP Durban'!M12</f>
        <v>48295812473.604347</v>
      </c>
      <c r="D8" s="219">
        <f>'GDP PMB'!M12</f>
        <v>6777105545.0842695</v>
      </c>
      <c r="E8" s="219">
        <f>'GDP RBay'!M12</f>
        <v>5229357125.13416</v>
      </c>
      <c r="F8" s="219">
        <f>'GDP Newcastle'!M12</f>
        <v>2392197071.1151767</v>
      </c>
      <c r="G8" s="219">
        <f>'GDP Port Shepstone'!M12</f>
        <v>2576864843.6994777</v>
      </c>
    </row>
    <row r="9" spans="1:7" hidden="1">
      <c r="A9" t="str">
        <f>'GDP Durban'!A13</f>
        <v>2003q3</v>
      </c>
      <c r="B9" s="219">
        <f>'GDP Durban'!E13</f>
        <v>83987341478.700272</v>
      </c>
      <c r="C9" s="219">
        <f>'GDP Durban'!M13</f>
        <v>48068905413.795372</v>
      </c>
      <c r="D9" s="219">
        <f>'GDP PMB'!M13</f>
        <v>6745264832.3083811</v>
      </c>
      <c r="E9" s="219">
        <f>'GDP RBay'!M13</f>
        <v>5204788161.7151508</v>
      </c>
      <c r="F9" s="219">
        <f>'GDP Newcastle'!M13</f>
        <v>2380957868.8719792</v>
      </c>
      <c r="G9" s="219">
        <f>'GDP Port Shepstone'!M13</f>
        <v>2564758021.2802763</v>
      </c>
    </row>
    <row r="10" spans="1:7" hidden="1">
      <c r="A10" t="str">
        <f>'GDP Durban'!A14</f>
        <v>2003q4</v>
      </c>
      <c r="B10" s="219">
        <f>'GDP Durban'!E14</f>
        <v>83882760417.735657</v>
      </c>
      <c r="C10" s="219">
        <f>'GDP Durban'!M14</f>
        <v>48009049999.407036</v>
      </c>
      <c r="D10" s="219">
        <f>'GDP PMB'!M14</f>
        <v>6736865626.6634569</v>
      </c>
      <c r="E10" s="219">
        <f>'GDP RBay'!M14</f>
        <v>5198307158.0488272</v>
      </c>
      <c r="F10" s="219">
        <f>'GDP Newcastle'!M14</f>
        <v>2377993099.471559</v>
      </c>
      <c r="G10" s="219">
        <f>'GDP Port Shepstone'!M14</f>
        <v>2561564383.8789659</v>
      </c>
    </row>
    <row r="11" spans="1:7" hidden="1">
      <c r="A11" t="str">
        <f>'GDP Durban'!A15</f>
        <v>2004q1</v>
      </c>
      <c r="B11" s="219">
        <f>'GDP Durban'!E15</f>
        <v>81950886348.798767</v>
      </c>
      <c r="C11" s="219">
        <f>'GDP Durban'!M15</f>
        <v>46903370616.584305</v>
      </c>
      <c r="D11" s="219">
        <f>'GDP PMB'!M15</f>
        <v>6581711266.6346512</v>
      </c>
      <c r="E11" s="219">
        <f>'GDP RBay'!M15</f>
        <v>5078586791.7781887</v>
      </c>
      <c r="F11" s="219">
        <f>'GDP Newcastle'!M15</f>
        <v>2323226384.8081174</v>
      </c>
      <c r="G11" s="219">
        <f>'GDP Port Shepstone'!M15</f>
        <v>2502569904.149353</v>
      </c>
    </row>
    <row r="12" spans="1:7" hidden="1">
      <c r="A12" t="str">
        <f>'GDP Durban'!A16</f>
        <v>2004q2</v>
      </c>
      <c r="B12" s="219">
        <f>'GDP Durban'!E16</f>
        <v>87054091753.421341</v>
      </c>
      <c r="C12" s="219">
        <f>'GDP Durban'!M16</f>
        <v>49824114309.420235</v>
      </c>
      <c r="D12" s="219">
        <f>'GDP PMB'!M16</f>
        <v>6991564362.848876</v>
      </c>
      <c r="E12" s="219">
        <f>'GDP RBay'!M16</f>
        <v>5394838057.8516169</v>
      </c>
      <c r="F12" s="219">
        <f>'GDP Newcastle'!M16</f>
        <v>2467897198.8936849</v>
      </c>
      <c r="G12" s="219">
        <f>'GDP Port Shepstone'!M16</f>
        <v>2658408709.9182668</v>
      </c>
    </row>
    <row r="13" spans="1:7" hidden="1">
      <c r="A13" t="str">
        <f>'GDP Durban'!A17</f>
        <v>2004q3</v>
      </c>
      <c r="B13" s="219">
        <f>'GDP Durban'!E17</f>
        <v>88256260221.359222</v>
      </c>
      <c r="C13" s="219">
        <f>'GDP Durban'!M17</f>
        <v>50512157547.357567</v>
      </c>
      <c r="D13" s="219">
        <f>'GDP PMB'!M17</f>
        <v>7088113968.3789892</v>
      </c>
      <c r="E13" s="219">
        <f>'GDP RBay'!M17</f>
        <v>5469337763.4042349</v>
      </c>
      <c r="F13" s="219">
        <f>'GDP Newcastle'!M17</f>
        <v>2501977483.1728625</v>
      </c>
      <c r="G13" s="219">
        <f>'GDP Port Shepstone'!M17</f>
        <v>2695119851.9402561</v>
      </c>
    </row>
    <row r="14" spans="1:7" hidden="1">
      <c r="A14" t="str">
        <f>'GDP Durban'!A18</f>
        <v>2004q4</v>
      </c>
      <c r="B14" s="219">
        <f>'GDP Durban'!E18</f>
        <v>88917944120.899078</v>
      </c>
      <c r="C14" s="219">
        <f>'GDP Durban'!M18</f>
        <v>50890862483.373184</v>
      </c>
      <c r="D14" s="219">
        <f>'GDP PMB'!M18</f>
        <v>7141255704.4917192</v>
      </c>
      <c r="E14" s="219">
        <f>'GDP RBay'!M18</f>
        <v>5510343044.2773762</v>
      </c>
      <c r="F14" s="219">
        <f>'GDP Newcastle'!M18</f>
        <v>2520735565.755044</v>
      </c>
      <c r="G14" s="219">
        <f>'GDP Port Shepstone'!M18</f>
        <v>2715325981.3285432</v>
      </c>
    </row>
    <row r="15" spans="1:7" hidden="1">
      <c r="A15" t="str">
        <f>'GDP Durban'!A19</f>
        <v>2005q1</v>
      </c>
      <c r="B15" s="219">
        <f>'GDP Durban'!E19</f>
        <v>86810104521.550095</v>
      </c>
      <c r="C15" s="219">
        <f>'GDP Durban'!M19</f>
        <v>49684471847.06218</v>
      </c>
      <c r="D15" s="219">
        <f>'GDP PMB'!M19</f>
        <v>6971969046.8679457</v>
      </c>
      <c r="E15" s="219">
        <f>'GDP RBay'!M19</f>
        <v>5379717900.0552759</v>
      </c>
      <c r="F15" s="219">
        <f>'GDP Newcastle'!M19</f>
        <v>2460980402.7503581</v>
      </c>
      <c r="G15" s="219">
        <f>'GDP Port Shepstone'!M19</f>
        <v>2650957965.5678167</v>
      </c>
    </row>
    <row r="16" spans="1:7" hidden="1">
      <c r="A16" t="str">
        <f>'GDP Durban'!A20</f>
        <v>2005q2</v>
      </c>
      <c r="B16" s="219">
        <f>'GDP Durban'!E20</f>
        <v>91432892635.954056</v>
      </c>
      <c r="C16" s="219">
        <f>'GDP Durban'!M20</f>
        <v>52330255851.020157</v>
      </c>
      <c r="D16" s="219">
        <f>'GDP PMB'!M20</f>
        <v>7343238449.4505978</v>
      </c>
      <c r="E16" s="219">
        <f>'GDP RBay'!M20</f>
        <v>5666197176.9123631</v>
      </c>
      <c r="F16" s="219">
        <f>'GDP Newcastle'!M20</f>
        <v>2592031862.9267626</v>
      </c>
      <c r="G16" s="219">
        <f>'GDP Port Shepstone'!M20</f>
        <v>2792126059.3347034</v>
      </c>
    </row>
    <row r="17" spans="1:7" hidden="1">
      <c r="A17" t="str">
        <f>'GDP Durban'!A21</f>
        <v>2005q3</v>
      </c>
      <c r="B17" s="219">
        <f>'GDP Durban'!E21</f>
        <v>93565519185.953247</v>
      </c>
      <c r="C17" s="219">
        <f>'GDP Durban'!M21</f>
        <v>53550832929.779793</v>
      </c>
      <c r="D17" s="219">
        <f>'GDP PMB'!M21</f>
        <v>7514515818.3360605</v>
      </c>
      <c r="E17" s="219">
        <f>'GDP RBay'!M21</f>
        <v>5798358395.7980709</v>
      </c>
      <c r="F17" s="219">
        <f>'GDP Newcastle'!M21</f>
        <v>2652489711.4094844</v>
      </c>
      <c r="G17" s="219">
        <f>'GDP Port Shepstone'!M21</f>
        <v>2857251005.0015793</v>
      </c>
    </row>
    <row r="18" spans="1:7" hidden="1">
      <c r="A18" t="str">
        <f>'GDP Durban'!A22</f>
        <v>2005q4</v>
      </c>
      <c r="B18" s="219">
        <f>'GDP Durban'!E22</f>
        <v>93966423447.842941</v>
      </c>
      <c r="C18" s="219">
        <f>'GDP Durban'!M22</f>
        <v>53780284519.810776</v>
      </c>
      <c r="D18" s="219">
        <f>'GDP PMB'!M22</f>
        <v>7546713592.0866785</v>
      </c>
      <c r="E18" s="219">
        <f>'GDP RBay'!M22</f>
        <v>5823202874.9722786</v>
      </c>
      <c r="F18" s="219">
        <f>'GDP Newcastle'!M22</f>
        <v>2663854949.7918978</v>
      </c>
      <c r="G18" s="219">
        <f>'GDP Port Shepstone'!M22</f>
        <v>2869493593.0314407</v>
      </c>
    </row>
    <row r="19" spans="1:7" hidden="1">
      <c r="A19" t="str">
        <f>'GDP Durban'!A23</f>
        <v>2006q1</v>
      </c>
      <c r="B19" s="219">
        <f>'GDP Durban'!E23</f>
        <v>91323205295.680679</v>
      </c>
      <c r="C19" s="219">
        <f>'GDP Durban'!M23</f>
        <v>52267477933.635681</v>
      </c>
      <c r="D19" s="219">
        <f>'GDP PMB'!M23</f>
        <v>7334429143.8353806</v>
      </c>
      <c r="E19" s="219">
        <f>'GDP RBay'!M23</f>
        <v>5659399731.4867363</v>
      </c>
      <c r="F19" s="219">
        <f>'GDP Newcastle'!M23</f>
        <v>2588922335.5701222</v>
      </c>
      <c r="G19" s="219">
        <f>'GDP Port Shepstone'!M23</f>
        <v>2788776489.2584748</v>
      </c>
    </row>
    <row r="20" spans="1:7" hidden="1">
      <c r="A20" t="str">
        <f>'GDP Durban'!A24</f>
        <v>2006q2</v>
      </c>
      <c r="B20" s="219">
        <f>'GDP Durban'!E24</f>
        <v>95591084909.751129</v>
      </c>
      <c r="C20" s="219">
        <f>'GDP Durban'!M24</f>
        <v>54710135337.409386</v>
      </c>
      <c r="D20" s="219">
        <f>'GDP PMB'!M24</f>
        <v>7677194824.5018663</v>
      </c>
      <c r="E20" s="219">
        <f>'GDP RBay'!M24</f>
        <v>5923884937.2313757</v>
      </c>
      <c r="F20" s="219">
        <f>'GDP Newcastle'!M24</f>
        <v>2709912491.6056767</v>
      </c>
      <c r="G20" s="219">
        <f>'GDP Port Shepstone'!M24</f>
        <v>2919106587.5962315</v>
      </c>
    </row>
    <row r="21" spans="1:7" hidden="1">
      <c r="A21" t="str">
        <f>'GDP Durban'!A25</f>
        <v>2006q3</v>
      </c>
      <c r="B21" s="219">
        <f>'GDP Durban'!E25</f>
        <v>98261270745.766708</v>
      </c>
      <c r="C21" s="219">
        <f>'GDP Durban'!M25</f>
        <v>56238376476.239105</v>
      </c>
      <c r="D21" s="219">
        <f>'GDP PMB'!M25</f>
        <v>7891645124.9673433</v>
      </c>
      <c r="E21" s="219">
        <f>'GDP RBay'!M25</f>
        <v>6089359297.8217497</v>
      </c>
      <c r="F21" s="219">
        <f>'GDP Newcastle'!M25</f>
        <v>2785609612.9298959</v>
      </c>
      <c r="G21" s="219">
        <f>'GDP Port Shepstone'!M25</f>
        <v>3000647215.2748289</v>
      </c>
    </row>
    <row r="22" spans="1:7" hidden="1">
      <c r="A22" t="str">
        <f>'GDP Durban'!A26</f>
        <v>2006q4</v>
      </c>
      <c r="B22" s="219">
        <f>'GDP Durban'!E26</f>
        <v>100222336928.01282</v>
      </c>
      <c r="C22" s="219">
        <f>'GDP Durban'!M26</f>
        <v>57360763530.822647</v>
      </c>
      <c r="D22" s="219">
        <f>'GDP PMB'!M26</f>
        <v>8049143987.5344906</v>
      </c>
      <c r="E22" s="219">
        <f>'GDP RBay'!M26</f>
        <v>6210888731.5434141</v>
      </c>
      <c r="F22" s="219">
        <f>'GDP Newcastle'!M26</f>
        <v>2841203895.0656357</v>
      </c>
      <c r="G22" s="219">
        <f>'GDP Port Shepstone'!M26</f>
        <v>3060533147.2810559</v>
      </c>
    </row>
    <row r="23" spans="1:7" hidden="1">
      <c r="A23" t="str">
        <f>'GDP Durban'!A27</f>
        <v>2007q1</v>
      </c>
      <c r="B23" s="219">
        <f>'GDP Durban'!E27</f>
        <v>97757353530.725494</v>
      </c>
      <c r="C23" s="219">
        <f>'GDP Durban'!M27</f>
        <v>55949966954.997833</v>
      </c>
      <c r="D23" s="219">
        <f>'GDP PMB'!M27</f>
        <v>7851174084.8181047</v>
      </c>
      <c r="E23" s="219">
        <f>'GDP RBay'!M27</f>
        <v>6058130992.3515005</v>
      </c>
      <c r="F23" s="219">
        <f>'GDP Newcastle'!M27</f>
        <v>2771324059.4489975</v>
      </c>
      <c r="G23" s="219">
        <f>'GDP Port Shepstone'!M27</f>
        <v>2985258875.8348203</v>
      </c>
    </row>
    <row r="24" spans="1:7" hidden="1">
      <c r="A24" t="str">
        <f>'GDP Durban'!A28</f>
        <v>2007q2</v>
      </c>
      <c r="B24" s="219">
        <f>'GDP Durban'!E28</f>
        <v>101532179370.20851</v>
      </c>
      <c r="C24" s="219">
        <f>'GDP Durban'!M28</f>
        <v>58110432366.058342</v>
      </c>
      <c r="D24" s="219">
        <f>'GDP PMB'!M28</f>
        <v>8154341199.4672937</v>
      </c>
      <c r="E24" s="219">
        <f>'GDP RBay'!M28</f>
        <v>6292061112.0095959</v>
      </c>
      <c r="F24" s="219">
        <f>'GDP Newcastle'!M28</f>
        <v>2878336629.7708917</v>
      </c>
      <c r="G24" s="219">
        <f>'GDP Port Shepstone'!M28</f>
        <v>3100532376.3444824</v>
      </c>
    </row>
    <row r="25" spans="1:7" hidden="1">
      <c r="A25" t="str">
        <f>'GDP Durban'!A29</f>
        <v>2007q3</v>
      </c>
      <c r="B25" s="219">
        <f>'GDP Durban'!E29</f>
        <v>103747280756.37419</v>
      </c>
      <c r="C25" s="219">
        <f>'GDP Durban'!M29</f>
        <v>59378212690.317902</v>
      </c>
      <c r="D25" s="219">
        <f>'GDP PMB'!M29</f>
        <v>8332242359.5354471</v>
      </c>
      <c r="E25" s="219">
        <f>'GDP RBay'!M29</f>
        <v>6429333387.4350281</v>
      </c>
      <c r="F25" s="219">
        <f>'GDP Newcastle'!M29</f>
        <v>2941132558.0963283</v>
      </c>
      <c r="G25" s="219">
        <f>'GDP Port Shepstone'!M29</f>
        <v>3168175891.9992585</v>
      </c>
    </row>
    <row r="26" spans="1:7" hidden="1">
      <c r="A26" t="str">
        <f>'GDP Durban'!A30</f>
        <v>2007q4</v>
      </c>
      <c r="B26" s="219">
        <f>'GDP Durban'!E30</f>
        <v>105872869378.2467</v>
      </c>
      <c r="C26" s="219">
        <f>'GDP Durban'!M30</f>
        <v>60594761715.617645</v>
      </c>
      <c r="D26" s="219">
        <f>'GDP PMB'!M30</f>
        <v>8502954492.1811466</v>
      </c>
      <c r="E26" s="219">
        <f>'GDP RBay'!M30</f>
        <v>6561058458.1542168</v>
      </c>
      <c r="F26" s="219">
        <f>'GDP Newcastle'!M30</f>
        <v>3001390888.2938089</v>
      </c>
      <c r="G26" s="219">
        <f>'GDP Port Shepstone'!M30</f>
        <v>3233085917.3900747</v>
      </c>
    </row>
    <row r="27" spans="1:7" hidden="1">
      <c r="A27" t="str">
        <f>'GDP Durban'!A31</f>
        <v>2008q1</v>
      </c>
      <c r="B27" s="219">
        <f>'GDP Durban'!E31</f>
        <v>102482271962.72815</v>
      </c>
      <c r="C27" s="219">
        <f>'GDP Durban'!M31</f>
        <v>59891605107.564095</v>
      </c>
      <c r="D27" s="219">
        <f>'GDP PMB'!M31</f>
        <v>8398860521.7606754</v>
      </c>
      <c r="E27" s="219">
        <f>'GDP RBay'!M31</f>
        <v>6460935516.4437208</v>
      </c>
      <c r="F27" s="219">
        <f>'GDP Newcastle'!M31</f>
        <v>2922262549.353694</v>
      </c>
      <c r="G27" s="219">
        <f>'GDP Port Shepstone'!M31</f>
        <v>3011138095.5734849</v>
      </c>
    </row>
    <row r="28" spans="1:7" hidden="1">
      <c r="A28" t="str">
        <f>'GDP Durban'!A32</f>
        <v>2008q2</v>
      </c>
      <c r="B28" s="219">
        <f>'GDP Durban'!E32</f>
        <v>107051708874.65326</v>
      </c>
      <c r="C28" s="219">
        <f>'GDP Durban'!M32</f>
        <v>62671769047.982048</v>
      </c>
      <c r="D28" s="219">
        <f>'GDP PMB'!M32</f>
        <v>8107196327.7724047</v>
      </c>
      <c r="E28" s="219">
        <f>'GDP RBay'!M32</f>
        <v>7316960384.818387</v>
      </c>
      <c r="F28" s="219">
        <f>'GDP Newcastle'!M32</f>
        <v>2950946150.1380086</v>
      </c>
      <c r="G28" s="219">
        <f>'GDP Port Shepstone'!M32</f>
        <v>3019930926.0490665</v>
      </c>
    </row>
    <row r="29" spans="1:7" hidden="1">
      <c r="A29" t="str">
        <f>'GDP Durban'!A33</f>
        <v>2008q3</v>
      </c>
      <c r="B29" s="219">
        <f>'GDP Durban'!E33</f>
        <v>107903356298.08574</v>
      </c>
      <c r="C29" s="219">
        <f>'GDP Durban'!M33</f>
        <v>62677910881.109108</v>
      </c>
      <c r="D29" s="219">
        <f>'GDP PMB'!M33</f>
        <v>8341347287.619276</v>
      </c>
      <c r="E29" s="219">
        <f>'GDP RBay'!M33</f>
        <v>7309779307.027133</v>
      </c>
      <c r="F29" s="219">
        <f>'GDP Newcastle'!M33</f>
        <v>2996286179.3896213</v>
      </c>
      <c r="G29" s="219">
        <f>'GDP Port Shepstone'!M33</f>
        <v>3058951521.1052613</v>
      </c>
    </row>
    <row r="30" spans="1:7" hidden="1">
      <c r="A30" t="str">
        <f>'GDP Durban'!A34</f>
        <v>2008q4</v>
      </c>
      <c r="B30" s="219">
        <f>'GDP Durban'!E34</f>
        <v>107202650589.37492</v>
      </c>
      <c r="C30" s="219">
        <f>'GDP Durban'!M34</f>
        <v>60367387900.451668</v>
      </c>
      <c r="D30" s="219">
        <f>'GDP PMB'!M34</f>
        <v>8741392000.7849751</v>
      </c>
      <c r="E30" s="219">
        <f>'GDP RBay'!M34</f>
        <v>6717292225.4250202</v>
      </c>
      <c r="F30" s="219">
        <f>'GDP Newcastle'!M34</f>
        <v>3125599002.2562661</v>
      </c>
      <c r="G30" s="219">
        <f>'GDP Port Shepstone'!M34</f>
        <v>3487652678.6188507</v>
      </c>
    </row>
    <row r="31" spans="1:7" hidden="1">
      <c r="A31" t="str">
        <f>'GDP Durban'!A35</f>
        <v>2009q1</v>
      </c>
      <c r="B31" s="219">
        <f>'GDP Durban'!E35</f>
        <v>101618240879.32494</v>
      </c>
      <c r="C31" s="219">
        <f>'GDP Durban'!M35</f>
        <v>57412715118.905518</v>
      </c>
      <c r="D31" s="219">
        <f>'GDP PMB'!M35</f>
        <v>8151852420.1467075</v>
      </c>
      <c r="E31" s="219">
        <f>'GDP RBay'!M35</f>
        <v>5714945859.3574982</v>
      </c>
      <c r="F31" s="219">
        <f>'GDP Newcastle'!M35</f>
        <v>2820775862.1696558</v>
      </c>
      <c r="G31" s="219">
        <f>'GDP Port Shepstone'!M35</f>
        <v>3258604750.9644675</v>
      </c>
    </row>
    <row r="32" spans="1:7" hidden="1">
      <c r="A32" t="str">
        <f>'GDP Durban'!A36</f>
        <v>2009q2</v>
      </c>
      <c r="B32" s="219">
        <f>'GDP Durban'!E36</f>
        <v>104251992885.20393</v>
      </c>
      <c r="C32" s="219">
        <f>'GDP Durban'!M36</f>
        <v>58784161879.916893</v>
      </c>
      <c r="D32" s="219">
        <f>'GDP PMB'!M36</f>
        <v>8653274600.1305466</v>
      </c>
      <c r="E32" s="219">
        <f>'GDP RBay'!M36</f>
        <v>5884287560.2534018</v>
      </c>
      <c r="F32" s="219">
        <f>'GDP Newcastle'!M36</f>
        <v>3077539360.465642</v>
      </c>
      <c r="G32" s="219">
        <f>'GDP Port Shepstone'!M36</f>
        <v>3308782842.7437048</v>
      </c>
    </row>
    <row r="33" spans="1:7" hidden="1">
      <c r="A33" t="str">
        <f>'GDP Durban'!A37</f>
        <v>2009q3</v>
      </c>
      <c r="B33" s="219">
        <f>'GDP Durban'!E37</f>
        <v>105876755374.51248</v>
      </c>
      <c r="C33" s="219">
        <f>'GDP Durban'!M37</f>
        <v>59679122965.777603</v>
      </c>
      <c r="D33" s="219">
        <f>'GDP PMB'!M37</f>
        <v>8728029828.5136604</v>
      </c>
      <c r="E33" s="219">
        <f>'GDP RBay'!M37</f>
        <v>6255220876.58459</v>
      </c>
      <c r="F33" s="219">
        <f>'GDP Newcastle'!M37</f>
        <v>2981452917.7175498</v>
      </c>
      <c r="G33" s="219">
        <f>'GDP Port Shepstone'!M37</f>
        <v>3333242165.2295194</v>
      </c>
    </row>
    <row r="34" spans="1:7" hidden="1">
      <c r="A34" t="str">
        <f>'GDP Durban'!A38</f>
        <v>2009q4</v>
      </c>
      <c r="B34" s="219">
        <f>'GDP Durban'!E38</f>
        <v>107132239317.58234</v>
      </c>
      <c r="C34" s="219">
        <f>'GDP Durban'!M38</f>
        <v>59913661696.349632</v>
      </c>
      <c r="D34" s="219">
        <f>'GDP PMB'!M38</f>
        <v>9811026854.0121212</v>
      </c>
      <c r="E34" s="219">
        <f>'GDP RBay'!M38</f>
        <v>6352001490.0246334</v>
      </c>
      <c r="F34" s="219">
        <f>'GDP Newcastle'!M38</f>
        <v>2991357921.4324741</v>
      </c>
      <c r="G34" s="219">
        <f>'GDP Port Shepstone'!M38</f>
        <v>3336249728.5996428</v>
      </c>
    </row>
    <row r="35" spans="1:7" hidden="1">
      <c r="A35" t="str">
        <f>'GDP Durban'!A39</f>
        <v>2010q1</v>
      </c>
      <c r="B35" s="219">
        <f>'GDP Durban'!E39</f>
        <v>104179712581.32416</v>
      </c>
      <c r="C35" s="219">
        <f>'GDP Durban'!M39</f>
        <v>59789740177.95871</v>
      </c>
      <c r="D35" s="219">
        <f>'GDP PMB'!M39</f>
        <v>8420759953.1303673</v>
      </c>
      <c r="E35" s="219">
        <f>'GDP RBay'!M39</f>
        <v>6294360918.8747654</v>
      </c>
      <c r="F35" s="219">
        <f>'GDP Newcastle'!M39</f>
        <v>2938644980.6712317</v>
      </c>
      <c r="G35" s="219">
        <f>'GDP Port Shepstone'!M39</f>
        <v>3194379131.6250243</v>
      </c>
    </row>
    <row r="36" spans="1:7" hidden="1">
      <c r="A36" t="str">
        <f>'GDP Durban'!A40</f>
        <v>2010q2</v>
      </c>
      <c r="B36" s="219">
        <f>'GDP Durban'!E40</f>
        <v>108592799555.66273</v>
      </c>
      <c r="C36" s="219">
        <f>'GDP Durban'!M40</f>
        <v>62319081852.981216</v>
      </c>
      <c r="D36" s="219">
        <f>'GDP PMB'!M40</f>
        <v>8652960663.8758869</v>
      </c>
      <c r="E36" s="219">
        <f>'GDP RBay'!M40</f>
        <v>6760401503.5393677</v>
      </c>
      <c r="F36" s="219">
        <f>'GDP Newcastle'!M40</f>
        <v>3092535434.1766667</v>
      </c>
      <c r="G36" s="219">
        <f>'GDP Port Shepstone'!M40</f>
        <v>3275367826.1770415</v>
      </c>
    </row>
    <row r="37" spans="1:7" hidden="1">
      <c r="A37" t="str">
        <f>'GDP Durban'!A41</f>
        <v>2010q3</v>
      </c>
      <c r="B37" s="219">
        <f>'GDP Durban'!E41</f>
        <v>109894778451.03519</v>
      </c>
      <c r="C37" s="219">
        <f>'GDP Durban'!M41</f>
        <v>62891752412.335167</v>
      </c>
      <c r="D37" s="219">
        <f>'GDP PMB'!M41</f>
        <v>8793505360.3497562</v>
      </c>
      <c r="E37" s="219">
        <f>'GDP RBay'!M41</f>
        <v>6915864285.0803003</v>
      </c>
      <c r="F37" s="219">
        <f>'GDP Newcastle'!M41</f>
        <v>3087197183.5801163</v>
      </c>
      <c r="G37" s="219">
        <f>'GDP Port Shepstone'!M41</f>
        <v>3310349917.5056491</v>
      </c>
    </row>
    <row r="38" spans="1:7" hidden="1">
      <c r="A38" t="str">
        <f>'GDP Durban'!A42</f>
        <v>2010q4</v>
      </c>
      <c r="B38" s="219">
        <f>'GDP Durban'!E42</f>
        <v>111179544817.90334</v>
      </c>
      <c r="C38" s="219">
        <f>'GDP Durban'!M42</f>
        <v>62805303201.642548</v>
      </c>
      <c r="D38" s="219">
        <f>'GDP PMB'!M42</f>
        <v>9392164577.8820763</v>
      </c>
      <c r="E38" s="219">
        <f>'GDP RBay'!M42</f>
        <v>6816124542.6735353</v>
      </c>
      <c r="F38" s="219">
        <f>'GDP Newcastle'!M42</f>
        <v>3165915457.6992598</v>
      </c>
      <c r="G38" s="219">
        <f>'GDP Port Shepstone'!M42</f>
        <v>3491486927.1486325</v>
      </c>
    </row>
    <row r="39" spans="1:7" hidden="1">
      <c r="A39" t="str">
        <f>'GDP Durban'!A43</f>
        <v>2011q1</v>
      </c>
      <c r="B39" s="219">
        <f>'GDP Durban'!E43</f>
        <v>108220192690.38571</v>
      </c>
      <c r="C39" s="219">
        <f>'GDP Durban'!M43</f>
        <v>62165408392.751495</v>
      </c>
      <c r="D39" s="219">
        <f>'GDP PMB'!M43</f>
        <v>8765973230.4082222</v>
      </c>
      <c r="E39" s="219">
        <f>'GDP RBay'!M43</f>
        <v>6482464909.4397297</v>
      </c>
      <c r="F39" s="219">
        <f>'GDP Newcastle'!M43</f>
        <v>3047510485.0232158</v>
      </c>
      <c r="G39" s="219">
        <f>'GDP Port Shepstone'!M43</f>
        <v>3322769801.2450628</v>
      </c>
    </row>
    <row r="40" spans="1:7" hidden="1">
      <c r="A40" t="str">
        <f>'GDP Durban'!A44</f>
        <v>2011q2</v>
      </c>
      <c r="B40" s="219">
        <f>'GDP Durban'!E44</f>
        <v>112244814900.52547</v>
      </c>
      <c r="C40" s="219">
        <f>'GDP Durban'!M44</f>
        <v>64472643675.418907</v>
      </c>
      <c r="D40" s="219">
        <f>'GDP PMB'!M44</f>
        <v>8920382586.013443</v>
      </c>
      <c r="E40" s="219">
        <f>'GDP RBay'!M44</f>
        <v>6998363370.4254704</v>
      </c>
      <c r="F40" s="219">
        <f>'GDP Newcastle'!M44</f>
        <v>3201374958.4900732</v>
      </c>
      <c r="G40" s="219">
        <f>'GDP Port Shepstone'!M44</f>
        <v>3371469919.0415726</v>
      </c>
    </row>
    <row r="41" spans="1:7" hidden="1">
      <c r="A41" t="str">
        <f>'GDP Durban'!A45</f>
        <v>2011q3</v>
      </c>
      <c r="B41" s="219">
        <f>'GDP Durban'!E45</f>
        <v>113926415191.85445</v>
      </c>
      <c r="C41" s="219">
        <f>'GDP Durban'!M45</f>
        <v>65197330860.963799</v>
      </c>
      <c r="D41" s="219">
        <f>'GDP PMB'!M45</f>
        <v>9104889831.3820419</v>
      </c>
      <c r="E41" s="219">
        <f>'GDP RBay'!M45</f>
        <v>7206060814.9014988</v>
      </c>
      <c r="F41" s="219">
        <f>'GDP Newcastle'!M45</f>
        <v>3190706538.6593366</v>
      </c>
      <c r="G41" s="219">
        <f>'GDP Port Shepstone'!M45</f>
        <v>3416052517.0838661</v>
      </c>
    </row>
    <row r="42" spans="1:7" hidden="1">
      <c r="A42" t="str">
        <f>'GDP Durban'!A46</f>
        <v>2011q4</v>
      </c>
      <c r="B42" s="219">
        <f>'GDP Durban'!E46</f>
        <v>115433088427.94081</v>
      </c>
      <c r="C42" s="219">
        <f>'GDP Durban'!M46</f>
        <v>64922035257.024261</v>
      </c>
      <c r="D42" s="219">
        <f>'GDP PMB'!M46</f>
        <v>9911736412.2138863</v>
      </c>
      <c r="E42" s="219">
        <f>'GDP RBay'!M46</f>
        <v>7051358846.284503</v>
      </c>
      <c r="F42" s="219">
        <f>'GDP Newcastle'!M46</f>
        <v>3291912917.1638765</v>
      </c>
      <c r="G42" s="219">
        <f>'GDP Port Shepstone'!M46</f>
        <v>3658410347.2853985</v>
      </c>
    </row>
    <row r="43" spans="1:7" hidden="1">
      <c r="A43" t="str">
        <f>'GDP Durban'!A47</f>
        <v>2012q1</v>
      </c>
      <c r="B43" s="219">
        <f>'GDP Durban'!E47</f>
        <v>111402001641.34192</v>
      </c>
      <c r="C43" s="219">
        <f>'GDP Durban'!M47</f>
        <v>63622739098.247803</v>
      </c>
      <c r="D43" s="219">
        <f>'GDP PMB'!M47</f>
        <v>8988314895.5615253</v>
      </c>
      <c r="E43" s="219">
        <f>'GDP RBay'!M47</f>
        <v>6556318404.9736471</v>
      </c>
      <c r="F43" s="219">
        <f>'GDP Newcastle'!M47</f>
        <v>3123945820.7862539</v>
      </c>
      <c r="G43" s="219">
        <f>'GDP Port Shepstone'!M47</f>
        <v>3469545203.0987248</v>
      </c>
    </row>
    <row r="44" spans="1:7" hidden="1">
      <c r="A44" t="str">
        <f>'GDP Durban'!A48</f>
        <v>2012q2</v>
      </c>
      <c r="B44" s="219">
        <f>'GDP Durban'!E48</f>
        <v>115721623768.86458</v>
      </c>
      <c r="C44" s="219">
        <f>'GDP Durban'!M48</f>
        <v>66043785862.2285</v>
      </c>
      <c r="D44" s="219">
        <f>'GDP PMB'!M48</f>
        <v>9340997046.8279305</v>
      </c>
      <c r="E44" s="219">
        <f>'GDP RBay'!M48</f>
        <v>6983669996.2011824</v>
      </c>
      <c r="F44" s="219">
        <f>'GDP Newcastle'!M48</f>
        <v>3337405147.8534207</v>
      </c>
      <c r="G44" s="219">
        <f>'GDP Port Shepstone'!M48</f>
        <v>3546366161.7435269</v>
      </c>
    </row>
    <row r="45" spans="1:7" hidden="1">
      <c r="A45" t="str">
        <f>'GDP Durban'!A49</f>
        <v>2012q3</v>
      </c>
      <c r="B45" s="219">
        <f>'GDP Durban'!E49</f>
        <v>116458149125.85229</v>
      </c>
      <c r="C45" s="219">
        <f>'GDP Durban'!M49</f>
        <v>66312527780.968826</v>
      </c>
      <c r="D45" s="219">
        <f>'GDP PMB'!M49</f>
        <v>9408742805.2017097</v>
      </c>
      <c r="E45" s="219">
        <f>'GDP RBay'!M49</f>
        <v>7191825967.7586632</v>
      </c>
      <c r="F45" s="219">
        <f>'GDP Newcastle'!M49</f>
        <v>3270870271.8745661</v>
      </c>
      <c r="G45" s="219">
        <f>'GDP Port Shepstone'!M49</f>
        <v>3555464063.8792009</v>
      </c>
    </row>
    <row r="46" spans="1:7" hidden="1">
      <c r="A46" t="str">
        <f>'GDP Durban'!A50</f>
        <v>2012q4</v>
      </c>
      <c r="B46" s="219">
        <f>'GDP Durban'!E50</f>
        <v>118021613966.16782</v>
      </c>
      <c r="C46" s="219">
        <f>'GDP Durban'!M50</f>
        <v>66350601379.780769</v>
      </c>
      <c r="D46" s="219">
        <f>'GDP PMB'!M50</f>
        <v>10304142716.621185</v>
      </c>
      <c r="E46" s="219">
        <f>'GDP RBay'!M50</f>
        <v>7147573797.6989632</v>
      </c>
      <c r="F46" s="219">
        <f>'GDP Newcastle'!M50</f>
        <v>3340630898.6953816</v>
      </c>
      <c r="G46" s="219">
        <f>'GDP Port Shepstone'!M50</f>
        <v>3707388026.4185929</v>
      </c>
    </row>
    <row r="47" spans="1:7" hidden="1">
      <c r="A47" t="str">
        <f>'GDP Durban'!A51</f>
        <v>2013q1</v>
      </c>
      <c r="B47" s="219">
        <f>'GDP Durban'!E51</f>
        <v>113890296334.35884</v>
      </c>
      <c r="C47" s="219">
        <f>'GDP Durban'!M51</f>
        <v>65276358939.897186</v>
      </c>
      <c r="D47" s="219">
        <f>'GDP PMB'!M51</f>
        <v>9206665571.7325649</v>
      </c>
      <c r="E47" s="219">
        <f>'GDP RBay'!M51</f>
        <v>6801975804.5553751</v>
      </c>
      <c r="F47" s="219">
        <f>'GDP Newcastle'!M51</f>
        <v>3204486955.5066447</v>
      </c>
      <c r="G47" s="219">
        <f>'GDP Port Shepstone'!M51</f>
        <v>3512010673.798665</v>
      </c>
    </row>
    <row r="48" spans="1:7" hidden="1">
      <c r="A48" t="str">
        <f>'GDP Durban'!A52</f>
        <v>2013q2</v>
      </c>
      <c r="B48" s="219">
        <f>'GDP Durban'!E52</f>
        <v>119328134578.95</v>
      </c>
      <c r="C48" s="219">
        <f>'GDP Durban'!M52</f>
        <v>68374393677.008568</v>
      </c>
      <c r="D48" s="219">
        <f>'GDP PMB'!M52</f>
        <v>9541268519.421957</v>
      </c>
      <c r="E48" s="219">
        <f>'GDP RBay'!M52</f>
        <v>7356682124.1586266</v>
      </c>
      <c r="F48" s="219">
        <f>'GDP Newcastle'!M52</f>
        <v>3414358946.0740647</v>
      </c>
      <c r="G48" s="219">
        <f>'GDP Port Shepstone'!M52</f>
        <v>3613428709.2563314</v>
      </c>
    </row>
    <row r="49" spans="1:7" hidden="1">
      <c r="A49" t="str">
        <f>'GDP Durban'!A53</f>
        <v>2013q3</v>
      </c>
      <c r="B49" s="219">
        <f>'GDP Durban'!E53</f>
        <v>118844420567.48857</v>
      </c>
      <c r="C49" s="219">
        <f>'GDP Durban'!M53</f>
        <v>67898877207.77092</v>
      </c>
      <c r="D49" s="219">
        <f>'GDP PMB'!M53</f>
        <v>9536365647.8842583</v>
      </c>
      <c r="E49" s="219">
        <f>'GDP RBay'!M53</f>
        <v>7445134512.115797</v>
      </c>
      <c r="F49" s="219">
        <f>'GDP Newcastle'!M53</f>
        <v>3334982885.6464119</v>
      </c>
      <c r="G49" s="219">
        <f>'GDP Port Shepstone'!M53</f>
        <v>3590591188.4795847</v>
      </c>
    </row>
    <row r="50" spans="1:7" hidden="1">
      <c r="A50" t="str">
        <f>'GDP Durban'!A54</f>
        <v>2013q4</v>
      </c>
      <c r="B50" s="219">
        <f>'GDP Durban'!E54</f>
        <v>121177393240.37407</v>
      </c>
      <c r="C50" s="219">
        <f>'GDP Durban'!M54</f>
        <v>68243530193.577766</v>
      </c>
      <c r="D50" s="219">
        <f>'GDP PMB'!M54</f>
        <v>10407132434.217457</v>
      </c>
      <c r="E50" s="219">
        <f>'GDP RBay'!M54</f>
        <v>7390005030.1784639</v>
      </c>
      <c r="F50" s="219">
        <f>'GDP Newcastle'!M54</f>
        <v>3445431938.9094934</v>
      </c>
      <c r="G50" s="219">
        <f>'GDP Port Shepstone'!M54</f>
        <v>3817481231.2942476</v>
      </c>
    </row>
    <row r="51" spans="1:7" hidden="1">
      <c r="A51" t="str">
        <f>'GDP Durban'!A55</f>
        <v>2014q1</v>
      </c>
      <c r="B51" s="219">
        <f>'GDP Durban'!E55</f>
        <v>116591005488.54901</v>
      </c>
      <c r="C51" s="219">
        <f>'GDP Durban'!M55</f>
        <v>66794797914.886208</v>
      </c>
      <c r="D51" s="219">
        <f>'GDP PMB'!M55</f>
        <v>9425329225.3416977</v>
      </c>
      <c r="E51" s="219">
        <f>'GDP RBay'!M55</f>
        <v>6936286979.0970535</v>
      </c>
      <c r="F51" s="219">
        <f>'GDP Newcastle'!M55</f>
        <v>3277722338.3780951</v>
      </c>
      <c r="G51" s="219">
        <f>'GDP Port Shepstone'!M55</f>
        <v>3602076927.7350984</v>
      </c>
    </row>
    <row r="52" spans="1:7" hidden="1">
      <c r="A52" t="str">
        <f>'GDP Durban'!A56</f>
        <v>2014q2</v>
      </c>
      <c r="B52" s="219">
        <f>'GDP Durban'!E56</f>
        <v>121887670460.98657</v>
      </c>
      <c r="C52" s="219">
        <f>'GDP Durban'!M56</f>
        <v>69805084532.399368</v>
      </c>
      <c r="D52" s="219">
        <f>'GDP PMB'!M56</f>
        <v>9757122350.4463596</v>
      </c>
      <c r="E52" s="219">
        <f>'GDP RBay'!M56</f>
        <v>7489950150.5250187</v>
      </c>
      <c r="F52" s="219">
        <f>'GDP Newcastle'!M56</f>
        <v>3493077119.5281711</v>
      </c>
      <c r="G52" s="219">
        <f>'GDP Port Shepstone'!M56</f>
        <v>3695791309.7517734</v>
      </c>
    </row>
    <row r="53" spans="1:7" hidden="1">
      <c r="A53" t="str">
        <f>'GDP Durban'!A57</f>
        <v>2014q3</v>
      </c>
      <c r="B53" s="219">
        <f>'GDP Durban'!E57</f>
        <v>121830062834.20807</v>
      </c>
      <c r="C53" s="219">
        <f>'GDP Durban'!M57</f>
        <v>69565467377.522278</v>
      </c>
      <c r="D53" s="219">
        <f>'GDP PMB'!M57</f>
        <v>9785075479.5769711</v>
      </c>
      <c r="E53" s="219">
        <f>'GDP RBay'!M57</f>
        <v>7620573669.6567898</v>
      </c>
      <c r="F53" s="219">
        <f>'GDP Newcastle'!M57</f>
        <v>3417524731.0687904</v>
      </c>
      <c r="G53" s="219">
        <f>'GDP Port Shepstone'!M57</f>
        <v>3684434895.9309182</v>
      </c>
    </row>
    <row r="54" spans="1:7" hidden="1">
      <c r="A54" t="str">
        <f>'GDP Durban'!A58</f>
        <v>2014q4</v>
      </c>
      <c r="B54" s="219">
        <f>'GDP Durban'!E58</f>
        <v>123765799967.45815</v>
      </c>
      <c r="C54" s="219">
        <f>'GDP Durban'!M58</f>
        <v>69629900494.153778</v>
      </c>
      <c r="D54" s="219">
        <f>'GDP PMB'!M58</f>
        <v>10687438529.467775</v>
      </c>
      <c r="E54" s="219">
        <f>'GDP RBay'!M58</f>
        <v>7534560522.1765194</v>
      </c>
      <c r="F54" s="219">
        <f>'GDP Newcastle'!M58</f>
        <v>3517264706.0916886</v>
      </c>
      <c r="G54" s="219">
        <f>'GDP Port Shepstone'!M58</f>
        <v>3903117195.7940354</v>
      </c>
    </row>
    <row r="55" spans="1:7" hidden="1">
      <c r="A55" t="str">
        <f>'GDP Durban'!A59</f>
        <v>2015q1</v>
      </c>
      <c r="B55" s="219">
        <f>'GDP Durban'!E59</f>
        <v>119173221897.20537</v>
      </c>
      <c r="C55" s="219">
        <f>'GDP Durban'!M59</f>
        <v>68213125390.366814</v>
      </c>
      <c r="D55" s="219">
        <f>'GDP PMB'!M59</f>
        <v>9627709942.2230453</v>
      </c>
      <c r="E55" s="219">
        <f>'GDP RBay'!M59</f>
        <v>7073692888.5766811</v>
      </c>
      <c r="F55" s="219">
        <f>'GDP Newcastle'!M59</f>
        <v>3348437963.5065341</v>
      </c>
      <c r="G55" s="219">
        <f>'GDP Port Shepstone'!M59</f>
        <v>3689449512.775887</v>
      </c>
    </row>
    <row r="56" spans="1:7" hidden="1">
      <c r="A56" t="str">
        <f>'GDP Durban'!A60</f>
        <v>2015q2</v>
      </c>
      <c r="B56" s="219">
        <f>'GDP Durban'!E60</f>
        <v>122416335058.08585</v>
      </c>
      <c r="C56" s="219">
        <f>'GDP Durban'!M60</f>
        <v>70038769636.111298</v>
      </c>
      <c r="D56" s="219">
        <f>'GDP PMB'!M60</f>
        <v>9823009580.1890469</v>
      </c>
      <c r="E56" s="219">
        <f>'GDP RBay'!M60</f>
        <v>7485732342.2824526</v>
      </c>
      <c r="F56" s="219">
        <f>'GDP Newcastle'!M60</f>
        <v>3513810048.7720242</v>
      </c>
      <c r="G56" s="219">
        <f>'GDP Port Shepstone'!M60</f>
        <v>3723431679.1471071</v>
      </c>
    </row>
    <row r="57" spans="1:7" hidden="1">
      <c r="A57" t="str">
        <f>'GDP Durban'!A61</f>
        <v>2015q3</v>
      </c>
      <c r="B57" s="219">
        <f>'GDP Durban'!E61</f>
        <v>122086796361.99588</v>
      </c>
      <c r="C57" s="219">
        <f>'GDP Durban'!M61</f>
        <v>69660311186.008804</v>
      </c>
      <c r="D57" s="219">
        <f>'GDP PMB'!M61</f>
        <v>9821907647.2999878</v>
      </c>
      <c r="E57" s="219">
        <f>'GDP RBay'!M61</f>
        <v>7608103316.5311356</v>
      </c>
      <c r="F57" s="219">
        <f>'GDP Newcastle'!M61</f>
        <v>3426551298.5782804</v>
      </c>
      <c r="G57" s="219">
        <f>'GDP Port Shepstone'!M61</f>
        <v>3702685741.5908613</v>
      </c>
    </row>
    <row r="58" spans="1:7" hidden="1">
      <c r="A58" t="str">
        <f>'GDP Durban'!A62</f>
        <v>2015q4</v>
      </c>
      <c r="B58" s="219">
        <f>'GDP Durban'!E62</f>
        <v>124185840934.22562</v>
      </c>
      <c r="C58" s="219">
        <f>'GDP Durban'!M62</f>
        <v>69873360621.809753</v>
      </c>
      <c r="D58" s="219">
        <f>'GDP PMB'!M62</f>
        <v>10743847560.816288</v>
      </c>
      <c r="E58" s="219">
        <f>'GDP RBay'!M62</f>
        <v>7551498628.7734995</v>
      </c>
      <c r="F58" s="219">
        <f>'GDP Newcastle'!M62</f>
        <v>3525094534.7667041</v>
      </c>
      <c r="G58" s="219">
        <f>'GDP Port Shepstone'!M62</f>
        <v>3909881474.9626827</v>
      </c>
    </row>
    <row r="59" spans="1:7" hidden="1">
      <c r="A59" t="str">
        <f>'GDP Durban'!A63</f>
        <v>2016q1</v>
      </c>
      <c r="B59" s="219">
        <f>'GDP Durban'!E63</f>
        <v>118901713376.03746</v>
      </c>
      <c r="C59" s="219">
        <f>'GDP Durban'!M63</f>
        <v>68108324972.77317</v>
      </c>
      <c r="D59" s="219">
        <f>'GDP PMB'!M63</f>
        <v>9609894366.3871708</v>
      </c>
      <c r="E59" s="219">
        <f>'GDP RBay'!M63</f>
        <v>7077537044.8682747</v>
      </c>
      <c r="F59" s="219">
        <f>'GDP Newcastle'!M63</f>
        <v>3342994609.7430415</v>
      </c>
      <c r="G59" s="219">
        <f>'GDP Port Shepstone'!M63</f>
        <v>3673685610.2742949</v>
      </c>
    </row>
    <row r="60" spans="1:7" hidden="1">
      <c r="A60" t="str">
        <f>'GDP Durban'!A64</f>
        <v>2016q2</v>
      </c>
      <c r="B60" s="219">
        <f>'GDP Durban'!E64</f>
        <v>122577556928.40567</v>
      </c>
      <c r="C60" s="219">
        <f>'GDP Durban'!M64</f>
        <v>70189162880.248108</v>
      </c>
      <c r="D60" s="219">
        <f>'GDP PMB'!M64</f>
        <v>9816460309.1447792</v>
      </c>
      <c r="E60" s="219">
        <f>'GDP RBay'!M64</f>
        <v>7528315412.712142</v>
      </c>
      <c r="F60" s="219">
        <f>'GDP Newcastle'!M64</f>
        <v>3512873673.1326752</v>
      </c>
      <c r="G60" s="219">
        <f>'GDP Port Shepstone'!M64</f>
        <v>3718956968.4721732</v>
      </c>
    </row>
    <row r="61" spans="1:7" hidden="1">
      <c r="A61" t="str">
        <f>'GDP Durban'!A65</f>
        <v>2016q3</v>
      </c>
      <c r="B61" s="219">
        <f>'GDP Durban'!E65</f>
        <v>122657492320.92422</v>
      </c>
      <c r="C61" s="219">
        <f>'GDP Durban'!M65</f>
        <v>70033751767.799484</v>
      </c>
      <c r="D61" s="219">
        <f>'GDP PMB'!M65</f>
        <v>9853896179.2379551</v>
      </c>
      <c r="E61" s="219">
        <f>'GDP RBay'!M65</f>
        <v>7666668661.7332773</v>
      </c>
      <c r="F61" s="219">
        <f>'GDP Newcastle'!M65</f>
        <v>3441762847.5296717</v>
      </c>
      <c r="G61" s="219">
        <f>'GDP Port Shepstone'!M65</f>
        <v>3711748697.9177384</v>
      </c>
    </row>
    <row r="62" spans="1:7" hidden="1">
      <c r="A62" t="str">
        <f>'GDP Durban'!A66</f>
        <v>2016q4</v>
      </c>
      <c r="B62" s="219">
        <f>'GDP Durban'!E66</f>
        <v>125164921553.686</v>
      </c>
      <c r="C62" s="219">
        <f>'GDP Durban'!M66</f>
        <v>70443489415.730637</v>
      </c>
      <c r="D62" s="219">
        <f>'GDP PMB'!M66</f>
        <v>10795467587.244787</v>
      </c>
      <c r="E62" s="219">
        <f>'GDP RBay'!M66</f>
        <v>7621318249.4266376</v>
      </c>
      <c r="F62" s="219">
        <f>'GDP Newcastle'!M66</f>
        <v>3556240491.877727</v>
      </c>
      <c r="G62" s="219">
        <f>'GDP Port Shepstone'!M66</f>
        <v>3943682871.3808613</v>
      </c>
    </row>
    <row r="63" spans="1:7" hidden="1"/>
    <row r="64" spans="1:7" hidden="1">
      <c r="A64" t="str">
        <f t="shared" ref="A64:A95" si="0">A3</f>
        <v>2002q1</v>
      </c>
      <c r="B64" s="83">
        <f>SUM(C64:G64)</f>
        <v>77.350554445691799</v>
      </c>
      <c r="C64" s="83">
        <f t="shared" ref="C64:G73" si="1">C3/$B3*100</f>
        <v>57.233512297785914</v>
      </c>
      <c r="D64" s="83">
        <f t="shared" si="1"/>
        <v>8.0312874696944938</v>
      </c>
      <c r="E64" s="83">
        <f t="shared" si="1"/>
        <v>6.1971102669503102</v>
      </c>
      <c r="F64" s="83">
        <f t="shared" si="1"/>
        <v>2.8349008635733579</v>
      </c>
      <c r="G64" s="83">
        <f t="shared" si="1"/>
        <v>3.0537435476877373</v>
      </c>
    </row>
    <row r="65" spans="1:7" hidden="1">
      <c r="A65" t="str">
        <f t="shared" si="0"/>
        <v>2002q2</v>
      </c>
      <c r="B65" s="83">
        <f t="shared" ref="B65:B88" si="2">SUM(C65:G65)</f>
        <v>77.350554445691813</v>
      </c>
      <c r="C65" s="83">
        <f t="shared" si="1"/>
        <v>57.233512297785914</v>
      </c>
      <c r="D65" s="83">
        <f t="shared" si="1"/>
        <v>8.0312874696944938</v>
      </c>
      <c r="E65" s="83">
        <f t="shared" si="1"/>
        <v>6.1971102669503102</v>
      </c>
      <c r="F65" s="83">
        <f t="shared" si="1"/>
        <v>2.8349008635733579</v>
      </c>
      <c r="G65" s="83">
        <f t="shared" si="1"/>
        <v>3.0537435476877377</v>
      </c>
    </row>
    <row r="66" spans="1:7" hidden="1">
      <c r="A66" t="str">
        <f t="shared" si="0"/>
        <v>2002q3</v>
      </c>
      <c r="B66" s="83">
        <f t="shared" si="2"/>
        <v>77.350554445691799</v>
      </c>
      <c r="C66" s="83">
        <f t="shared" si="1"/>
        <v>57.233512297785914</v>
      </c>
      <c r="D66" s="83">
        <f t="shared" si="1"/>
        <v>8.0312874696944938</v>
      </c>
      <c r="E66" s="83">
        <f t="shared" si="1"/>
        <v>6.1971102669503102</v>
      </c>
      <c r="F66" s="83">
        <f t="shared" si="1"/>
        <v>2.8349008635733584</v>
      </c>
      <c r="G66" s="83">
        <f t="shared" si="1"/>
        <v>3.0537435476877368</v>
      </c>
    </row>
    <row r="67" spans="1:7" hidden="1">
      <c r="A67" t="str">
        <f t="shared" si="0"/>
        <v>2002q4</v>
      </c>
      <c r="B67" s="83">
        <f t="shared" si="2"/>
        <v>77.350554445691799</v>
      </c>
      <c r="C67" s="83">
        <f t="shared" si="1"/>
        <v>57.233512297785914</v>
      </c>
      <c r="D67" s="83">
        <f t="shared" si="1"/>
        <v>8.0312874696944938</v>
      </c>
      <c r="E67" s="83">
        <f t="shared" si="1"/>
        <v>6.1971102669503102</v>
      </c>
      <c r="F67" s="83">
        <f t="shared" si="1"/>
        <v>2.8349008635733579</v>
      </c>
      <c r="G67" s="83">
        <f t="shared" si="1"/>
        <v>3.0537435476877373</v>
      </c>
    </row>
    <row r="68" spans="1:7" hidden="1">
      <c r="A68" t="str">
        <f t="shared" si="0"/>
        <v>2003q1</v>
      </c>
      <c r="B68" s="83">
        <f t="shared" si="2"/>
        <v>77.350554445691799</v>
      </c>
      <c r="C68" s="83">
        <f t="shared" si="1"/>
        <v>57.233512297785914</v>
      </c>
      <c r="D68" s="83">
        <f t="shared" si="1"/>
        <v>8.0312874696944938</v>
      </c>
      <c r="E68" s="83">
        <f t="shared" si="1"/>
        <v>6.1971102669503102</v>
      </c>
      <c r="F68" s="83">
        <f t="shared" si="1"/>
        <v>2.8349008635733575</v>
      </c>
      <c r="G68" s="83">
        <f t="shared" si="1"/>
        <v>3.0537435476877373</v>
      </c>
    </row>
    <row r="69" spans="1:7" hidden="1">
      <c r="A69" t="str">
        <f t="shared" si="0"/>
        <v>2003q2</v>
      </c>
      <c r="B69" s="83">
        <f t="shared" si="2"/>
        <v>77.350554445691813</v>
      </c>
      <c r="C69" s="83">
        <f t="shared" si="1"/>
        <v>57.233512297785914</v>
      </c>
      <c r="D69" s="83">
        <f t="shared" si="1"/>
        <v>8.0312874696944938</v>
      </c>
      <c r="E69" s="83">
        <f t="shared" si="1"/>
        <v>6.1971102669503102</v>
      </c>
      <c r="F69" s="83">
        <f t="shared" si="1"/>
        <v>2.8349008635733575</v>
      </c>
      <c r="G69" s="83">
        <f t="shared" si="1"/>
        <v>3.0537435476877377</v>
      </c>
    </row>
    <row r="70" spans="1:7" hidden="1">
      <c r="A70" t="str">
        <f t="shared" si="0"/>
        <v>2003q3</v>
      </c>
      <c r="B70" s="83">
        <f t="shared" si="2"/>
        <v>77.350554445691799</v>
      </c>
      <c r="C70" s="83">
        <f t="shared" si="1"/>
        <v>57.233512297785914</v>
      </c>
      <c r="D70" s="83">
        <f t="shared" si="1"/>
        <v>8.0312874696944938</v>
      </c>
      <c r="E70" s="83">
        <f t="shared" si="1"/>
        <v>6.1971102669503102</v>
      </c>
      <c r="F70" s="83">
        <f t="shared" si="1"/>
        <v>2.8349008635733584</v>
      </c>
      <c r="G70" s="83">
        <f t="shared" si="1"/>
        <v>3.0537435476877373</v>
      </c>
    </row>
    <row r="71" spans="1:7" hidden="1">
      <c r="A71" t="str">
        <f t="shared" si="0"/>
        <v>2003q4</v>
      </c>
      <c r="B71" s="83">
        <f t="shared" si="2"/>
        <v>77.350554445691799</v>
      </c>
      <c r="C71" s="83">
        <f t="shared" si="1"/>
        <v>57.233512297785914</v>
      </c>
      <c r="D71" s="83">
        <f t="shared" si="1"/>
        <v>8.0312874696944938</v>
      </c>
      <c r="E71" s="83">
        <f t="shared" si="1"/>
        <v>6.1971102669503102</v>
      </c>
      <c r="F71" s="83">
        <f t="shared" si="1"/>
        <v>2.8349008635733579</v>
      </c>
      <c r="G71" s="83">
        <f t="shared" si="1"/>
        <v>3.0537435476877373</v>
      </c>
    </row>
    <row r="72" spans="1:7" hidden="1">
      <c r="A72" t="str">
        <f t="shared" si="0"/>
        <v>2004q1</v>
      </c>
      <c r="B72" s="83">
        <f t="shared" si="2"/>
        <v>77.350554445691799</v>
      </c>
      <c r="C72" s="83">
        <f t="shared" si="1"/>
        <v>57.233512297785914</v>
      </c>
      <c r="D72" s="83">
        <f t="shared" si="1"/>
        <v>8.0312874696944938</v>
      </c>
      <c r="E72" s="83">
        <f t="shared" si="1"/>
        <v>6.1971102669503102</v>
      </c>
      <c r="F72" s="83">
        <f t="shared" si="1"/>
        <v>2.8349008635733579</v>
      </c>
      <c r="G72" s="83">
        <f t="shared" si="1"/>
        <v>3.0537435476877373</v>
      </c>
    </row>
    <row r="73" spans="1:7" hidden="1">
      <c r="A73" t="str">
        <f t="shared" si="0"/>
        <v>2004q2</v>
      </c>
      <c r="B73" s="83">
        <f t="shared" si="2"/>
        <v>77.350554445691799</v>
      </c>
      <c r="C73" s="83">
        <f t="shared" si="1"/>
        <v>57.233512297785914</v>
      </c>
      <c r="D73" s="83">
        <f t="shared" si="1"/>
        <v>8.0312874696944938</v>
      </c>
      <c r="E73" s="83">
        <f t="shared" si="1"/>
        <v>6.1971102669503102</v>
      </c>
      <c r="F73" s="83">
        <f t="shared" si="1"/>
        <v>2.8349008635733579</v>
      </c>
      <c r="G73" s="83">
        <f t="shared" si="1"/>
        <v>3.0537435476877373</v>
      </c>
    </row>
    <row r="74" spans="1:7" hidden="1">
      <c r="A74" t="str">
        <f t="shared" si="0"/>
        <v>2004q3</v>
      </c>
      <c r="B74" s="83">
        <f t="shared" si="2"/>
        <v>77.350554445691799</v>
      </c>
      <c r="C74" s="83">
        <f t="shared" ref="C74:G83" si="3">C13/$B13*100</f>
        <v>57.233512297785914</v>
      </c>
      <c r="D74" s="83">
        <f t="shared" si="3"/>
        <v>8.0312874696944938</v>
      </c>
      <c r="E74" s="83">
        <f t="shared" si="3"/>
        <v>6.1971102669503102</v>
      </c>
      <c r="F74" s="83">
        <f t="shared" si="3"/>
        <v>2.8349008635733579</v>
      </c>
      <c r="G74" s="83">
        <f t="shared" si="3"/>
        <v>3.0537435476877368</v>
      </c>
    </row>
    <row r="75" spans="1:7" hidden="1">
      <c r="A75" t="str">
        <f t="shared" si="0"/>
        <v>2004q4</v>
      </c>
      <c r="B75" s="83">
        <f t="shared" si="2"/>
        <v>77.350554445691799</v>
      </c>
      <c r="C75" s="83">
        <f t="shared" si="3"/>
        <v>57.233512297785914</v>
      </c>
      <c r="D75" s="83">
        <f t="shared" si="3"/>
        <v>8.0312874696944938</v>
      </c>
      <c r="E75" s="83">
        <f t="shared" si="3"/>
        <v>6.1971102669503102</v>
      </c>
      <c r="F75" s="83">
        <f t="shared" si="3"/>
        <v>2.8349008635733584</v>
      </c>
      <c r="G75" s="83">
        <f t="shared" si="3"/>
        <v>3.0537435476877373</v>
      </c>
    </row>
    <row r="76" spans="1:7" hidden="1">
      <c r="A76" t="str">
        <f t="shared" si="0"/>
        <v>2005q1</v>
      </c>
      <c r="B76" s="83">
        <f t="shared" si="2"/>
        <v>77.350554445691799</v>
      </c>
      <c r="C76" s="83">
        <f t="shared" si="3"/>
        <v>57.233512297785914</v>
      </c>
      <c r="D76" s="83">
        <f t="shared" si="3"/>
        <v>8.0312874696944938</v>
      </c>
      <c r="E76" s="83">
        <f t="shared" si="3"/>
        <v>6.1971102669503102</v>
      </c>
      <c r="F76" s="83">
        <f t="shared" si="3"/>
        <v>2.8349008635733579</v>
      </c>
      <c r="G76" s="83">
        <f t="shared" si="3"/>
        <v>3.0537435476877373</v>
      </c>
    </row>
    <row r="77" spans="1:7" hidden="1">
      <c r="A77" t="str">
        <f t="shared" si="0"/>
        <v>2005q2</v>
      </c>
      <c r="B77" s="83">
        <f t="shared" si="2"/>
        <v>77.350554445691813</v>
      </c>
      <c r="C77" s="83">
        <f t="shared" si="3"/>
        <v>57.233512297785914</v>
      </c>
      <c r="D77" s="83">
        <f t="shared" si="3"/>
        <v>8.0312874696944938</v>
      </c>
      <c r="E77" s="83">
        <f t="shared" si="3"/>
        <v>6.1971102669503102</v>
      </c>
      <c r="F77" s="83">
        <f t="shared" si="3"/>
        <v>2.8349008635733579</v>
      </c>
      <c r="G77" s="83">
        <f t="shared" si="3"/>
        <v>3.0537435476877377</v>
      </c>
    </row>
    <row r="78" spans="1:7" hidden="1">
      <c r="A78" t="str">
        <f t="shared" si="0"/>
        <v>2005q3</v>
      </c>
      <c r="B78" s="83">
        <f t="shared" si="2"/>
        <v>77.350554445691799</v>
      </c>
      <c r="C78" s="83">
        <f t="shared" si="3"/>
        <v>57.233512297785914</v>
      </c>
      <c r="D78" s="83">
        <f t="shared" si="3"/>
        <v>8.0312874696944938</v>
      </c>
      <c r="E78" s="83">
        <f t="shared" si="3"/>
        <v>6.1971102669503102</v>
      </c>
      <c r="F78" s="83">
        <f t="shared" si="3"/>
        <v>2.8349008635733579</v>
      </c>
      <c r="G78" s="83">
        <f t="shared" si="3"/>
        <v>3.0537435476877373</v>
      </c>
    </row>
    <row r="79" spans="1:7" hidden="1">
      <c r="A79" t="str">
        <f t="shared" si="0"/>
        <v>2005q4</v>
      </c>
      <c r="B79" s="83">
        <f t="shared" si="2"/>
        <v>77.350554445691799</v>
      </c>
      <c r="C79" s="83">
        <f t="shared" si="3"/>
        <v>57.233512297785914</v>
      </c>
      <c r="D79" s="83">
        <f t="shared" si="3"/>
        <v>8.0312874696944938</v>
      </c>
      <c r="E79" s="83">
        <f t="shared" si="3"/>
        <v>6.1971102669503102</v>
      </c>
      <c r="F79" s="83">
        <f t="shared" si="3"/>
        <v>2.8349008635733579</v>
      </c>
      <c r="G79" s="83">
        <f t="shared" si="3"/>
        <v>3.0537435476877373</v>
      </c>
    </row>
    <row r="80" spans="1:7" hidden="1">
      <c r="A80" t="str">
        <f t="shared" si="0"/>
        <v>2006q1</v>
      </c>
      <c r="B80" s="83">
        <f t="shared" si="2"/>
        <v>77.350554445691799</v>
      </c>
      <c r="C80" s="83">
        <f t="shared" si="3"/>
        <v>57.233512297785914</v>
      </c>
      <c r="D80" s="83">
        <f t="shared" si="3"/>
        <v>8.0312874696944938</v>
      </c>
      <c r="E80" s="83">
        <f t="shared" si="3"/>
        <v>6.1971102669503102</v>
      </c>
      <c r="F80" s="83">
        <f t="shared" si="3"/>
        <v>2.8349008635733584</v>
      </c>
      <c r="G80" s="83">
        <f t="shared" si="3"/>
        <v>3.0537435476877373</v>
      </c>
    </row>
    <row r="81" spans="1:7" hidden="1">
      <c r="A81" t="str">
        <f t="shared" si="0"/>
        <v>2006q2</v>
      </c>
      <c r="B81" s="83">
        <f t="shared" si="2"/>
        <v>77.350554445691799</v>
      </c>
      <c r="C81" s="83">
        <f t="shared" si="3"/>
        <v>57.233512297785914</v>
      </c>
      <c r="D81" s="83">
        <f t="shared" si="3"/>
        <v>8.0312874696944938</v>
      </c>
      <c r="E81" s="83">
        <f t="shared" si="3"/>
        <v>6.1971102669503102</v>
      </c>
      <c r="F81" s="83">
        <f t="shared" si="3"/>
        <v>2.8349008635733579</v>
      </c>
      <c r="G81" s="83">
        <f t="shared" si="3"/>
        <v>3.0537435476877373</v>
      </c>
    </row>
    <row r="82" spans="1:7" hidden="1">
      <c r="A82" t="str">
        <f t="shared" si="0"/>
        <v>2006q3</v>
      </c>
      <c r="B82" s="83">
        <f t="shared" si="2"/>
        <v>77.350554445691799</v>
      </c>
      <c r="C82" s="83">
        <f t="shared" si="3"/>
        <v>57.233512297785914</v>
      </c>
      <c r="D82" s="83">
        <f t="shared" si="3"/>
        <v>8.0312874696944938</v>
      </c>
      <c r="E82" s="83">
        <f t="shared" si="3"/>
        <v>6.1971102669503102</v>
      </c>
      <c r="F82" s="83">
        <f t="shared" si="3"/>
        <v>2.8349008635733584</v>
      </c>
      <c r="G82" s="83">
        <f t="shared" si="3"/>
        <v>3.0537435476877373</v>
      </c>
    </row>
    <row r="83" spans="1:7" hidden="1">
      <c r="A83" t="str">
        <f t="shared" si="0"/>
        <v>2006q4</v>
      </c>
      <c r="B83" s="83">
        <f t="shared" si="2"/>
        <v>77.350554445691799</v>
      </c>
      <c r="C83" s="83">
        <f t="shared" si="3"/>
        <v>57.233512297785914</v>
      </c>
      <c r="D83" s="83">
        <f t="shared" si="3"/>
        <v>8.0312874696944938</v>
      </c>
      <c r="E83" s="83">
        <f t="shared" si="3"/>
        <v>6.1971102669503102</v>
      </c>
      <c r="F83" s="83">
        <f t="shared" si="3"/>
        <v>2.8349008635733579</v>
      </c>
      <c r="G83" s="83">
        <f t="shared" si="3"/>
        <v>3.0537435476877373</v>
      </c>
    </row>
    <row r="84" spans="1:7" hidden="1">
      <c r="A84" t="str">
        <f t="shared" si="0"/>
        <v>2007q1</v>
      </c>
      <c r="B84" s="83">
        <f t="shared" si="2"/>
        <v>77.350554445691799</v>
      </c>
      <c r="C84" s="83">
        <f t="shared" ref="C84:G93" si="4">C23/$B23*100</f>
        <v>57.233512297785914</v>
      </c>
      <c r="D84" s="83">
        <f t="shared" si="4"/>
        <v>8.0312874696944938</v>
      </c>
      <c r="E84" s="83">
        <f t="shared" si="4"/>
        <v>6.1971102669503093</v>
      </c>
      <c r="F84" s="83">
        <f t="shared" si="4"/>
        <v>2.8349008635733579</v>
      </c>
      <c r="G84" s="83">
        <f t="shared" si="4"/>
        <v>3.0537435476877373</v>
      </c>
    </row>
    <row r="85" spans="1:7" hidden="1">
      <c r="A85" t="str">
        <f t="shared" si="0"/>
        <v>2007q2</v>
      </c>
      <c r="B85" s="83">
        <f t="shared" si="2"/>
        <v>77.350554445691799</v>
      </c>
      <c r="C85" s="83">
        <f t="shared" si="4"/>
        <v>57.233512297785914</v>
      </c>
      <c r="D85" s="83">
        <f t="shared" si="4"/>
        <v>8.0312874696944938</v>
      </c>
      <c r="E85" s="83">
        <f t="shared" si="4"/>
        <v>6.1971102669503102</v>
      </c>
      <c r="F85" s="83">
        <f t="shared" si="4"/>
        <v>2.8349008635733579</v>
      </c>
      <c r="G85" s="83">
        <f t="shared" si="4"/>
        <v>3.0537435476877373</v>
      </c>
    </row>
    <row r="86" spans="1:7" hidden="1">
      <c r="A86" t="str">
        <f t="shared" si="0"/>
        <v>2007q3</v>
      </c>
      <c r="B86" s="83">
        <f t="shared" si="2"/>
        <v>77.350554445691799</v>
      </c>
      <c r="C86" s="83">
        <f t="shared" si="4"/>
        <v>57.233512297785914</v>
      </c>
      <c r="D86" s="83">
        <f t="shared" si="4"/>
        <v>8.0312874696944938</v>
      </c>
      <c r="E86" s="83">
        <f t="shared" si="4"/>
        <v>6.1971102669503102</v>
      </c>
      <c r="F86" s="83">
        <f t="shared" si="4"/>
        <v>2.8349008635733579</v>
      </c>
      <c r="G86" s="83">
        <f t="shared" si="4"/>
        <v>3.0537435476877373</v>
      </c>
    </row>
    <row r="87" spans="1:7" hidden="1">
      <c r="A87" t="str">
        <f t="shared" si="0"/>
        <v>2007q4</v>
      </c>
      <c r="B87" s="83">
        <f t="shared" si="2"/>
        <v>77.350554445691799</v>
      </c>
      <c r="C87" s="83">
        <f t="shared" si="4"/>
        <v>57.233512297785914</v>
      </c>
      <c r="D87" s="83">
        <f t="shared" si="4"/>
        <v>8.0312874696944938</v>
      </c>
      <c r="E87" s="83">
        <f t="shared" si="4"/>
        <v>6.1971102669503093</v>
      </c>
      <c r="F87" s="83">
        <f t="shared" si="4"/>
        <v>2.8349008635733579</v>
      </c>
      <c r="G87" s="83">
        <f t="shared" si="4"/>
        <v>3.0537435476877368</v>
      </c>
    </row>
    <row r="88" spans="1:7">
      <c r="A88" t="str">
        <f t="shared" si="0"/>
        <v>2008q1</v>
      </c>
      <c r="B88" s="83">
        <f t="shared" si="2"/>
        <v>78.730496743905107</v>
      </c>
      <c r="C88" s="83">
        <f t="shared" si="4"/>
        <v>58.440941989797132</v>
      </c>
      <c r="D88" s="83">
        <f t="shared" si="4"/>
        <v>8.1954277173082808</v>
      </c>
      <c r="E88" s="83">
        <f t="shared" si="4"/>
        <v>6.3044421173581151</v>
      </c>
      <c r="F88" s="83">
        <f t="shared" si="4"/>
        <v>2.8514810350969713</v>
      </c>
      <c r="G88" s="83">
        <f t="shared" si="4"/>
        <v>2.9382038843446092</v>
      </c>
    </row>
    <row r="89" spans="1:7">
      <c r="A89" t="str">
        <f t="shared" si="0"/>
        <v>2008q2</v>
      </c>
      <c r="B89" s="83">
        <f t="shared" ref="B89:B96" si="5">SUM(C89:G89)</f>
        <v>78.529155415158911</v>
      </c>
      <c r="C89" s="83">
        <f t="shared" si="4"/>
        <v>58.543455033832636</v>
      </c>
      <c r="D89" s="83">
        <f t="shared" si="4"/>
        <v>7.5731591891401866</v>
      </c>
      <c r="E89" s="83">
        <f t="shared" si="4"/>
        <v>6.8349776586806366</v>
      </c>
      <c r="F89" s="83">
        <f t="shared" si="4"/>
        <v>2.756561460960206</v>
      </c>
      <c r="G89" s="83">
        <f t="shared" si="4"/>
        <v>2.8210020725452414</v>
      </c>
    </row>
    <row r="90" spans="1:7">
      <c r="A90" t="str">
        <f t="shared" si="0"/>
        <v>2008q3</v>
      </c>
      <c r="B90" s="83">
        <f t="shared" si="5"/>
        <v>78.203568518421903</v>
      </c>
      <c r="C90" s="83">
        <f t="shared" si="4"/>
        <v>58.087081840123489</v>
      </c>
      <c r="D90" s="83">
        <f t="shared" si="4"/>
        <v>7.7303872407602352</v>
      </c>
      <c r="E90" s="83">
        <f t="shared" si="4"/>
        <v>6.774376217579074</v>
      </c>
      <c r="F90" s="83">
        <f t="shared" si="4"/>
        <v>2.7768238933294209</v>
      </c>
      <c r="G90" s="83">
        <f t="shared" si="4"/>
        <v>2.8348993266296838</v>
      </c>
    </row>
    <row r="91" spans="1:7">
      <c r="A91" t="str">
        <f t="shared" si="0"/>
        <v>2008q4</v>
      </c>
      <c r="B91" s="83">
        <f t="shared" si="5"/>
        <v>76.90045288461134</v>
      </c>
      <c r="C91" s="83">
        <f t="shared" si="4"/>
        <v>56.311469509910431</v>
      </c>
      <c r="D91" s="83">
        <f t="shared" si="4"/>
        <v>8.1540819678682013</v>
      </c>
      <c r="E91" s="83">
        <f t="shared" si="4"/>
        <v>6.265975876990848</v>
      </c>
      <c r="F91" s="83">
        <f t="shared" si="4"/>
        <v>2.915598620997204</v>
      </c>
      <c r="G91" s="83">
        <f t="shared" si="4"/>
        <v>3.2533269088446581</v>
      </c>
    </row>
    <row r="92" spans="1:7">
      <c r="A92" t="str">
        <f t="shared" si="0"/>
        <v>2009q1</v>
      </c>
      <c r="B92" s="83">
        <f t="shared" si="5"/>
        <v>76.12697616307895</v>
      </c>
      <c r="C92" s="83">
        <f t="shared" si="4"/>
        <v>56.498434357946657</v>
      </c>
      <c r="D92" s="83">
        <f t="shared" si="4"/>
        <v>8.0220365454144247</v>
      </c>
      <c r="E92" s="83">
        <f t="shared" si="4"/>
        <v>5.6239370116081693</v>
      </c>
      <c r="F92" s="83">
        <f t="shared" si="4"/>
        <v>2.7758558284033095</v>
      </c>
      <c r="G92" s="83">
        <f t="shared" si="4"/>
        <v>3.2067124197063888</v>
      </c>
    </row>
    <row r="93" spans="1:7">
      <c r="A93" t="str">
        <f t="shared" si="0"/>
        <v>2009q2</v>
      </c>
      <c r="B93" s="83">
        <f t="shared" si="5"/>
        <v>76.45709596293274</v>
      </c>
      <c r="C93" s="83">
        <f t="shared" si="4"/>
        <v>56.386607347301741</v>
      </c>
      <c r="D93" s="83">
        <f t="shared" si="4"/>
        <v>8.3003445408079788</v>
      </c>
      <c r="E93" s="83">
        <f t="shared" si="4"/>
        <v>5.6442926388302501</v>
      </c>
      <c r="F93" s="83">
        <f t="shared" si="4"/>
        <v>2.9520196931433671</v>
      </c>
      <c r="G93" s="83">
        <f t="shared" si="4"/>
        <v>3.1738317428494041</v>
      </c>
    </row>
    <row r="94" spans="1:7">
      <c r="A94" t="str">
        <f t="shared" si="0"/>
        <v>2009q3</v>
      </c>
      <c r="B94" s="83">
        <f t="shared" si="5"/>
        <v>76.482386022679705</v>
      </c>
      <c r="C94" s="83">
        <f t="shared" ref="C94:G103" si="6">C33/$B33*100</f>
        <v>56.366596005589386</v>
      </c>
      <c r="D94" s="83">
        <f t="shared" si="6"/>
        <v>8.2435750865621475</v>
      </c>
      <c r="E94" s="83">
        <f t="shared" si="6"/>
        <v>5.9080209385509725</v>
      </c>
      <c r="F94" s="83">
        <f t="shared" si="6"/>
        <v>2.8159655130830252</v>
      </c>
      <c r="G94" s="83">
        <f t="shared" si="6"/>
        <v>3.1482284788941737</v>
      </c>
    </row>
    <row r="95" spans="1:7">
      <c r="A95" t="str">
        <f t="shared" si="0"/>
        <v>2009q4</v>
      </c>
      <c r="B95" s="83">
        <f t="shared" si="5"/>
        <v>76.918300425084524</v>
      </c>
      <c r="C95" s="83">
        <f t="shared" si="6"/>
        <v>55.924959730134859</v>
      </c>
      <c r="D95" s="83">
        <f t="shared" si="6"/>
        <v>9.1578659388686514</v>
      </c>
      <c r="E95" s="83">
        <f t="shared" si="6"/>
        <v>5.9291222982792213</v>
      </c>
      <c r="F95" s="83">
        <f t="shared" si="6"/>
        <v>2.7922107672601766</v>
      </c>
      <c r="G95" s="83">
        <f t="shared" si="6"/>
        <v>3.1141416905416106</v>
      </c>
    </row>
    <row r="96" spans="1:7">
      <c r="A96" t="str">
        <f t="shared" ref="A96:A127" si="7">A35</f>
        <v>2010q1</v>
      </c>
      <c r="B96" s="83">
        <f t="shared" si="5"/>
        <v>77.402675784225281</v>
      </c>
      <c r="C96" s="83">
        <f t="shared" si="6"/>
        <v>57.39096288184323</v>
      </c>
      <c r="D96" s="83">
        <f t="shared" si="6"/>
        <v>8.0829172441390664</v>
      </c>
      <c r="E96" s="83">
        <f t="shared" si="6"/>
        <v>6.0418297986388652</v>
      </c>
      <c r="F96" s="83">
        <f t="shared" si="6"/>
        <v>2.8207459090245464</v>
      </c>
      <c r="G96" s="83">
        <f t="shared" si="6"/>
        <v>3.0662199505795784</v>
      </c>
    </row>
    <row r="97" spans="1:7">
      <c r="A97" t="str">
        <f t="shared" si="7"/>
        <v>2010q2</v>
      </c>
      <c r="B97" s="83">
        <f t="shared" ref="B97:B104" si="8">SUM(C97:G97)</f>
        <v>77.445601941261145</v>
      </c>
      <c r="C97" s="83">
        <f t="shared" si="6"/>
        <v>57.387858226306761</v>
      </c>
      <c r="D97" s="83">
        <f t="shared" si="6"/>
        <v>7.9682637332142203</v>
      </c>
      <c r="E97" s="83">
        <f t="shared" si="6"/>
        <v>6.2254601881537326</v>
      </c>
      <c r="F97" s="83">
        <f t="shared" si="6"/>
        <v>2.8478273392256437</v>
      </c>
      <c r="G97" s="83">
        <f t="shared" si="6"/>
        <v>3.0161924543607945</v>
      </c>
    </row>
    <row r="98" spans="1:7">
      <c r="A98" t="str">
        <f t="shared" si="7"/>
        <v>2010q3</v>
      </c>
      <c r="B98" s="83">
        <f t="shared" si="8"/>
        <v>77.345502995597784</v>
      </c>
      <c r="C98" s="83">
        <f t="shared" si="6"/>
        <v>57.229063381166256</v>
      </c>
      <c r="D98" s="83">
        <f t="shared" si="6"/>
        <v>8.0017499323389583</v>
      </c>
      <c r="E98" s="83">
        <f t="shared" si="6"/>
        <v>6.2931691410267856</v>
      </c>
      <c r="F98" s="83">
        <f t="shared" si="6"/>
        <v>2.8092300899952685</v>
      </c>
      <c r="G98" s="83">
        <f t="shared" si="6"/>
        <v>3.0122904510705313</v>
      </c>
    </row>
    <row r="99" spans="1:7">
      <c r="A99" t="str">
        <f t="shared" si="7"/>
        <v>2010q4</v>
      </c>
      <c r="B99" s="83">
        <f t="shared" si="8"/>
        <v>77.056435918462554</v>
      </c>
      <c r="C99" s="83">
        <f t="shared" si="6"/>
        <v>56.489980512610401</v>
      </c>
      <c r="D99" s="83">
        <f t="shared" si="6"/>
        <v>8.4477451254771179</v>
      </c>
      <c r="E99" s="83">
        <f t="shared" si="6"/>
        <v>6.1307361474067932</v>
      </c>
      <c r="F99" s="83">
        <f t="shared" si="6"/>
        <v>2.8475700839435794</v>
      </c>
      <c r="G99" s="83">
        <f t="shared" si="6"/>
        <v>3.1404040490246685</v>
      </c>
    </row>
    <row r="100" spans="1:7">
      <c r="A100" t="str">
        <f t="shared" si="7"/>
        <v>2011q1</v>
      </c>
      <c r="B100" s="83">
        <f t="shared" si="8"/>
        <v>77.42004956373647</v>
      </c>
      <c r="C100" s="83">
        <f t="shared" si="6"/>
        <v>57.443446409862354</v>
      </c>
      <c r="D100" s="83">
        <f t="shared" si="6"/>
        <v>8.1001271689539251</v>
      </c>
      <c r="E100" s="83">
        <f t="shared" si="6"/>
        <v>5.9900696425350501</v>
      </c>
      <c r="F100" s="83">
        <f t="shared" si="6"/>
        <v>2.816027590841609</v>
      </c>
      <c r="G100" s="83">
        <f t="shared" si="6"/>
        <v>3.0703787515435255</v>
      </c>
    </row>
    <row r="101" spans="1:7">
      <c r="A101" t="str">
        <f t="shared" si="7"/>
        <v>2011q2</v>
      </c>
      <c r="B101" s="83">
        <f t="shared" si="8"/>
        <v>77.477284439784256</v>
      </c>
      <c r="C101" s="83">
        <f t="shared" si="6"/>
        <v>57.439306869147046</v>
      </c>
      <c r="D101" s="83">
        <f t="shared" si="6"/>
        <v>7.9472558210541289</v>
      </c>
      <c r="E101" s="83">
        <f t="shared" si="6"/>
        <v>6.234910161888207</v>
      </c>
      <c r="F101" s="83">
        <f t="shared" si="6"/>
        <v>2.8521361644430723</v>
      </c>
      <c r="G101" s="83">
        <f t="shared" si="6"/>
        <v>3.003675423251813</v>
      </c>
    </row>
    <row r="102" spans="1:7">
      <c r="A102" t="str">
        <f t="shared" si="7"/>
        <v>2011q3</v>
      </c>
      <c r="B102" s="83">
        <f t="shared" si="8"/>
        <v>77.343819178899793</v>
      </c>
      <c r="C102" s="83">
        <f t="shared" si="6"/>
        <v>57.22758040895971</v>
      </c>
      <c r="D102" s="83">
        <f t="shared" si="6"/>
        <v>7.9919040865537809</v>
      </c>
      <c r="E102" s="83">
        <f t="shared" si="6"/>
        <v>6.3251887657189449</v>
      </c>
      <c r="F102" s="83">
        <f t="shared" si="6"/>
        <v>2.8006731654692376</v>
      </c>
      <c r="G102" s="83">
        <f t="shared" si="6"/>
        <v>2.9984727521981296</v>
      </c>
    </row>
    <row r="103" spans="1:7">
      <c r="A103" t="str">
        <f t="shared" si="7"/>
        <v>2011q4</v>
      </c>
      <c r="B103" s="83">
        <f t="shared" si="8"/>
        <v>76.958396409386154</v>
      </c>
      <c r="C103" s="83">
        <f t="shared" si="6"/>
        <v>56.242136584218564</v>
      </c>
      <c r="D103" s="83">
        <f t="shared" si="6"/>
        <v>8.5865643440713235</v>
      </c>
      <c r="E103" s="83">
        <f t="shared" si="6"/>
        <v>6.1086114408922869</v>
      </c>
      <c r="F103" s="83">
        <f t="shared" si="6"/>
        <v>2.8517931574003197</v>
      </c>
      <c r="G103" s="83">
        <f t="shared" si="6"/>
        <v>3.1692908828036459</v>
      </c>
    </row>
    <row r="104" spans="1:7">
      <c r="A104" t="str">
        <f t="shared" si="7"/>
        <v>2012q1</v>
      </c>
      <c r="B104" s="83">
        <f t="shared" si="8"/>
        <v>76.983233837013572</v>
      </c>
      <c r="C104" s="83">
        <f t="shared" ref="C104:G113" si="9">C43/$B43*100</f>
        <v>57.11094788321742</v>
      </c>
      <c r="D104" s="83">
        <f t="shared" si="9"/>
        <v>8.0683603195024745</v>
      </c>
      <c r="E104" s="83">
        <f t="shared" si="9"/>
        <v>5.8852788175940276</v>
      </c>
      <c r="F104" s="83">
        <f t="shared" si="9"/>
        <v>2.8042097760898219</v>
      </c>
      <c r="G104" s="83">
        <f t="shared" si="9"/>
        <v>3.1144370406098312</v>
      </c>
    </row>
    <row r="105" spans="1:7">
      <c r="A105" t="str">
        <f t="shared" si="7"/>
        <v>2012q2</v>
      </c>
      <c r="B105" s="83">
        <f t="shared" ref="B105:B111" si="10">SUM(C105:G105)</f>
        <v>77.126660781326052</v>
      </c>
      <c r="C105" s="83">
        <f t="shared" si="9"/>
        <v>57.071257480918511</v>
      </c>
      <c r="D105" s="83">
        <f t="shared" si="9"/>
        <v>8.0719546983587751</v>
      </c>
      <c r="E105" s="83">
        <f t="shared" si="9"/>
        <v>6.0348876629573969</v>
      </c>
      <c r="F105" s="83">
        <f t="shared" si="9"/>
        <v>2.8839943989373613</v>
      </c>
      <c r="G105" s="83">
        <f t="shared" si="9"/>
        <v>3.0645665401540043</v>
      </c>
    </row>
    <row r="106" spans="1:7">
      <c r="A106" t="str">
        <f t="shared" si="7"/>
        <v>2012q3</v>
      </c>
      <c r="B106" s="83">
        <f t="shared" si="10"/>
        <v>77.057236065725775</v>
      </c>
      <c r="C106" s="83">
        <f t="shared" si="9"/>
        <v>56.941079931905122</v>
      </c>
      <c r="D106" s="83">
        <f t="shared" si="9"/>
        <v>8.0790763684849622</v>
      </c>
      <c r="E106" s="83">
        <f t="shared" si="9"/>
        <v>6.1754596150989016</v>
      </c>
      <c r="F106" s="83">
        <f t="shared" si="9"/>
        <v>2.8086229228491773</v>
      </c>
      <c r="G106" s="83">
        <f t="shared" si="9"/>
        <v>3.0529972273876118</v>
      </c>
    </row>
    <row r="107" spans="1:7">
      <c r="A107" t="str">
        <f t="shared" si="7"/>
        <v>2012q4</v>
      </c>
      <c r="B107" s="83">
        <f t="shared" si="10"/>
        <v>76.977710917644416</v>
      </c>
      <c r="C107" s="83">
        <f t="shared" si="9"/>
        <v>56.219025608987941</v>
      </c>
      <c r="D107" s="83">
        <f t="shared" si="9"/>
        <v>8.7307251361390303</v>
      </c>
      <c r="E107" s="83">
        <f t="shared" si="9"/>
        <v>6.0561566288594335</v>
      </c>
      <c r="F107" s="83">
        <f t="shared" si="9"/>
        <v>2.8305246695346922</v>
      </c>
      <c r="G107" s="83">
        <f t="shared" si="9"/>
        <v>3.1412788741233078</v>
      </c>
    </row>
    <row r="108" spans="1:7">
      <c r="A108" t="str">
        <f t="shared" si="7"/>
        <v>2013q1</v>
      </c>
      <c r="B108" s="83">
        <f t="shared" si="10"/>
        <v>77.268653061658441</v>
      </c>
      <c r="C108" s="83">
        <f t="shared" si="9"/>
        <v>57.315119058307673</v>
      </c>
      <c r="D108" s="83">
        <f t="shared" si="9"/>
        <v>8.083801577531819</v>
      </c>
      <c r="E108" s="83">
        <f t="shared" si="9"/>
        <v>5.9723927529226479</v>
      </c>
      <c r="F108" s="83">
        <f t="shared" si="9"/>
        <v>2.8136610919853258</v>
      </c>
      <c r="G108" s="83">
        <f t="shared" si="9"/>
        <v>3.0836785809109788</v>
      </c>
    </row>
    <row r="109" spans="1:7">
      <c r="A109" t="str">
        <f t="shared" si="7"/>
        <v>2013q2</v>
      </c>
      <c r="B109" s="83">
        <f t="shared" si="10"/>
        <v>77.349849054123823</v>
      </c>
      <c r="C109" s="83">
        <f t="shared" si="9"/>
        <v>57.299474192124102</v>
      </c>
      <c r="D109" s="83">
        <f t="shared" si="9"/>
        <v>7.9958247508757072</v>
      </c>
      <c r="E109" s="83">
        <f t="shared" si="9"/>
        <v>6.1650860043331122</v>
      </c>
      <c r="F109" s="83">
        <f t="shared" si="9"/>
        <v>2.8613193008686926</v>
      </c>
      <c r="G109" s="83">
        <f t="shared" si="9"/>
        <v>3.0281448059222038</v>
      </c>
    </row>
    <row r="110" spans="1:7">
      <c r="A110" t="str">
        <f t="shared" si="7"/>
        <v>2013q3</v>
      </c>
      <c r="B110" s="83">
        <f t="shared" si="10"/>
        <v>77.248852746741122</v>
      </c>
      <c r="C110" s="83">
        <f t="shared" si="9"/>
        <v>57.132574574010363</v>
      </c>
      <c r="D110" s="83">
        <f t="shared" si="9"/>
        <v>8.0242434624592338</v>
      </c>
      <c r="E110" s="83">
        <f t="shared" si="9"/>
        <v>6.2646058406148768</v>
      </c>
      <c r="F110" s="83">
        <f t="shared" si="9"/>
        <v>2.8061753927712272</v>
      </c>
      <c r="G110" s="83">
        <f t="shared" si="9"/>
        <v>3.0212534768854242</v>
      </c>
    </row>
    <row r="111" spans="1:7">
      <c r="A111" t="str">
        <f t="shared" si="7"/>
        <v>2013q4</v>
      </c>
      <c r="B111" s="83">
        <f t="shared" si="10"/>
        <v>76.997514415164346</v>
      </c>
      <c r="C111" s="83">
        <f t="shared" si="9"/>
        <v>56.317047568605631</v>
      </c>
      <c r="D111" s="83">
        <f t="shared" si="9"/>
        <v>8.5883448685624906</v>
      </c>
      <c r="E111" s="83">
        <f t="shared" si="9"/>
        <v>6.0985014057195039</v>
      </c>
      <c r="F111" s="83">
        <f t="shared" si="9"/>
        <v>2.8432959702928642</v>
      </c>
      <c r="G111" s="83">
        <f t="shared" si="9"/>
        <v>3.1503246019838733</v>
      </c>
    </row>
    <row r="112" spans="1:7">
      <c r="A112" t="str">
        <f t="shared" si="7"/>
        <v>2014q1</v>
      </c>
      <c r="B112" s="83">
        <f t="shared" ref="B112" si="11">SUM(C112:G112)</f>
        <v>77.223978820802827</v>
      </c>
      <c r="C112" s="83">
        <f t="shared" si="9"/>
        <v>57.289837783795818</v>
      </c>
      <c r="D112" s="83">
        <f t="shared" si="9"/>
        <v>8.0840963553294056</v>
      </c>
      <c r="E112" s="83">
        <f t="shared" si="9"/>
        <v>5.9492470710172416</v>
      </c>
      <c r="F112" s="83">
        <f t="shared" si="9"/>
        <v>2.8112994863055856</v>
      </c>
      <c r="G112" s="83">
        <f t="shared" si="9"/>
        <v>3.0894981243547783</v>
      </c>
    </row>
    <row r="113" spans="1:7">
      <c r="A113" t="str">
        <f t="shared" ref="A113:A123" si="12">A52</f>
        <v>2014q2</v>
      </c>
      <c r="B113" s="83">
        <f t="shared" ref="B113:B123" si="13">SUM(C113:G113)</f>
        <v>77.317931425078029</v>
      </c>
      <c r="C113" s="83">
        <f t="shared" ref="C113:G113" si="14">C52/$B52*100</f>
        <v>57.270012847396544</v>
      </c>
      <c r="D113" s="83">
        <f t="shared" si="14"/>
        <v>8.0050117567628707</v>
      </c>
      <c r="E113" s="83">
        <f t="shared" si="14"/>
        <v>6.1449612763929053</v>
      </c>
      <c r="F113" s="83">
        <f t="shared" si="14"/>
        <v>2.8658166214163754</v>
      </c>
      <c r="G113" s="83">
        <f t="shared" si="14"/>
        <v>3.0321289231093398</v>
      </c>
    </row>
    <row r="114" spans="1:7">
      <c r="A114" t="str">
        <f t="shared" si="12"/>
        <v>2014q3</v>
      </c>
      <c r="B114" s="83">
        <f t="shared" si="13"/>
        <v>77.216635997122239</v>
      </c>
      <c r="C114" s="83">
        <f t="shared" ref="C114:G114" si="15">C53/$B53*100</f>
        <v>57.100411638291739</v>
      </c>
      <c r="D114" s="83">
        <f t="shared" si="15"/>
        <v>8.031741305832659</v>
      </c>
      <c r="E114" s="83">
        <f t="shared" si="15"/>
        <v>6.2550847404775745</v>
      </c>
      <c r="F114" s="83">
        <f t="shared" si="15"/>
        <v>2.8051571603632142</v>
      </c>
      <c r="G114" s="83">
        <f t="shared" si="15"/>
        <v>3.0242411521570549</v>
      </c>
    </row>
    <row r="115" spans="1:7">
      <c r="A115" t="str">
        <f t="shared" si="12"/>
        <v>2014q4</v>
      </c>
      <c r="B115" s="83">
        <f t="shared" si="13"/>
        <v>76.977873914064972</v>
      </c>
      <c r="C115" s="83">
        <f t="shared" ref="C115:G115" si="16">C54/$B54*100</f>
        <v>56.259403253937379</v>
      </c>
      <c r="D115" s="83">
        <f t="shared" si="16"/>
        <v>8.6352114495909476</v>
      </c>
      <c r="E115" s="83">
        <f t="shared" si="16"/>
        <v>6.0877564918237415</v>
      </c>
      <c r="F115" s="83">
        <f t="shared" si="16"/>
        <v>2.8418712657426255</v>
      </c>
      <c r="G115" s="83">
        <f t="shared" si="16"/>
        <v>3.1536314529702758</v>
      </c>
    </row>
    <row r="116" spans="1:7">
      <c r="A116" t="str">
        <f t="shared" si="12"/>
        <v>2015q1</v>
      </c>
      <c r="B116" s="83">
        <f t="shared" si="13"/>
        <v>77.158621906491618</v>
      </c>
      <c r="C116" s="83">
        <f t="shared" ref="C116:G116" si="17">C55/$B55*100</f>
        <v>57.238634908440304</v>
      </c>
      <c r="D116" s="83">
        <f t="shared" si="17"/>
        <v>8.0787527507878991</v>
      </c>
      <c r="E116" s="83">
        <f t="shared" si="17"/>
        <v>5.9356395471779724</v>
      </c>
      <c r="F116" s="83">
        <f t="shared" si="17"/>
        <v>2.8097234514602443</v>
      </c>
      <c r="G116" s="83">
        <f t="shared" si="17"/>
        <v>3.0958712486251958</v>
      </c>
    </row>
    <row r="117" spans="1:7">
      <c r="A117" t="str">
        <f t="shared" si="12"/>
        <v>2015q2</v>
      </c>
      <c r="B117" s="83">
        <f t="shared" si="13"/>
        <v>77.264813753509301</v>
      </c>
      <c r="C117" s="83">
        <f t="shared" ref="C117:G117" si="18">C56/$B56*100</f>
        <v>57.21358150681305</v>
      </c>
      <c r="D117" s="83">
        <f t="shared" si="18"/>
        <v>8.0242637353324504</v>
      </c>
      <c r="E117" s="83">
        <f t="shared" si="18"/>
        <v>6.1149783145611378</v>
      </c>
      <c r="F117" s="83">
        <f t="shared" si="18"/>
        <v>2.8703767737408095</v>
      </c>
      <c r="G117" s="83">
        <f t="shared" si="18"/>
        <v>3.041613423061849</v>
      </c>
    </row>
    <row r="118" spans="1:7">
      <c r="A118" t="str">
        <f t="shared" si="12"/>
        <v>2015q3</v>
      </c>
      <c r="B118" s="83">
        <f t="shared" si="13"/>
        <v>77.174241603196378</v>
      </c>
      <c r="C118" s="83">
        <f t="shared" ref="C118:G118" si="19">C57/$B57*100</f>
        <v>57.058022048069077</v>
      </c>
      <c r="D118" s="83">
        <f t="shared" si="19"/>
        <v>8.0450203789256172</v>
      </c>
      <c r="E118" s="83">
        <f t="shared" si="19"/>
        <v>6.2317167320637834</v>
      </c>
      <c r="F118" s="83">
        <f t="shared" si="19"/>
        <v>2.8066518253278732</v>
      </c>
      <c r="G118" s="83">
        <f t="shared" si="19"/>
        <v>3.0328306188100305</v>
      </c>
    </row>
    <row r="119" spans="1:7">
      <c r="A119" t="str">
        <f t="shared" si="12"/>
        <v>2015q4</v>
      </c>
      <c r="B119" s="83">
        <f t="shared" si="13"/>
        <v>76.984366415624564</v>
      </c>
      <c r="C119" s="83">
        <f t="shared" ref="C119:G119" si="20">C58/$B58*100</f>
        <v>56.265158810510307</v>
      </c>
      <c r="D119" s="83">
        <f t="shared" si="20"/>
        <v>8.6514271514308216</v>
      </c>
      <c r="E119" s="83">
        <f t="shared" si="20"/>
        <v>6.080804842134226</v>
      </c>
      <c r="F119" s="83">
        <f t="shared" si="20"/>
        <v>2.8385639685233941</v>
      </c>
      <c r="G119" s="83">
        <f t="shared" si="20"/>
        <v>3.1484116430258191</v>
      </c>
    </row>
    <row r="120" spans="1:7">
      <c r="A120" t="str">
        <f t="shared" si="12"/>
        <v>2016q1</v>
      </c>
      <c r="B120" s="83">
        <f t="shared" si="13"/>
        <v>77.217084596317619</v>
      </c>
      <c r="C120" s="83">
        <f t="shared" ref="C120:G120" si="21">C59/$B59*100</f>
        <v>57.281197250181258</v>
      </c>
      <c r="D120" s="83">
        <f t="shared" si="21"/>
        <v>8.0822168945497079</v>
      </c>
      <c r="E120" s="83">
        <f t="shared" si="21"/>
        <v>5.9524264570392873</v>
      </c>
      <c r="F120" s="83">
        <f t="shared" si="21"/>
        <v>2.8115613432503848</v>
      </c>
      <c r="G120" s="83">
        <f t="shared" si="21"/>
        <v>3.0896826512969837</v>
      </c>
    </row>
    <row r="121" spans="1:7">
      <c r="A121" t="str">
        <f t="shared" si="12"/>
        <v>2016q2</v>
      </c>
      <c r="B121" s="83">
        <f t="shared" si="13"/>
        <v>77.310864744237051</v>
      </c>
      <c r="C121" s="83">
        <f t="shared" ref="C121:G121" si="22">C60/$B60*100</f>
        <v>57.261022848777898</v>
      </c>
      <c r="D121" s="83">
        <f t="shared" si="22"/>
        <v>8.0083667476570088</v>
      </c>
      <c r="E121" s="83">
        <f t="shared" si="22"/>
        <v>6.1416751984290512</v>
      </c>
      <c r="F121" s="83">
        <f t="shared" si="22"/>
        <v>2.8658375653419594</v>
      </c>
      <c r="G121" s="83">
        <f t="shared" si="22"/>
        <v>3.0339623840311307</v>
      </c>
    </row>
    <row r="122" spans="1:7">
      <c r="A122" t="str">
        <f t="shared" si="12"/>
        <v>2016q3</v>
      </c>
      <c r="B122" s="83">
        <f t="shared" si="13"/>
        <v>77.213243449019913</v>
      </c>
      <c r="C122" s="83">
        <f t="shared" ref="C122:G122" si="23">C61/$B61*100</f>
        <v>57.097002753457062</v>
      </c>
      <c r="D122" s="83">
        <f t="shared" si="23"/>
        <v>8.0336683824058355</v>
      </c>
      <c r="E122" s="83">
        <f t="shared" si="23"/>
        <v>6.2504691043854113</v>
      </c>
      <c r="F122" s="83">
        <f t="shared" si="23"/>
        <v>2.8059947928207718</v>
      </c>
      <c r="G122" s="83">
        <f t="shared" si="23"/>
        <v>3.0261084159508362</v>
      </c>
    </row>
    <row r="123" spans="1:7">
      <c r="A123" t="str">
        <f t="shared" si="12"/>
        <v>2016q4</v>
      </c>
      <c r="B123" s="83">
        <f t="shared" si="13"/>
        <v>76.986584914951294</v>
      </c>
      <c r="C123" s="83">
        <f t="shared" ref="C123:G123" si="24">C62/$B62*100</f>
        <v>56.280536544351101</v>
      </c>
      <c r="D123" s="83">
        <f t="shared" si="24"/>
        <v>8.6249944898614199</v>
      </c>
      <c r="E123" s="83">
        <f t="shared" si="24"/>
        <v>6.0890209132258244</v>
      </c>
      <c r="F123" s="83">
        <f t="shared" si="24"/>
        <v>2.8412437348529611</v>
      </c>
      <c r="G123" s="83">
        <f t="shared" si="24"/>
        <v>3.1507892326599896</v>
      </c>
    </row>
    <row r="125" spans="1:7">
      <c r="A125" s="291" t="s">
        <v>28</v>
      </c>
      <c r="B125" s="292">
        <f t="shared" ref="B125:G125" si="25">AVERAGE(B88:B123)</f>
        <v>77.218170855195567</v>
      </c>
      <c r="C125" s="292">
        <f t="shared" si="25"/>
        <v>57.011978599468002</v>
      </c>
      <c r="D125" s="292">
        <f t="shared" si="25"/>
        <v>8.1791807850809377</v>
      </c>
      <c r="E125" s="292">
        <f t="shared" si="25"/>
        <v>6.1255908183601679</v>
      </c>
      <c r="F125" s="292">
        <f t="shared" si="25"/>
        <v>2.8307894951414534</v>
      </c>
      <c r="G125" s="292">
        <f t="shared" si="25"/>
        <v>3.0706311571449714</v>
      </c>
    </row>
    <row r="126" spans="1:7">
      <c r="A126" s="291" t="s">
        <v>393</v>
      </c>
      <c r="B126" s="292">
        <f t="shared" ref="B126:G126" si="26">MEDIAN(B88:B123)</f>
        <v>77.214939723071069</v>
      </c>
      <c r="C126" s="292">
        <f t="shared" si="26"/>
        <v>57.121761228613892</v>
      </c>
      <c r="D126" s="292">
        <f t="shared" si="26"/>
        <v>8.0789145596364307</v>
      </c>
      <c r="E126" s="292">
        <f t="shared" si="26"/>
        <v>6.1117948777267124</v>
      </c>
      <c r="F126" s="292">
        <f t="shared" si="26"/>
        <v>2.8183867499330777</v>
      </c>
      <c r="G126" s="292">
        <f t="shared" si="26"/>
        <v>3.0682993510615519</v>
      </c>
    </row>
    <row r="127" spans="1:7">
      <c r="A127" s="291" t="s">
        <v>391</v>
      </c>
      <c r="B127" s="292">
        <f t="shared" ref="B127:G127" si="27">STDEV(B88:B123)</f>
        <v>0.48424948641695026</v>
      </c>
      <c r="C127" s="292">
        <f t="shared" si="27"/>
        <v>0.61563026718250702</v>
      </c>
      <c r="D127" s="292">
        <f t="shared" si="27"/>
        <v>0.31003096617195286</v>
      </c>
      <c r="E127" s="292">
        <f t="shared" si="27"/>
        <v>0.23454010387785634</v>
      </c>
      <c r="F127" s="292">
        <f t="shared" si="27"/>
        <v>3.8546364992462723E-2</v>
      </c>
      <c r="G127" s="292">
        <f t="shared" si="27"/>
        <v>9.0164171258408185E-2</v>
      </c>
    </row>
    <row r="128" spans="1:7">
      <c r="A128" s="291" t="s">
        <v>392</v>
      </c>
      <c r="B128" s="292">
        <f t="shared" ref="B128:G128" si="28">MAX(B88:B123)-MIN(B88:B123)</f>
        <v>2.6035205808261566</v>
      </c>
      <c r="C128" s="292">
        <f t="shared" si="28"/>
        <v>2.6184953036977774</v>
      </c>
      <c r="D128" s="292">
        <f t="shared" si="28"/>
        <v>1.5847067497284648</v>
      </c>
      <c r="E128" s="292">
        <f t="shared" si="28"/>
        <v>1.2110406470724673</v>
      </c>
      <c r="F128" s="292">
        <f t="shared" si="28"/>
        <v>0.19545823218316105</v>
      </c>
      <c r="G128" s="292">
        <f t="shared" si="28"/>
        <v>0.43232483629941676</v>
      </c>
    </row>
  </sheetData>
  <mergeCells count="1">
    <mergeCell ref="A1:G1"/>
  </mergeCells>
  <conditionalFormatting sqref="B88:G123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R165"/>
  <sheetViews>
    <sheetView workbookViewId="0">
      <pane xSplit="2" topLeftCell="C1" activePane="topRight" state="frozen"/>
      <selection pane="topRight"/>
    </sheetView>
  </sheetViews>
  <sheetFormatPr defaultRowHeight="14.25"/>
  <cols>
    <col min="1" max="1" width="8.375" style="8" customWidth="1"/>
    <col min="2" max="2" width="11.125" style="8" hidden="1" customWidth="1"/>
    <col min="3" max="3" width="16.375" style="8" bestFit="1" customWidth="1"/>
    <col min="4" max="4" width="18" style="8" bestFit="1" customWidth="1"/>
    <col min="5" max="5" width="17.625" style="8" bestFit="1" customWidth="1"/>
    <col min="6" max="6" width="13.75" style="8" customWidth="1"/>
    <col min="7" max="7" width="14" style="8" customWidth="1"/>
    <col min="8" max="8" width="16" style="8" customWidth="1"/>
    <col min="9" max="9" width="15.25" style="8" customWidth="1"/>
    <col min="10" max="10" width="14.75" style="8" customWidth="1"/>
    <col min="11" max="13" width="17.5" style="8" bestFit="1" customWidth="1"/>
    <col min="14" max="14" width="16.625" style="8" customWidth="1"/>
    <col min="15" max="15" width="13.125" style="8" customWidth="1"/>
    <col min="16" max="16384" width="9" style="8"/>
  </cols>
  <sheetData>
    <row r="1" spans="1:18" ht="43.5" thickBot="1">
      <c r="B1" s="8" t="s">
        <v>23</v>
      </c>
      <c r="C1" s="207" t="s">
        <v>23</v>
      </c>
      <c r="D1" s="208" t="s">
        <v>24</v>
      </c>
      <c r="E1" s="208" t="s">
        <v>208</v>
      </c>
      <c r="F1" s="208" t="s">
        <v>31</v>
      </c>
      <c r="G1" s="208" t="s">
        <v>30</v>
      </c>
      <c r="H1" s="208" t="s">
        <v>25</v>
      </c>
      <c r="I1" s="208" t="s">
        <v>26</v>
      </c>
      <c r="J1" s="208" t="s">
        <v>27</v>
      </c>
      <c r="K1" s="208" t="s">
        <v>34</v>
      </c>
      <c r="L1" s="208" t="s">
        <v>35</v>
      </c>
      <c r="M1" s="208" t="s">
        <v>36</v>
      </c>
      <c r="N1" s="208" t="s">
        <v>37</v>
      </c>
      <c r="O1" s="209" t="s">
        <v>29</v>
      </c>
    </row>
    <row r="2" spans="1:18">
      <c r="A2" s="8">
        <v>2000</v>
      </c>
      <c r="B2" s="10">
        <v>21799650</v>
      </c>
      <c r="C2" s="15">
        <f t="shared" ref="C2:C15" si="0">B2*1000</f>
        <v>21799650000</v>
      </c>
      <c r="D2" s="15">
        <f t="shared" ref="D2:D16" si="1">Q2*1000000</f>
        <v>300267914785.47595</v>
      </c>
      <c r="E2" s="267">
        <f>R2*1000000</f>
        <v>45237199106.020584</v>
      </c>
      <c r="F2" s="10">
        <v>8857615</v>
      </c>
      <c r="G2" s="10">
        <f>G3/F3*F2</f>
        <v>5179802.4874254027</v>
      </c>
      <c r="H2" s="11">
        <f>C2/D2</f>
        <v>7.2600664028904277E-2</v>
      </c>
      <c r="I2" s="11">
        <f>E2/C2</f>
        <v>2.0751341927976177</v>
      </c>
      <c r="J2" s="11">
        <f>E2/D2</f>
        <v>0.15065612034619133</v>
      </c>
      <c r="K2" s="9">
        <f>C2/F2</f>
        <v>2461.1196128980546</v>
      </c>
      <c r="L2" s="9">
        <f>C2/G2</f>
        <v>4208.5871136826718</v>
      </c>
      <c r="M2" s="9">
        <f>D2/F2</f>
        <v>33899.409128244559</v>
      </c>
      <c r="N2" s="9">
        <f>D2/G2</f>
        <v>57968.989264438685</v>
      </c>
      <c r="O2" s="12">
        <v>5.3250000000000002</v>
      </c>
      <c r="Q2" s="293">
        <v>300267.91478547594</v>
      </c>
      <c r="R2" s="293">
        <v>45237.199106020584</v>
      </c>
    </row>
    <row r="3" spans="1:18">
      <c r="A3" s="8">
        <v>2001</v>
      </c>
      <c r="B3" s="10">
        <v>25061194</v>
      </c>
      <c r="C3" s="15">
        <f t="shared" si="0"/>
        <v>25061194000</v>
      </c>
      <c r="D3" s="15">
        <f t="shared" si="1"/>
        <v>313320157800.19409</v>
      </c>
      <c r="E3" s="267">
        <f t="shared" ref="E3:E16" si="2">R3*1000000</f>
        <v>45658178538.233971</v>
      </c>
      <c r="F3" s="10">
        <v>9557165</v>
      </c>
      <c r="G3" s="10">
        <v>5588889</v>
      </c>
      <c r="H3" s="11">
        <f t="shared" ref="H3:H16" si="3">C3/D3</f>
        <v>7.9985897415453408E-2</v>
      </c>
      <c r="I3" s="11">
        <f t="shared" ref="I3:I16" si="4">E3/C3</f>
        <v>1.8218676467782808</v>
      </c>
      <c r="J3" s="11">
        <f t="shared" ref="J3:J16" si="5">E3/D3</f>
        <v>0.14572371869974107</v>
      </c>
      <c r="K3" s="9">
        <f t="shared" ref="K3:K16" si="6">C3/F3</f>
        <v>2622.2414282896652</v>
      </c>
      <c r="L3" s="9">
        <f t="shared" ref="L3:L16" si="7">C3/G3</f>
        <v>4484.1101693019846</v>
      </c>
      <c r="M3" s="9">
        <f t="shared" ref="M3:M16" si="8">D3/F3</f>
        <v>32783.797056992749</v>
      </c>
      <c r="N3" s="9">
        <f t="shared" ref="N3:N16" si="9">D3/G3</f>
        <v>56061.259724462965</v>
      </c>
      <c r="O3" s="12">
        <v>5.7249999999999988</v>
      </c>
      <c r="Q3" s="293">
        <v>313320.15780019411</v>
      </c>
      <c r="R3" s="293">
        <v>45658.178538233973</v>
      </c>
    </row>
    <row r="4" spans="1:18">
      <c r="A4" s="8">
        <v>2002</v>
      </c>
      <c r="B4" s="10">
        <v>22429241</v>
      </c>
      <c r="C4" s="15">
        <f t="shared" si="0"/>
        <v>22429241000</v>
      </c>
      <c r="D4" s="15">
        <f t="shared" si="1"/>
        <v>320424951197.39459</v>
      </c>
      <c r="E4" s="267">
        <f t="shared" si="2"/>
        <v>45848019036.619781</v>
      </c>
      <c r="F4" s="10">
        <v>9659485</v>
      </c>
      <c r="G4" s="10">
        <v>5699908</v>
      </c>
      <c r="H4" s="11">
        <f t="shared" si="3"/>
        <v>6.9998422145916755E-2</v>
      </c>
      <c r="I4" s="11">
        <f t="shared" si="4"/>
        <v>2.0441181686272745</v>
      </c>
      <c r="J4" s="11">
        <f t="shared" si="5"/>
        <v>0.1430850464837102</v>
      </c>
      <c r="K4" s="9">
        <f t="shared" si="6"/>
        <v>2321.9913898101195</v>
      </c>
      <c r="L4" s="9">
        <f t="shared" si="7"/>
        <v>3935.0180739759307</v>
      </c>
      <c r="M4" s="9">
        <f t="shared" si="8"/>
        <v>33172.053292426521</v>
      </c>
      <c r="N4" s="9">
        <f t="shared" si="9"/>
        <v>56215.81106175654</v>
      </c>
      <c r="O4" s="12">
        <v>9.15</v>
      </c>
      <c r="Q4" s="293">
        <v>320424.95119739458</v>
      </c>
      <c r="R4" s="293">
        <v>45848.019036619778</v>
      </c>
    </row>
    <row r="5" spans="1:18">
      <c r="A5" s="8">
        <v>2003</v>
      </c>
      <c r="B5" s="313">
        <v>25476494</v>
      </c>
      <c r="C5" s="15">
        <f t="shared" si="0"/>
        <v>25476494000</v>
      </c>
      <c r="D5" s="15">
        <f t="shared" si="1"/>
        <v>330777283976.65417</v>
      </c>
      <c r="E5" s="267">
        <f t="shared" si="2"/>
        <v>46855527011.368095</v>
      </c>
      <c r="F5" s="10">
        <v>9752211</v>
      </c>
      <c r="G5" s="10">
        <v>5806228</v>
      </c>
      <c r="H5" s="11">
        <f t="shared" si="3"/>
        <v>7.7020083403907799E-2</v>
      </c>
      <c r="I5" s="11">
        <f t="shared" si="4"/>
        <v>1.8391669988565968</v>
      </c>
      <c r="J5" s="11">
        <f t="shared" si="5"/>
        <v>0.14165279564564989</v>
      </c>
      <c r="K5" s="9">
        <f t="shared" si="6"/>
        <v>2612.3813358837292</v>
      </c>
      <c r="L5" s="9">
        <f t="shared" si="7"/>
        <v>4387.7873896788069</v>
      </c>
      <c r="M5" s="9">
        <f t="shared" si="8"/>
        <v>33918.183679234811</v>
      </c>
      <c r="N5" s="9">
        <f t="shared" si="9"/>
        <v>56969.392861708868</v>
      </c>
      <c r="O5" s="12">
        <v>5.9666666666666659</v>
      </c>
      <c r="Q5" s="293">
        <v>330777.28397665417</v>
      </c>
      <c r="R5" s="293">
        <v>46855.527011368096</v>
      </c>
    </row>
    <row r="6" spans="1:18">
      <c r="A6" s="8">
        <v>2004</v>
      </c>
      <c r="B6" s="313">
        <v>28014475</v>
      </c>
      <c r="C6" s="15">
        <f t="shared" si="0"/>
        <v>28014475000</v>
      </c>
      <c r="D6" s="15">
        <f t="shared" si="1"/>
        <v>345529530263.12177</v>
      </c>
      <c r="E6" s="267">
        <f t="shared" si="2"/>
        <v>47487822766.472427</v>
      </c>
      <c r="F6" s="10">
        <v>9835710</v>
      </c>
      <c r="G6" s="10">
        <v>5907719</v>
      </c>
      <c r="H6" s="11">
        <f t="shared" si="3"/>
        <v>8.1076934230966874E-2</v>
      </c>
      <c r="I6" s="11">
        <f t="shared" si="4"/>
        <v>1.6951173550984777</v>
      </c>
      <c r="J6" s="11">
        <f t="shared" si="5"/>
        <v>0.13743491831308979</v>
      </c>
      <c r="K6" s="9">
        <f t="shared" si="6"/>
        <v>2848.241255588056</v>
      </c>
      <c r="L6" s="9">
        <f t="shared" si="7"/>
        <v>4742.0121031484405</v>
      </c>
      <c r="M6" s="9">
        <f t="shared" si="8"/>
        <v>35130.105530065623</v>
      </c>
      <c r="N6" s="9">
        <f t="shared" si="9"/>
        <v>58487.807267597149</v>
      </c>
      <c r="O6" s="12">
        <v>1.3916666666666666</v>
      </c>
      <c r="Q6" s="293">
        <v>345529.53026312176</v>
      </c>
      <c r="R6" s="293">
        <v>47487.822766472425</v>
      </c>
    </row>
    <row r="7" spans="1:18">
      <c r="A7" s="8">
        <f t="shared" ref="A7:A15" si="10">A6+1</f>
        <v>2005</v>
      </c>
      <c r="B7" s="313">
        <v>33307079</v>
      </c>
      <c r="C7" s="15">
        <f t="shared" si="0"/>
        <v>33307079000</v>
      </c>
      <c r="D7" s="15">
        <f t="shared" si="1"/>
        <v>365133410604.60132</v>
      </c>
      <c r="E7" s="267">
        <f t="shared" si="2"/>
        <v>49626640296.724648</v>
      </c>
      <c r="F7" s="10">
        <v>9910636</v>
      </c>
      <c r="G7" s="10">
        <v>5879200</v>
      </c>
      <c r="H7" s="11">
        <f t="shared" si="3"/>
        <v>9.1218929938098284E-2</v>
      </c>
      <c r="I7" s="11">
        <f t="shared" si="4"/>
        <v>1.4899727561436609</v>
      </c>
      <c r="J7" s="11">
        <f t="shared" si="5"/>
        <v>0.13591372045234379</v>
      </c>
      <c r="K7" s="9">
        <f t="shared" si="6"/>
        <v>3360.7408243022951</v>
      </c>
      <c r="L7" s="9">
        <f t="shared" si="7"/>
        <v>5665.2399986392702</v>
      </c>
      <c r="M7" s="9">
        <f t="shared" si="8"/>
        <v>36842.58110222203</v>
      </c>
      <c r="N7" s="9">
        <f t="shared" si="9"/>
        <v>62105.968601952874</v>
      </c>
      <c r="O7" s="12">
        <v>3.4</v>
      </c>
      <c r="Q7" s="293">
        <v>365133.41060460132</v>
      </c>
      <c r="R7" s="293">
        <v>49626.640296724647</v>
      </c>
    </row>
    <row r="8" spans="1:18">
      <c r="A8" s="8">
        <f t="shared" si="10"/>
        <v>2006</v>
      </c>
      <c r="B8" s="313">
        <v>36881397</v>
      </c>
      <c r="C8" s="15">
        <f t="shared" si="0"/>
        <v>36881397000</v>
      </c>
      <c r="D8" s="15">
        <f t="shared" si="1"/>
        <v>384865027942.06287</v>
      </c>
      <c r="E8" s="267">
        <f t="shared" si="2"/>
        <v>51105541134.83918</v>
      </c>
      <c r="F8" s="10">
        <v>9974344</v>
      </c>
      <c r="G8" s="10">
        <v>5951100</v>
      </c>
      <c r="H8" s="11">
        <f t="shared" si="3"/>
        <v>9.5829431936725828E-2</v>
      </c>
      <c r="I8" s="11">
        <f t="shared" si="4"/>
        <v>1.3856725962641594</v>
      </c>
      <c r="J8" s="11">
        <f t="shared" si="5"/>
        <v>0.13278821775028243</v>
      </c>
      <c r="K8" s="9">
        <f t="shared" si="6"/>
        <v>3697.6263301125368</v>
      </c>
      <c r="L8" s="9">
        <f t="shared" si="7"/>
        <v>6197.4083782830066</v>
      </c>
      <c r="M8" s="9">
        <f t="shared" si="8"/>
        <v>38585.497747226575</v>
      </c>
      <c r="N8" s="9">
        <f t="shared" si="9"/>
        <v>64671.241945533242</v>
      </c>
      <c r="O8" s="12">
        <v>4.4333333333333327</v>
      </c>
      <c r="Q8" s="293">
        <v>384865.02794206288</v>
      </c>
      <c r="R8" s="293">
        <v>51105.541134839179</v>
      </c>
    </row>
    <row r="9" spans="1:18">
      <c r="A9" s="8">
        <f t="shared" si="10"/>
        <v>2007</v>
      </c>
      <c r="B9" s="313">
        <v>44482953</v>
      </c>
      <c r="C9" s="15">
        <f t="shared" si="0"/>
        <v>44482953000</v>
      </c>
      <c r="D9" s="15">
        <f t="shared" si="1"/>
        <v>408681323166.62579</v>
      </c>
      <c r="E9" s="267">
        <f t="shared" si="2"/>
        <v>53635114916.197433</v>
      </c>
      <c r="F9" s="10">
        <v>10045594</v>
      </c>
      <c r="G9" s="10">
        <v>6127100</v>
      </c>
      <c r="H9" s="11">
        <f t="shared" si="3"/>
        <v>0.10884508412405135</v>
      </c>
      <c r="I9" s="11">
        <f t="shared" si="4"/>
        <v>1.2057453765759982</v>
      </c>
      <c r="J9" s="11">
        <f t="shared" si="5"/>
        <v>0.13123945694560052</v>
      </c>
      <c r="K9" s="9">
        <f t="shared" si="6"/>
        <v>4428.1057944408267</v>
      </c>
      <c r="L9" s="9">
        <f t="shared" si="7"/>
        <v>7260.0337843351663</v>
      </c>
      <c r="M9" s="9">
        <f t="shared" si="8"/>
        <v>40682.643870200787</v>
      </c>
      <c r="N9" s="9">
        <f t="shared" si="9"/>
        <v>66700.612551880302</v>
      </c>
      <c r="O9" s="12">
        <v>6.9</v>
      </c>
      <c r="Q9" s="293">
        <v>408681.32316662581</v>
      </c>
      <c r="R9" s="293">
        <v>53635.114916197432</v>
      </c>
    </row>
    <row r="10" spans="1:18">
      <c r="A10" s="8">
        <f t="shared" si="10"/>
        <v>2008</v>
      </c>
      <c r="B10" s="313">
        <v>55533549</v>
      </c>
      <c r="C10" s="15">
        <f t="shared" si="0"/>
        <v>55533549000</v>
      </c>
      <c r="D10" s="15">
        <f t="shared" si="1"/>
        <v>425095601761.74194</v>
      </c>
      <c r="E10" s="267">
        <f t="shared" si="2"/>
        <v>56590887629.149574</v>
      </c>
      <c r="F10" s="10">
        <v>10105436</v>
      </c>
      <c r="G10" s="10">
        <v>6284500</v>
      </c>
      <c r="H10" s="11">
        <f t="shared" si="3"/>
        <v>0.13063778775844759</v>
      </c>
      <c r="I10" s="11">
        <f t="shared" si="4"/>
        <v>1.0190396372677275</v>
      </c>
      <c r="J10" s="11">
        <f t="shared" si="5"/>
        <v>0.1331250838508268</v>
      </c>
      <c r="K10" s="9">
        <f t="shared" si="6"/>
        <v>5495.4134586573009</v>
      </c>
      <c r="L10" s="9">
        <f t="shared" si="7"/>
        <v>8836.5898639509905</v>
      </c>
      <c r="M10" s="9">
        <f t="shared" si="8"/>
        <v>42066.032753237167</v>
      </c>
      <c r="N10" s="9">
        <f t="shared" si="9"/>
        <v>67641.912922546253</v>
      </c>
      <c r="O10" s="12">
        <v>11.483333333333334</v>
      </c>
      <c r="P10" s="11"/>
      <c r="Q10" s="293">
        <v>425095.60176174197</v>
      </c>
      <c r="R10" s="293">
        <v>56590.887629149576</v>
      </c>
    </row>
    <row r="11" spans="1:18">
      <c r="A11" s="8">
        <f t="shared" si="10"/>
        <v>2009</v>
      </c>
      <c r="B11" s="313">
        <v>63809285</v>
      </c>
      <c r="C11" s="15">
        <f t="shared" si="0"/>
        <v>63809285000</v>
      </c>
      <c r="D11" s="15">
        <f t="shared" si="1"/>
        <v>419443659559.43756</v>
      </c>
      <c r="E11" s="267">
        <f t="shared" si="2"/>
        <v>58446708404.524048</v>
      </c>
      <c r="F11" s="10">
        <v>10449300</v>
      </c>
      <c r="G11" s="10">
        <v>6463900</v>
      </c>
      <c r="H11" s="11">
        <f t="shared" si="3"/>
        <v>0.15212838135882673</v>
      </c>
      <c r="I11" s="11">
        <f t="shared" si="4"/>
        <v>0.91595930599322728</v>
      </c>
      <c r="J11" s="11">
        <f t="shared" si="5"/>
        <v>0.13934340661130393</v>
      </c>
      <c r="K11" s="9">
        <f t="shared" si="6"/>
        <v>6106.5607265558456</v>
      </c>
      <c r="L11" s="9">
        <f t="shared" si="7"/>
        <v>9871.6386392116219</v>
      </c>
      <c r="M11" s="9">
        <f t="shared" si="8"/>
        <v>40140.838100105997</v>
      </c>
      <c r="N11" s="9">
        <f t="shared" si="9"/>
        <v>64890.183876519986</v>
      </c>
      <c r="O11" s="12">
        <v>7.4083333333333341</v>
      </c>
      <c r="Q11" s="293">
        <v>419443.65955943754</v>
      </c>
      <c r="R11" s="293">
        <v>58446.708404524048</v>
      </c>
    </row>
    <row r="12" spans="1:18">
      <c r="A12" s="8">
        <f t="shared" si="10"/>
        <v>2010</v>
      </c>
      <c r="B12" s="313">
        <v>67662724</v>
      </c>
      <c r="C12" s="15">
        <f t="shared" si="0"/>
        <v>67662724000</v>
      </c>
      <c r="D12" s="15">
        <f t="shared" si="1"/>
        <v>433846189406.41522</v>
      </c>
      <c r="E12" s="267">
        <f t="shared" si="2"/>
        <v>60438666145.060394</v>
      </c>
      <c r="F12" s="10">
        <v>10645400</v>
      </c>
      <c r="G12" s="10">
        <v>6649600</v>
      </c>
      <c r="H12" s="11">
        <f t="shared" si="3"/>
        <v>0.15596016664932699</v>
      </c>
      <c r="I12" s="11">
        <f t="shared" si="4"/>
        <v>0.89323430350011324</v>
      </c>
      <c r="J12" s="11">
        <f t="shared" si="5"/>
        <v>0.13930897083077318</v>
      </c>
      <c r="K12" s="9">
        <f t="shared" si="6"/>
        <v>6356.0527551806417</v>
      </c>
      <c r="L12" s="9">
        <f t="shared" si="7"/>
        <v>10175.457771896054</v>
      </c>
      <c r="M12" s="9">
        <f t="shared" si="8"/>
        <v>40754.334210683977</v>
      </c>
      <c r="N12" s="9">
        <f t="shared" si="9"/>
        <v>65243.952930464271</v>
      </c>
      <c r="O12" s="12">
        <v>4.5250000000000004</v>
      </c>
      <c r="Q12" s="293">
        <v>433846.18940641521</v>
      </c>
      <c r="R12" s="293">
        <v>60438.666145060393</v>
      </c>
    </row>
    <row r="13" spans="1:18">
      <c r="A13" s="8">
        <f t="shared" si="10"/>
        <v>2011</v>
      </c>
      <c r="B13" s="313">
        <v>78643854</v>
      </c>
      <c r="C13" s="15">
        <f t="shared" si="0"/>
        <v>78643854000</v>
      </c>
      <c r="D13" s="15">
        <f t="shared" si="1"/>
        <v>449202258069.46783</v>
      </c>
      <c r="E13" s="267">
        <f t="shared" si="2"/>
        <v>62663935572.449348</v>
      </c>
      <c r="F13" s="10">
        <v>10819130</v>
      </c>
      <c r="G13" s="10">
        <v>6514190</v>
      </c>
      <c r="H13" s="11">
        <f t="shared" si="3"/>
        <v>0.17507448501703202</v>
      </c>
      <c r="I13" s="11">
        <f t="shared" si="4"/>
        <v>0.79680651933016089</v>
      </c>
      <c r="J13" s="11">
        <f t="shared" si="5"/>
        <v>0.13950049102994169</v>
      </c>
      <c r="K13" s="9">
        <f t="shared" si="6"/>
        <v>7268.9628463656509</v>
      </c>
      <c r="L13" s="9">
        <f t="shared" si="7"/>
        <v>12072.698831320547</v>
      </c>
      <c r="M13" s="9">
        <f t="shared" si="8"/>
        <v>41519.258763825543</v>
      </c>
      <c r="N13" s="9">
        <f t="shared" si="9"/>
        <v>68957.50017568843</v>
      </c>
      <c r="O13" s="12">
        <v>4.7583333333333329</v>
      </c>
      <c r="Q13" s="293">
        <v>449202.25806946785</v>
      </c>
      <c r="R13" s="293">
        <v>62663.935572449351</v>
      </c>
    </row>
    <row r="14" spans="1:18">
      <c r="A14" s="8">
        <f t="shared" si="10"/>
        <v>2012</v>
      </c>
      <c r="B14" s="313">
        <v>86467069</v>
      </c>
      <c r="C14" s="15">
        <f t="shared" si="0"/>
        <v>86467069000</v>
      </c>
      <c r="D14" s="15">
        <f t="shared" si="1"/>
        <v>460677018297.20123</v>
      </c>
      <c r="E14" s="267">
        <f t="shared" si="2"/>
        <v>65145312174.601189</v>
      </c>
      <c r="F14" s="10">
        <v>10267300</v>
      </c>
      <c r="G14" s="10">
        <v>6867250</v>
      </c>
      <c r="H14" s="11">
        <f t="shared" si="3"/>
        <v>0.18769564264266517</v>
      </c>
      <c r="I14" s="11">
        <f t="shared" si="4"/>
        <v>0.75341182403905915</v>
      </c>
      <c r="J14" s="11">
        <f t="shared" si="5"/>
        <v>0.14141211648759378</v>
      </c>
      <c r="K14" s="9">
        <f t="shared" si="6"/>
        <v>8421.5975962521788</v>
      </c>
      <c r="L14" s="9">
        <f t="shared" si="7"/>
        <v>12591.221959299573</v>
      </c>
      <c r="M14" s="9">
        <f t="shared" si="8"/>
        <v>44868.370291819781</v>
      </c>
      <c r="N14" s="9">
        <f t="shared" si="9"/>
        <v>67083.187345327635</v>
      </c>
      <c r="O14" s="12">
        <v>5.7</v>
      </c>
      <c r="Q14" s="293">
        <v>460677.01829720126</v>
      </c>
      <c r="R14" s="293">
        <v>65145.312174601189</v>
      </c>
    </row>
    <row r="15" spans="1:18">
      <c r="A15" s="8">
        <f t="shared" si="10"/>
        <v>2013</v>
      </c>
      <c r="B15" s="313">
        <v>91847746</v>
      </c>
      <c r="C15" s="15">
        <f t="shared" si="0"/>
        <v>91847746000</v>
      </c>
      <c r="D15" s="15">
        <f t="shared" si="1"/>
        <v>470341073734.63019</v>
      </c>
      <c r="E15" s="267">
        <f t="shared" si="2"/>
        <v>67152423350.976624</v>
      </c>
      <c r="F15" s="10">
        <v>10456900</v>
      </c>
      <c r="G15" s="10">
        <v>6514189.6249047294</v>
      </c>
      <c r="H15" s="11">
        <f t="shared" si="3"/>
        <v>0.19527902436992173</v>
      </c>
      <c r="I15" s="11">
        <f t="shared" si="4"/>
        <v>0.73112761363764578</v>
      </c>
      <c r="J15" s="11">
        <f t="shared" si="5"/>
        <v>0.14277388708106853</v>
      </c>
      <c r="K15" s="9">
        <f t="shared" si="6"/>
        <v>8783.4583863286443</v>
      </c>
      <c r="L15" s="9">
        <f t="shared" si="7"/>
        <v>14099.642670648122</v>
      </c>
      <c r="M15" s="9">
        <f t="shared" si="8"/>
        <v>44979.016126636976</v>
      </c>
      <c r="N15" s="9">
        <f t="shared" si="9"/>
        <v>72202.545645347098</v>
      </c>
      <c r="O15" s="12">
        <v>5.62</v>
      </c>
      <c r="Q15" s="293">
        <v>470341.07373463019</v>
      </c>
      <c r="R15" s="293">
        <v>67152.42335097662</v>
      </c>
    </row>
    <row r="16" spans="1:18">
      <c r="A16" s="8">
        <v>2014</v>
      </c>
      <c r="B16" s="313"/>
      <c r="C16" s="15">
        <v>96863569000</v>
      </c>
      <c r="D16" s="15">
        <f t="shared" si="1"/>
        <v>478918870318.83569</v>
      </c>
      <c r="E16" s="267">
        <f t="shared" si="2"/>
        <v>69191887858.002792</v>
      </c>
      <c r="F16" s="10">
        <v>10694400</v>
      </c>
      <c r="G16" s="10">
        <v>6607500</v>
      </c>
      <c r="H16" s="11">
        <f t="shared" si="3"/>
        <v>0.20225465105501897</v>
      </c>
      <c r="I16" s="11">
        <f t="shared" si="4"/>
        <v>0.71432313069119713</v>
      </c>
      <c r="J16" s="11">
        <f t="shared" si="5"/>
        <v>0.1444751755384768</v>
      </c>
      <c r="K16" s="9">
        <f t="shared" si="6"/>
        <v>9057.4103269000607</v>
      </c>
      <c r="L16" s="9">
        <f t="shared" si="7"/>
        <v>14659.639651910707</v>
      </c>
      <c r="M16" s="9">
        <f t="shared" si="8"/>
        <v>44782.210345492567</v>
      </c>
      <c r="N16" s="9">
        <f t="shared" si="9"/>
        <v>72481.100313104151</v>
      </c>
      <c r="O16" s="12">
        <v>6.36</v>
      </c>
      <c r="Q16" s="293">
        <v>478918.87031883572</v>
      </c>
      <c r="R16" s="293">
        <v>69191.887858002796</v>
      </c>
    </row>
    <row r="17" spans="1:16" ht="15" thickBot="1">
      <c r="L17" s="9"/>
    </row>
    <row r="18" spans="1:16" ht="15" thickBot="1">
      <c r="C18" s="469" t="s">
        <v>207</v>
      </c>
      <c r="D18" s="470"/>
      <c r="E18" s="470"/>
      <c r="F18" s="470"/>
      <c r="G18" s="470"/>
      <c r="H18" s="470"/>
      <c r="I18" s="470"/>
      <c r="J18" s="470"/>
      <c r="K18" s="470"/>
      <c r="L18" s="470"/>
      <c r="M18" s="470"/>
      <c r="N18" s="470"/>
      <c r="O18" s="471"/>
    </row>
    <row r="19" spans="1:16">
      <c r="A19" s="8">
        <f t="shared" ref="A19:A32" si="11">A3</f>
        <v>2001</v>
      </c>
      <c r="C19" s="12">
        <f t="shared" ref="C19:N19" si="12">(C3-C2)/C2*100</f>
        <v>14.96145121595989</v>
      </c>
      <c r="D19" s="12">
        <f t="shared" si="12"/>
        <v>4.3468657062620935</v>
      </c>
      <c r="E19" s="12">
        <f t="shared" si="12"/>
        <v>0.93060454787829405</v>
      </c>
      <c r="F19" s="12">
        <f t="shared" si="12"/>
        <v>7.8977241616394478</v>
      </c>
      <c r="G19" s="12">
        <f t="shared" si="12"/>
        <v>7.8977241616394496</v>
      </c>
      <c r="H19" s="12">
        <f t="shared" si="12"/>
        <v>10.172404736696169</v>
      </c>
      <c r="I19" s="12">
        <f t="shared" si="12"/>
        <v>-12.204827374459693</v>
      </c>
      <c r="J19" s="12">
        <f t="shared" si="12"/>
        <v>-3.2739470757086644</v>
      </c>
      <c r="K19" s="12">
        <f t="shared" si="12"/>
        <v>6.5466877167292203</v>
      </c>
      <c r="L19" s="12">
        <f t="shared" si="12"/>
        <v>6.5466877167292328</v>
      </c>
      <c r="M19" s="12">
        <f t="shared" si="12"/>
        <v>-3.2909484263614961</v>
      </c>
      <c r="N19" s="12">
        <f t="shared" si="12"/>
        <v>-3.2909484263615147</v>
      </c>
      <c r="O19" s="12">
        <f t="shared" ref="O19:O32" si="13">O3</f>
        <v>5.7249999999999988</v>
      </c>
      <c r="P19" s="12"/>
    </row>
    <row r="20" spans="1:16">
      <c r="A20" s="8">
        <f t="shared" si="11"/>
        <v>2002</v>
      </c>
      <c r="C20" s="12">
        <f t="shared" ref="C20:N20" si="14">(C4-C3)/C3*100</f>
        <v>-10.50210536656793</v>
      </c>
      <c r="D20" s="12">
        <f t="shared" si="14"/>
        <v>2.2675826053079113</v>
      </c>
      <c r="E20" s="12">
        <f t="shared" si="14"/>
        <v>0.41578640336438122</v>
      </c>
      <c r="F20" s="12">
        <f t="shared" si="14"/>
        <v>1.070610374520059</v>
      </c>
      <c r="G20" s="12">
        <f t="shared" si="14"/>
        <v>1.9864234197530135</v>
      </c>
      <c r="H20" s="12">
        <f t="shared" si="14"/>
        <v>-12.486545243920782</v>
      </c>
      <c r="I20" s="12">
        <f t="shared" si="14"/>
        <v>12.19904872025214</v>
      </c>
      <c r="J20" s="12">
        <f t="shared" si="14"/>
        <v>-1.8107362614508664</v>
      </c>
      <c r="K20" s="12">
        <f t="shared" si="14"/>
        <v>-11.450129467117042</v>
      </c>
      <c r="L20" s="12">
        <f t="shared" si="14"/>
        <v>-12.245285566021849</v>
      </c>
      <c r="M20" s="12">
        <f t="shared" si="14"/>
        <v>1.1842930663547311</v>
      </c>
      <c r="N20" s="12">
        <f t="shared" si="14"/>
        <v>0.27568295477694116</v>
      </c>
      <c r="O20" s="12">
        <f t="shared" si="13"/>
        <v>9.15</v>
      </c>
      <c r="P20" s="12"/>
    </row>
    <row r="21" spans="1:16">
      <c r="A21" s="8">
        <f t="shared" si="11"/>
        <v>2003</v>
      </c>
      <c r="C21" s="12">
        <f t="shared" ref="C21:N21" si="15">(C5-C4)/C4*100</f>
        <v>13.586072752082872</v>
      </c>
      <c r="D21" s="12">
        <f t="shared" si="15"/>
        <v>3.2308135619819858</v>
      </c>
      <c r="E21" s="12">
        <f t="shared" si="15"/>
        <v>2.1974951064812549</v>
      </c>
      <c r="F21" s="12">
        <f t="shared" si="15"/>
        <v>0.95994765766497892</v>
      </c>
      <c r="G21" s="12">
        <f t="shared" si="15"/>
        <v>1.8652932643825129</v>
      </c>
      <c r="H21" s="12">
        <f t="shared" si="15"/>
        <v>10.031170764612215</v>
      </c>
      <c r="I21" s="12">
        <f t="shared" si="15"/>
        <v>-10.026385603152892</v>
      </c>
      <c r="J21" s="12">
        <f t="shared" si="15"/>
        <v>-1.0009786999114327</v>
      </c>
      <c r="K21" s="12">
        <f t="shared" si="15"/>
        <v>12.506073336359631</v>
      </c>
      <c r="L21" s="12">
        <f t="shared" si="15"/>
        <v>11.50615593603613</v>
      </c>
      <c r="M21" s="12">
        <f t="shared" si="15"/>
        <v>2.2492740507523505</v>
      </c>
      <c r="N21" s="12">
        <f t="shared" si="15"/>
        <v>1.3405157476505529</v>
      </c>
      <c r="O21" s="12">
        <f t="shared" si="13"/>
        <v>5.9666666666666659</v>
      </c>
      <c r="P21" s="12"/>
    </row>
    <row r="22" spans="1:16">
      <c r="A22" s="8">
        <f t="shared" si="11"/>
        <v>2004</v>
      </c>
      <c r="C22" s="12">
        <f t="shared" ref="C22:N22" si="16">(C6-C5)/C5*100</f>
        <v>9.9620497231683451</v>
      </c>
      <c r="D22" s="12">
        <f t="shared" si="16"/>
        <v>4.4598728513378756</v>
      </c>
      <c r="E22" s="12">
        <f t="shared" si="16"/>
        <v>1.3494582078885258</v>
      </c>
      <c r="F22" s="12">
        <f t="shared" si="16"/>
        <v>0.85620583886054147</v>
      </c>
      <c r="G22" s="12">
        <f t="shared" si="16"/>
        <v>1.747967871740483</v>
      </c>
      <c r="H22" s="12">
        <f t="shared" si="16"/>
        <v>5.267263611990896</v>
      </c>
      <c r="I22" s="12">
        <f t="shared" si="16"/>
        <v>-7.8323308240999454</v>
      </c>
      <c r="J22" s="12">
        <f t="shared" si="16"/>
        <v>-2.9776167235776181</v>
      </c>
      <c r="K22" s="12">
        <f t="shared" si="16"/>
        <v>9.0285409891944024</v>
      </c>
      <c r="L22" s="12">
        <f t="shared" si="16"/>
        <v>8.0729689479225968</v>
      </c>
      <c r="M22" s="12">
        <f t="shared" si="16"/>
        <v>3.5730741430378155</v>
      </c>
      <c r="N22" s="12">
        <f t="shared" si="16"/>
        <v>2.6653161103088756</v>
      </c>
      <c r="O22" s="12">
        <f t="shared" si="13"/>
        <v>1.3916666666666666</v>
      </c>
      <c r="P22" s="12"/>
    </row>
    <row r="23" spans="1:16">
      <c r="A23" s="8">
        <f t="shared" si="11"/>
        <v>2005</v>
      </c>
      <c r="C23" s="12">
        <f t="shared" ref="C23:N23" si="17">(C7-C6)/C6*100</f>
        <v>18.892390451721834</v>
      </c>
      <c r="D23" s="12">
        <f t="shared" si="17"/>
        <v>5.6735759535664405</v>
      </c>
      <c r="E23" s="12">
        <f t="shared" si="17"/>
        <v>4.5039283876418903</v>
      </c>
      <c r="F23" s="12">
        <f t="shared" si="17"/>
        <v>0.76177520484032168</v>
      </c>
      <c r="G23" s="12">
        <f t="shared" si="17"/>
        <v>-0.48274130844747354</v>
      </c>
      <c r="H23" s="12">
        <f t="shared" si="17"/>
        <v>12.509101143661317</v>
      </c>
      <c r="I23" s="12">
        <f t="shared" si="17"/>
        <v>-12.102088291279337</v>
      </c>
      <c r="J23" s="12">
        <f t="shared" si="17"/>
        <v>-1.1068496124693514</v>
      </c>
      <c r="K23" s="12">
        <f t="shared" si="17"/>
        <v>17.993544883487299</v>
      </c>
      <c r="L23" s="12">
        <f t="shared" si="17"/>
        <v>19.469117231435497</v>
      </c>
      <c r="M23" s="12">
        <f t="shared" si="17"/>
        <v>4.8746667461354711</v>
      </c>
      <c r="N23" s="12">
        <f t="shared" si="17"/>
        <v>6.1861805107544603</v>
      </c>
      <c r="O23" s="12">
        <f t="shared" si="13"/>
        <v>3.4</v>
      </c>
      <c r="P23" s="12"/>
    </row>
    <row r="24" spans="1:16">
      <c r="A24" s="8">
        <f t="shared" si="11"/>
        <v>2006</v>
      </c>
      <c r="C24" s="12">
        <f t="shared" ref="C24:N24" si="18">(C8-C7)/C7*100</f>
        <v>10.731406377605193</v>
      </c>
      <c r="D24" s="12">
        <f t="shared" si="18"/>
        <v>5.4039473694804352</v>
      </c>
      <c r="E24" s="12">
        <f t="shared" si="18"/>
        <v>2.9800543201634784</v>
      </c>
      <c r="F24" s="12">
        <f t="shared" si="18"/>
        <v>0.64282453719418209</v>
      </c>
      <c r="G24" s="12">
        <f t="shared" si="18"/>
        <v>1.2229555041502245</v>
      </c>
      <c r="H24" s="12">
        <f t="shared" si="18"/>
        <v>5.0543258967806999</v>
      </c>
      <c r="I24" s="12">
        <f t="shared" si="18"/>
        <v>-7.0001387239757698</v>
      </c>
      <c r="J24" s="12">
        <f t="shared" si="18"/>
        <v>-2.2996226515315419</v>
      </c>
      <c r="K24" s="12">
        <f t="shared" si="18"/>
        <v>10.024144181965616</v>
      </c>
      <c r="L24" s="12">
        <f t="shared" si="18"/>
        <v>9.3935716716601174</v>
      </c>
      <c r="M24" s="12">
        <f t="shared" si="18"/>
        <v>4.730712650584155</v>
      </c>
      <c r="N24" s="12">
        <f t="shared" si="18"/>
        <v>4.1304779577976092</v>
      </c>
      <c r="O24" s="12">
        <f t="shared" si="13"/>
        <v>4.4333333333333327</v>
      </c>
      <c r="P24" s="12"/>
    </row>
    <row r="25" spans="1:16">
      <c r="A25" s="8">
        <f t="shared" si="11"/>
        <v>2007</v>
      </c>
      <c r="C25" s="12">
        <f t="shared" ref="C25:N25" si="19">(C9-C8)/C8*100</f>
        <v>20.610813630514048</v>
      </c>
      <c r="D25" s="12">
        <f t="shared" si="19"/>
        <v>6.188220153936201</v>
      </c>
      <c r="E25" s="12">
        <f t="shared" si="19"/>
        <v>4.9497055019613452</v>
      </c>
      <c r="F25" s="12">
        <f t="shared" si="19"/>
        <v>0.71433269195447846</v>
      </c>
      <c r="G25" s="12">
        <f t="shared" si="19"/>
        <v>2.9574364403219571</v>
      </c>
      <c r="H25" s="12">
        <f t="shared" si="19"/>
        <v>13.582103038990653</v>
      </c>
      <c r="I25" s="12">
        <f t="shared" si="19"/>
        <v>-12.984829184993171</v>
      </c>
      <c r="J25" s="12">
        <f t="shared" si="19"/>
        <v>-1.1663390253452064</v>
      </c>
      <c r="K25" s="12">
        <f t="shared" si="19"/>
        <v>19.755361929880507</v>
      </c>
      <c r="L25" s="12">
        <f t="shared" si="19"/>
        <v>17.146286660337207</v>
      </c>
      <c r="M25" s="12">
        <f t="shared" si="19"/>
        <v>5.4350630299305909</v>
      </c>
      <c r="N25" s="12">
        <f t="shared" si="19"/>
        <v>3.1379799510518382</v>
      </c>
      <c r="O25" s="12">
        <f t="shared" si="13"/>
        <v>6.9</v>
      </c>
      <c r="P25" s="12"/>
    </row>
    <row r="26" spans="1:16">
      <c r="A26" s="8">
        <f t="shared" si="11"/>
        <v>2008</v>
      </c>
      <c r="C26" s="12">
        <f>(C10-C9)/C9*100</f>
        <v>24.842316561132979</v>
      </c>
      <c r="D26" s="12">
        <f>(D10-D9)/D9*100</f>
        <v>4.016400472605838</v>
      </c>
      <c r="E26" s="12">
        <f t="shared" ref="E26:N26" si="20">(E10-E9)/E9*100</f>
        <v>5.5108909854493815</v>
      </c>
      <c r="F26" s="12">
        <f t="shared" si="20"/>
        <v>0.59570394742212363</v>
      </c>
      <c r="G26" s="12">
        <f t="shared" si="20"/>
        <v>2.5689151474596463</v>
      </c>
      <c r="H26" s="12">
        <f t="shared" si="20"/>
        <v>20.021761947061361</v>
      </c>
      <c r="I26" s="12">
        <f t="shared" si="20"/>
        <v>-15.48467387355581</v>
      </c>
      <c r="J26" s="12">
        <f t="shared" si="20"/>
        <v>1.4367835322633855</v>
      </c>
      <c r="K26" s="12">
        <f t="shared" si="20"/>
        <v>24.103029913070355</v>
      </c>
      <c r="L26" s="12">
        <f t="shared" si="20"/>
        <v>21.715547426480697</v>
      </c>
      <c r="M26" s="12">
        <f t="shared" si="20"/>
        <v>3.4004399700523984</v>
      </c>
      <c r="N26" s="12">
        <f t="shared" si="20"/>
        <v>1.4112319732203353</v>
      </c>
      <c r="O26" s="12">
        <f t="shared" si="13"/>
        <v>11.483333333333334</v>
      </c>
      <c r="P26" s="12"/>
    </row>
    <row r="27" spans="1:16">
      <c r="A27" s="8">
        <f t="shared" si="11"/>
        <v>2009</v>
      </c>
      <c r="C27" s="12">
        <f t="shared" ref="C27:N27" si="21">(C11-C10)/C10*100</f>
        <v>14.902227840687798</v>
      </c>
      <c r="D27" s="12">
        <f t="shared" si="21"/>
        <v>-1.3295696730055064</v>
      </c>
      <c r="E27" s="12">
        <f t="shared" si="21"/>
        <v>3.2793632563885655</v>
      </c>
      <c r="F27" s="12">
        <f t="shared" si="21"/>
        <v>3.4027626319141495</v>
      </c>
      <c r="G27" s="12">
        <f t="shared" si="21"/>
        <v>2.8546423740949955</v>
      </c>
      <c r="H27" s="12">
        <f t="shared" si="21"/>
        <v>16.450518620321223</v>
      </c>
      <c r="I27" s="12">
        <f t="shared" si="21"/>
        <v>-10.115438841111379</v>
      </c>
      <c r="J27" s="12">
        <f t="shared" si="21"/>
        <v>4.6710376291255979</v>
      </c>
      <c r="K27" s="12">
        <f t="shared" si="21"/>
        <v>11.1210425293071</v>
      </c>
      <c r="L27" s="12">
        <f t="shared" si="21"/>
        <v>11.713215065951282</v>
      </c>
      <c r="M27" s="12">
        <f t="shared" si="21"/>
        <v>-4.5766014219228159</v>
      </c>
      <c r="N27" s="12">
        <f t="shared" si="21"/>
        <v>-4.0680828307992254</v>
      </c>
      <c r="O27" s="12">
        <f t="shared" si="13"/>
        <v>7.4083333333333341</v>
      </c>
      <c r="P27" s="12"/>
    </row>
    <row r="28" spans="1:16">
      <c r="A28" s="8">
        <f t="shared" si="11"/>
        <v>2010</v>
      </c>
      <c r="C28" s="12">
        <f t="shared" ref="C28:N28" si="22">(C12-C11)/C11*100</f>
        <v>6.0389941683251891</v>
      </c>
      <c r="D28" s="12">
        <f t="shared" si="22"/>
        <v>3.4337221504564766</v>
      </c>
      <c r="E28" s="12">
        <f t="shared" si="22"/>
        <v>3.4081606901615684</v>
      </c>
      <c r="F28" s="12">
        <f t="shared" si="22"/>
        <v>1.8766807345946619</v>
      </c>
      <c r="G28" s="12">
        <f t="shared" si="22"/>
        <v>2.8728786027011557</v>
      </c>
      <c r="H28" s="12">
        <f t="shared" si="22"/>
        <v>2.5187839746103635</v>
      </c>
      <c r="I28" s="12">
        <f t="shared" si="22"/>
        <v>-2.4810056892726275</v>
      </c>
      <c r="J28" s="12">
        <f t="shared" si="22"/>
        <v>-2.4712888372830224E-2</v>
      </c>
      <c r="K28" s="12">
        <f t="shared" si="22"/>
        <v>4.0856390331110628</v>
      </c>
      <c r="L28" s="12">
        <f t="shared" si="22"/>
        <v>3.0776970651824382</v>
      </c>
      <c r="M28" s="12">
        <f t="shared" si="22"/>
        <v>1.5283589970094826</v>
      </c>
      <c r="N28" s="12">
        <f t="shared" si="22"/>
        <v>0.5451811550071648</v>
      </c>
      <c r="O28" s="12">
        <f t="shared" si="13"/>
        <v>4.5250000000000004</v>
      </c>
      <c r="P28" s="12"/>
    </row>
    <row r="29" spans="1:16">
      <c r="A29" s="8">
        <f t="shared" si="11"/>
        <v>2011</v>
      </c>
      <c r="C29" s="12">
        <f t="shared" ref="C29:N29" si="23">(C13-C12)/C12*100</f>
        <v>16.229216547651852</v>
      </c>
      <c r="D29" s="12">
        <f t="shared" si="23"/>
        <v>3.5395190825722498</v>
      </c>
      <c r="E29" s="12">
        <f t="shared" si="23"/>
        <v>3.6818638949576217</v>
      </c>
      <c r="F29" s="12">
        <f t="shared" si="23"/>
        <v>1.6319724951622296</v>
      </c>
      <c r="G29" s="12">
        <f t="shared" si="23"/>
        <v>-2.0363630895091434</v>
      </c>
      <c r="H29" s="12">
        <f t="shared" si="23"/>
        <v>12.255897629734616</v>
      </c>
      <c r="I29" s="12">
        <f t="shared" si="23"/>
        <v>-10.795351655450625</v>
      </c>
      <c r="J29" s="12">
        <f t="shared" si="23"/>
        <v>0.13747872662211141</v>
      </c>
      <c r="K29" s="12">
        <f t="shared" si="23"/>
        <v>14.362846350526615</v>
      </c>
      <c r="L29" s="12">
        <f t="shared" si="23"/>
        <v>18.645264930139547</v>
      </c>
      <c r="M29" s="12">
        <f t="shared" si="23"/>
        <v>1.8769158371897441</v>
      </c>
      <c r="N29" s="12">
        <f t="shared" si="23"/>
        <v>5.6917876346057463</v>
      </c>
      <c r="O29" s="12">
        <f t="shared" si="13"/>
        <v>4.7583333333333329</v>
      </c>
      <c r="P29" s="12"/>
    </row>
    <row r="30" spans="1:16">
      <c r="A30" s="8">
        <f t="shared" si="11"/>
        <v>2012</v>
      </c>
      <c r="C30" s="12">
        <f t="shared" ref="C30:N30" si="24">(C14-C13)/C13*100</f>
        <v>9.9476495645800878</v>
      </c>
      <c r="D30" s="12">
        <f t="shared" si="24"/>
        <v>2.5544751883145831</v>
      </c>
      <c r="E30" s="12">
        <f t="shared" si="24"/>
        <v>3.9598160879681412</v>
      </c>
      <c r="F30" s="12">
        <f t="shared" si="24"/>
        <v>-5.1005025357861493</v>
      </c>
      <c r="G30" s="12">
        <f t="shared" si="24"/>
        <v>5.419860335667213</v>
      </c>
      <c r="H30" s="12">
        <f t="shared" si="24"/>
        <v>7.2090217054788477</v>
      </c>
      <c r="I30" s="12">
        <f t="shared" si="24"/>
        <v>-5.4460768377725737</v>
      </c>
      <c r="J30" s="12">
        <f t="shared" si="24"/>
        <v>1.3703360063741863</v>
      </c>
      <c r="K30" s="12">
        <f t="shared" si="24"/>
        <v>15.856935497514948</v>
      </c>
      <c r="L30" s="12">
        <f t="shared" si="24"/>
        <v>4.2950059073270888</v>
      </c>
      <c r="M30" s="12">
        <f t="shared" si="24"/>
        <v>8.0664049111402178</v>
      </c>
      <c r="N30" s="12">
        <f t="shared" si="24"/>
        <v>-2.7180695726867441</v>
      </c>
      <c r="O30" s="12">
        <f t="shared" si="13"/>
        <v>5.7</v>
      </c>
      <c r="P30" s="12"/>
    </row>
    <row r="31" spans="1:16">
      <c r="A31" s="8">
        <f t="shared" si="11"/>
        <v>2013</v>
      </c>
      <c r="C31" s="12">
        <f t="shared" ref="C31:N32" si="25">(C15-C14)/C14*100</f>
        <v>6.2228048923457786</v>
      </c>
      <c r="D31" s="12">
        <f t="shared" si="25"/>
        <v>2.0977941276841134</v>
      </c>
      <c r="E31" s="12">
        <f t="shared" si="25"/>
        <v>3.0809756057289506</v>
      </c>
      <c r="F31" s="12">
        <f t="shared" si="25"/>
        <v>1.8466393306906395</v>
      </c>
      <c r="G31" s="12">
        <f t="shared" si="25"/>
        <v>-5.141219193931641</v>
      </c>
      <c r="H31" s="12">
        <f t="shared" si="25"/>
        <v>4.0402545421332965</v>
      </c>
      <c r="I31" s="12">
        <f t="shared" si="25"/>
        <v>-2.9577728528266491</v>
      </c>
      <c r="J31" s="12">
        <f t="shared" si="25"/>
        <v>0.9629801372743213</v>
      </c>
      <c r="K31" s="12">
        <f t="shared" si="25"/>
        <v>4.2968188154407017</v>
      </c>
      <c r="L31" s="12">
        <f t="shared" si="25"/>
        <v>11.979939010085236</v>
      </c>
      <c r="M31" s="12">
        <f t="shared" si="25"/>
        <v>0.24660096655520169</v>
      </c>
      <c r="N31" s="12">
        <f t="shared" si="25"/>
        <v>7.6313581727509074</v>
      </c>
      <c r="O31" s="12">
        <f t="shared" si="13"/>
        <v>5.62</v>
      </c>
      <c r="P31" s="12"/>
    </row>
    <row r="32" spans="1:16">
      <c r="A32" s="8">
        <f t="shared" si="11"/>
        <v>2014</v>
      </c>
      <c r="C32" s="12">
        <f t="shared" si="25"/>
        <v>5.4610191522827352</v>
      </c>
      <c r="D32" s="12">
        <f t="shared" si="25"/>
        <v>1.8237396356000923</v>
      </c>
      <c r="E32" s="12">
        <f t="shared" si="25"/>
        <v>3.0370676220674442</v>
      </c>
      <c r="F32" s="12">
        <f t="shared" si="25"/>
        <v>2.2712276104772928</v>
      </c>
      <c r="G32" s="12">
        <f t="shared" si="25"/>
        <v>1.4324172378791513</v>
      </c>
      <c r="H32" s="12">
        <f t="shared" si="25"/>
        <v>3.5721331093313666</v>
      </c>
      <c r="I32" s="12">
        <f t="shared" si="25"/>
        <v>-2.2984336295054946</v>
      </c>
      <c r="J32" s="12">
        <f t="shared" si="25"/>
        <v>1.1915963711503235</v>
      </c>
      <c r="K32" s="12">
        <f t="shared" si="25"/>
        <v>3.1189530196650046</v>
      </c>
      <c r="L32" s="12">
        <f t="shared" si="25"/>
        <v>3.9717104492893109</v>
      </c>
      <c r="M32" s="12">
        <f t="shared" si="25"/>
        <v>-0.43755021361585217</v>
      </c>
      <c r="N32" s="12">
        <f t="shared" si="25"/>
        <v>0.38579618664041315</v>
      </c>
      <c r="O32" s="12">
        <f t="shared" si="13"/>
        <v>6.36</v>
      </c>
      <c r="P32" s="12"/>
    </row>
    <row r="33" spans="1:16">
      <c r="C33" s="12"/>
    </row>
    <row r="34" spans="1:16">
      <c r="A34" s="294" t="s">
        <v>28</v>
      </c>
      <c r="B34" s="295" t="e">
        <f>AVERAGE(B17:B28)</f>
        <v>#DIV/0!</v>
      </c>
      <c r="C34" s="295">
        <f>AVERAGE(C19:C32)</f>
        <v>11.563307679392191</v>
      </c>
      <c r="D34" s="295">
        <f t="shared" ref="D34:O34" si="26">AVERAGE(D19:D32)</f>
        <v>3.4076399418643417</v>
      </c>
      <c r="E34" s="295">
        <f t="shared" si="26"/>
        <v>3.0917979012929178</v>
      </c>
      <c r="F34" s="295">
        <f t="shared" si="26"/>
        <v>1.3877074772249254</v>
      </c>
      <c r="G34" s="295">
        <f t="shared" si="26"/>
        <v>1.7975850548501104</v>
      </c>
      <c r="H34" s="295">
        <f t="shared" si="26"/>
        <v>7.8712996769630168</v>
      </c>
      <c r="I34" s="295">
        <f t="shared" si="26"/>
        <v>-7.1093074758002741</v>
      </c>
      <c r="J34" s="295">
        <f t="shared" si="26"/>
        <v>-0.27789932396839895</v>
      </c>
      <c r="K34" s="295">
        <f t="shared" si="26"/>
        <v>10.096392052081102</v>
      </c>
      <c r="L34" s="295">
        <f t="shared" si="26"/>
        <v>9.6634201751824662</v>
      </c>
      <c r="M34" s="295">
        <f t="shared" si="26"/>
        <v>2.0614788790601426</v>
      </c>
      <c r="N34" s="295">
        <f t="shared" si="26"/>
        <v>1.6660291089083827</v>
      </c>
      <c r="O34" s="295">
        <f t="shared" si="26"/>
        <v>5.9158333333333326</v>
      </c>
      <c r="P34" s="12"/>
    </row>
    <row r="35" spans="1:16">
      <c r="A35" s="294" t="s">
        <v>393</v>
      </c>
      <c r="B35" s="295" t="e">
        <f>MEDIAN(B17:B28)</f>
        <v>#NUM!</v>
      </c>
      <c r="C35" s="295">
        <f>MEDIAN(C19:C32)</f>
        <v>12.158739564844034</v>
      </c>
      <c r="D35" s="295">
        <f t="shared" ref="D35:O35" si="27">MEDIAN(D19:D32)</f>
        <v>3.4866206165143634</v>
      </c>
      <c r="E35" s="295">
        <f t="shared" si="27"/>
        <v>3.1801694310587578</v>
      </c>
      <c r="F35" s="295">
        <f t="shared" si="27"/>
        <v>1.0152790160925189</v>
      </c>
      <c r="G35" s="295">
        <f t="shared" si="27"/>
        <v>1.9258583420677633</v>
      </c>
      <c r="H35" s="295">
        <f t="shared" si="27"/>
        <v>8.6200962350455317</v>
      </c>
      <c r="I35" s="295">
        <f t="shared" si="27"/>
        <v>-8.9293582136264185</v>
      </c>
      <c r="J35" s="295">
        <f t="shared" si="27"/>
        <v>-0.51284579414213149</v>
      </c>
      <c r="K35" s="295">
        <f t="shared" si="27"/>
        <v>10.572593355636357</v>
      </c>
      <c r="L35" s="295">
        <f t="shared" si="27"/>
        <v>10.449863803848125</v>
      </c>
      <c r="M35" s="295">
        <f t="shared" si="27"/>
        <v>2.0630949439710475</v>
      </c>
      <c r="N35" s="295">
        <f t="shared" si="27"/>
        <v>1.3758738604354441</v>
      </c>
      <c r="O35" s="295">
        <f t="shared" si="27"/>
        <v>5.7124999999999995</v>
      </c>
      <c r="P35" s="12"/>
    </row>
    <row r="36" spans="1:16">
      <c r="A36" s="294" t="s">
        <v>391</v>
      </c>
      <c r="B36" s="295" t="e">
        <f>STDEV(B17:B28)</f>
        <v>#DIV/0!</v>
      </c>
      <c r="C36" s="295">
        <f>STDEV(C19:C32)</f>
        <v>8.5462037116424678</v>
      </c>
      <c r="D36" s="295">
        <f t="shared" ref="D36:O36" si="28">STDEV(D19:D32)</f>
        <v>1.9206132062476469</v>
      </c>
      <c r="E36" s="295">
        <f t="shared" si="28"/>
        <v>1.4732946500480157</v>
      </c>
      <c r="F36" s="295">
        <f t="shared" si="28"/>
        <v>2.6663283343046857</v>
      </c>
      <c r="G36" s="295">
        <f t="shared" si="28"/>
        <v>3.0771954141581568</v>
      </c>
      <c r="H36" s="295">
        <f t="shared" si="28"/>
        <v>7.8247634849658292</v>
      </c>
      <c r="I36" s="295">
        <f t="shared" si="28"/>
        <v>6.9315796472886309</v>
      </c>
      <c r="J36" s="295">
        <f t="shared" si="28"/>
        <v>2.126493929616021</v>
      </c>
      <c r="K36" s="295">
        <f t="shared" si="28"/>
        <v>8.7991999846038613</v>
      </c>
      <c r="L36" s="295">
        <f t="shared" si="28"/>
        <v>8.7174927049822166</v>
      </c>
      <c r="M36" s="295">
        <f t="shared" si="28"/>
        <v>3.396053108542977</v>
      </c>
      <c r="N36" s="295">
        <f t="shared" si="28"/>
        <v>3.5424198581096222</v>
      </c>
      <c r="O36" s="295">
        <f t="shared" si="28"/>
        <v>2.4383624487807274</v>
      </c>
      <c r="P36" s="12"/>
    </row>
    <row r="37" spans="1:16">
      <c r="A37" s="294" t="s">
        <v>392</v>
      </c>
      <c r="B37" s="295">
        <f>MAX(B17:B28)-MIN(B17:B28)</f>
        <v>0</v>
      </c>
      <c r="C37" s="295">
        <f>MAX(C19:C32)-MIN(C19:C32)</f>
        <v>35.344421927700907</v>
      </c>
      <c r="D37" s="295">
        <f t="shared" ref="D37:O37" si="29">MAX(D19:D32)-MIN(D19:D32)</f>
        <v>7.5177898269417076</v>
      </c>
      <c r="E37" s="295">
        <f t="shared" si="29"/>
        <v>5.0951045820849998</v>
      </c>
      <c r="F37" s="295">
        <f t="shared" si="29"/>
        <v>12.998226697425597</v>
      </c>
      <c r="G37" s="295">
        <f t="shared" si="29"/>
        <v>13.038943355571091</v>
      </c>
      <c r="H37" s="295">
        <f t="shared" si="29"/>
        <v>32.508307190982144</v>
      </c>
      <c r="I37" s="295">
        <f t="shared" si="29"/>
        <v>27.68372259380795</v>
      </c>
      <c r="J37" s="295">
        <f t="shared" si="29"/>
        <v>7.9449847048342619</v>
      </c>
      <c r="K37" s="295">
        <f t="shared" si="29"/>
        <v>35.553159380187395</v>
      </c>
      <c r="L37" s="295">
        <f t="shared" si="29"/>
        <v>33.960832992502546</v>
      </c>
      <c r="M37" s="295">
        <f t="shared" si="29"/>
        <v>12.643006333063035</v>
      </c>
      <c r="N37" s="295">
        <f t="shared" si="29"/>
        <v>11.699441003550133</v>
      </c>
      <c r="O37" s="295">
        <f t="shared" si="29"/>
        <v>10.091666666666669</v>
      </c>
      <c r="P37" s="12"/>
    </row>
    <row r="38" spans="1:16">
      <c r="C38" s="12"/>
      <c r="K38" s="12"/>
      <c r="L38" s="12"/>
    </row>
    <row r="39" spans="1:16" hidden="1">
      <c r="A39" s="8">
        <v>1996</v>
      </c>
    </row>
    <row r="40" spans="1:16" hidden="1">
      <c r="A40" s="8">
        <v>2001</v>
      </c>
      <c r="C40" s="10">
        <f>SocioEcon!D105</f>
        <v>88388164800</v>
      </c>
      <c r="D40" s="11">
        <f>C40/D3</f>
        <v>0.28210174991794046</v>
      </c>
    </row>
    <row r="41" spans="1:16" hidden="1">
      <c r="A41" s="8">
        <v>2007</v>
      </c>
      <c r="C41" s="10">
        <v>129071323200</v>
      </c>
      <c r="D41" s="11">
        <f>C41/D10</f>
        <v>0.30362893115121442</v>
      </c>
    </row>
    <row r="42" spans="1:16" hidden="1">
      <c r="D42" s="11">
        <f>((C41-C40)/C40)/7</f>
        <v>6.5754049590003152E-2</v>
      </c>
      <c r="E42" s="11">
        <f>D42-P10</f>
        <v>6.5754049590003152E-2</v>
      </c>
    </row>
    <row r="43" spans="1:16" hidden="1"/>
    <row r="44" spans="1:16" ht="27" hidden="1" customHeight="1">
      <c r="E44" s="16" t="str">
        <f t="shared" ref="E44:E53" si="30">D1</f>
        <v>KZN GDP</v>
      </c>
      <c r="F44" s="16" t="str">
        <f t="shared" ref="F44:F53" si="31">C1</f>
        <v>KZN Budget</v>
      </c>
      <c r="G44" s="16" t="str">
        <f t="shared" ref="G44:H53" si="32">F1</f>
        <v>KZN Population (All Ages)</v>
      </c>
      <c r="H44" s="16" t="str">
        <f t="shared" si="32"/>
        <v>KZN Population (15-65)</v>
      </c>
      <c r="K44" s="16" t="str">
        <f t="shared" ref="K44:K53" si="33">M1</f>
        <v>KZN GDP Per Capita (All Ages)</v>
      </c>
      <c r="L44" s="16" t="str">
        <f t="shared" ref="L44:L53" si="34">N1</f>
        <v>KZN GDP Per Capita (15-65)</v>
      </c>
      <c r="M44" s="16" t="str">
        <f t="shared" ref="M44:M53" si="35">K1</f>
        <v>KZN Budget per Capita (All Ages)</v>
      </c>
      <c r="N44" s="16" t="str">
        <f t="shared" ref="N44:N53" si="36">L1</f>
        <v>KZN Budget per Capita (15-65)</v>
      </c>
    </row>
    <row r="45" spans="1:16" hidden="1">
      <c r="D45" s="8">
        <f t="shared" ref="D45:D53" si="37">A2</f>
        <v>2000</v>
      </c>
      <c r="E45" s="15">
        <f t="shared" si="30"/>
        <v>300267914785.47595</v>
      </c>
      <c r="F45" s="15">
        <f t="shared" si="31"/>
        <v>21799650000</v>
      </c>
      <c r="G45" s="10">
        <f t="shared" si="32"/>
        <v>8857615</v>
      </c>
      <c r="H45" s="10">
        <f t="shared" si="32"/>
        <v>5179802.4874254027</v>
      </c>
      <c r="J45" s="8">
        <f>D45</f>
        <v>2000</v>
      </c>
      <c r="K45" s="9">
        <f t="shared" si="33"/>
        <v>33899.409128244559</v>
      </c>
      <c r="L45" s="9">
        <f t="shared" si="34"/>
        <v>57968.989264438685</v>
      </c>
      <c r="M45" s="9">
        <f t="shared" si="35"/>
        <v>2461.1196128980546</v>
      </c>
      <c r="N45" s="9">
        <f t="shared" si="36"/>
        <v>4208.5871136826718</v>
      </c>
    </row>
    <row r="46" spans="1:16" hidden="1">
      <c r="D46" s="8">
        <f t="shared" si="37"/>
        <v>2001</v>
      </c>
      <c r="E46" s="15">
        <f t="shared" si="30"/>
        <v>313320157800.19409</v>
      </c>
      <c r="F46" s="15">
        <f t="shared" si="31"/>
        <v>25061194000</v>
      </c>
      <c r="G46" s="10">
        <f t="shared" si="32"/>
        <v>9557165</v>
      </c>
      <c r="H46" s="10">
        <f t="shared" si="32"/>
        <v>5588889</v>
      </c>
      <c r="J46" s="8">
        <f t="shared" ref="J46:J53" si="38">D46</f>
        <v>2001</v>
      </c>
      <c r="K46" s="9">
        <f t="shared" si="33"/>
        <v>32783.797056992749</v>
      </c>
      <c r="L46" s="9">
        <f t="shared" si="34"/>
        <v>56061.259724462965</v>
      </c>
      <c r="M46" s="9">
        <f t="shared" si="35"/>
        <v>2622.2414282896652</v>
      </c>
      <c r="N46" s="9">
        <f t="shared" si="36"/>
        <v>4484.1101693019846</v>
      </c>
    </row>
    <row r="47" spans="1:16" hidden="1">
      <c r="D47" s="8">
        <f t="shared" si="37"/>
        <v>2002</v>
      </c>
      <c r="E47" s="15">
        <f t="shared" si="30"/>
        <v>320424951197.39459</v>
      </c>
      <c r="F47" s="15">
        <f t="shared" si="31"/>
        <v>22429241000</v>
      </c>
      <c r="G47" s="10">
        <f t="shared" si="32"/>
        <v>9659485</v>
      </c>
      <c r="H47" s="10">
        <f t="shared" si="32"/>
        <v>5699908</v>
      </c>
      <c r="J47" s="8">
        <f t="shared" si="38"/>
        <v>2002</v>
      </c>
      <c r="K47" s="9">
        <f t="shared" si="33"/>
        <v>33172.053292426521</v>
      </c>
      <c r="L47" s="9">
        <f t="shared" si="34"/>
        <v>56215.81106175654</v>
      </c>
      <c r="M47" s="9">
        <f t="shared" si="35"/>
        <v>2321.9913898101195</v>
      </c>
      <c r="N47" s="9">
        <f t="shared" si="36"/>
        <v>3935.0180739759307</v>
      </c>
    </row>
    <row r="48" spans="1:16" hidden="1">
      <c r="D48" s="8">
        <f t="shared" si="37"/>
        <v>2003</v>
      </c>
      <c r="E48" s="15">
        <f t="shared" si="30"/>
        <v>330777283976.65417</v>
      </c>
      <c r="F48" s="15">
        <f t="shared" si="31"/>
        <v>25476494000</v>
      </c>
      <c r="G48" s="10">
        <f t="shared" si="32"/>
        <v>9752211</v>
      </c>
      <c r="H48" s="10">
        <f t="shared" si="32"/>
        <v>5806228</v>
      </c>
      <c r="J48" s="8">
        <f t="shared" si="38"/>
        <v>2003</v>
      </c>
      <c r="K48" s="9">
        <f t="shared" si="33"/>
        <v>33918.183679234811</v>
      </c>
      <c r="L48" s="9">
        <f t="shared" si="34"/>
        <v>56969.392861708868</v>
      </c>
      <c r="M48" s="9">
        <f t="shared" si="35"/>
        <v>2612.3813358837292</v>
      </c>
      <c r="N48" s="9">
        <f t="shared" si="36"/>
        <v>4387.7873896788069</v>
      </c>
    </row>
    <row r="49" spans="4:14" hidden="1">
      <c r="D49" s="8">
        <f t="shared" si="37"/>
        <v>2004</v>
      </c>
      <c r="E49" s="15">
        <f t="shared" si="30"/>
        <v>345529530263.12177</v>
      </c>
      <c r="F49" s="15">
        <f t="shared" si="31"/>
        <v>28014475000</v>
      </c>
      <c r="G49" s="10">
        <f t="shared" si="32"/>
        <v>9835710</v>
      </c>
      <c r="H49" s="10">
        <f t="shared" si="32"/>
        <v>5907719</v>
      </c>
      <c r="J49" s="8">
        <f t="shared" si="38"/>
        <v>2004</v>
      </c>
      <c r="K49" s="9">
        <f t="shared" si="33"/>
        <v>35130.105530065623</v>
      </c>
      <c r="L49" s="9">
        <f t="shared" si="34"/>
        <v>58487.807267597149</v>
      </c>
      <c r="M49" s="9">
        <f t="shared" si="35"/>
        <v>2848.241255588056</v>
      </c>
      <c r="N49" s="9">
        <f t="shared" si="36"/>
        <v>4742.0121031484405</v>
      </c>
    </row>
    <row r="50" spans="4:14" hidden="1">
      <c r="D50" s="8">
        <f t="shared" si="37"/>
        <v>2005</v>
      </c>
      <c r="E50" s="15">
        <f t="shared" si="30"/>
        <v>365133410604.60132</v>
      </c>
      <c r="F50" s="15">
        <f t="shared" si="31"/>
        <v>33307079000</v>
      </c>
      <c r="G50" s="10">
        <f t="shared" si="32"/>
        <v>9910636</v>
      </c>
      <c r="H50" s="10">
        <f t="shared" si="32"/>
        <v>5879200</v>
      </c>
      <c r="J50" s="8">
        <f t="shared" si="38"/>
        <v>2005</v>
      </c>
      <c r="K50" s="9">
        <f t="shared" si="33"/>
        <v>36842.58110222203</v>
      </c>
      <c r="L50" s="9">
        <f t="shared" si="34"/>
        <v>62105.968601952874</v>
      </c>
      <c r="M50" s="9">
        <f t="shared" si="35"/>
        <v>3360.7408243022951</v>
      </c>
      <c r="N50" s="9">
        <f t="shared" si="36"/>
        <v>5665.2399986392702</v>
      </c>
    </row>
    <row r="51" spans="4:14" hidden="1">
      <c r="D51" s="8">
        <f t="shared" si="37"/>
        <v>2006</v>
      </c>
      <c r="E51" s="15">
        <f t="shared" si="30"/>
        <v>384865027942.06287</v>
      </c>
      <c r="F51" s="15">
        <f t="shared" si="31"/>
        <v>36881397000</v>
      </c>
      <c r="G51" s="10">
        <f t="shared" si="32"/>
        <v>9974344</v>
      </c>
      <c r="H51" s="10">
        <f t="shared" si="32"/>
        <v>5951100</v>
      </c>
      <c r="I51" s="15"/>
      <c r="J51" s="8">
        <f t="shared" si="38"/>
        <v>2006</v>
      </c>
      <c r="K51" s="9">
        <f t="shared" si="33"/>
        <v>38585.497747226575</v>
      </c>
      <c r="L51" s="9">
        <f t="shared" si="34"/>
        <v>64671.241945533242</v>
      </c>
      <c r="M51" s="9">
        <f t="shared" si="35"/>
        <v>3697.6263301125368</v>
      </c>
      <c r="N51" s="9">
        <f t="shared" si="36"/>
        <v>6197.4083782830066</v>
      </c>
    </row>
    <row r="52" spans="4:14" hidden="1">
      <c r="D52" s="8">
        <f t="shared" si="37"/>
        <v>2007</v>
      </c>
      <c r="E52" s="15">
        <f t="shared" si="30"/>
        <v>408681323166.62579</v>
      </c>
      <c r="F52" s="15">
        <f t="shared" si="31"/>
        <v>44482953000</v>
      </c>
      <c r="G52" s="10">
        <f t="shared" si="32"/>
        <v>10045594</v>
      </c>
      <c r="H52" s="10">
        <f t="shared" si="32"/>
        <v>6127100</v>
      </c>
      <c r="J52" s="8">
        <f t="shared" si="38"/>
        <v>2007</v>
      </c>
      <c r="K52" s="9">
        <f t="shared" si="33"/>
        <v>40682.643870200787</v>
      </c>
      <c r="L52" s="9">
        <f t="shared" si="34"/>
        <v>66700.612551880302</v>
      </c>
      <c r="M52" s="9">
        <f t="shared" si="35"/>
        <v>4428.1057944408267</v>
      </c>
      <c r="N52" s="9">
        <f t="shared" si="36"/>
        <v>7260.0337843351663</v>
      </c>
    </row>
    <row r="53" spans="4:14" hidden="1">
      <c r="D53" s="8">
        <f t="shared" si="37"/>
        <v>2008</v>
      </c>
      <c r="E53" s="15">
        <f t="shared" si="30"/>
        <v>425095601761.74194</v>
      </c>
      <c r="F53" s="15">
        <f t="shared" si="31"/>
        <v>55533549000</v>
      </c>
      <c r="G53" s="10">
        <f t="shared" si="32"/>
        <v>10105436</v>
      </c>
      <c r="H53" s="10">
        <f t="shared" si="32"/>
        <v>6284500</v>
      </c>
      <c r="J53" s="8">
        <f t="shared" si="38"/>
        <v>2008</v>
      </c>
      <c r="K53" s="9">
        <f t="shared" si="33"/>
        <v>42066.032753237167</v>
      </c>
      <c r="L53" s="9">
        <f t="shared" si="34"/>
        <v>67641.912922546253</v>
      </c>
      <c r="M53" s="9">
        <f t="shared" si="35"/>
        <v>5495.4134586573009</v>
      </c>
      <c r="N53" s="9">
        <f t="shared" si="36"/>
        <v>8836.5898639509905</v>
      </c>
    </row>
    <row r="54" spans="4:14" hidden="1">
      <c r="E54" s="12"/>
      <c r="F54" s="12"/>
      <c r="G54" s="12"/>
      <c r="H54" s="12"/>
    </row>
    <row r="55" spans="4:14" ht="19.5" hidden="1" customHeight="1">
      <c r="D55" s="8" t="s">
        <v>32</v>
      </c>
      <c r="E55" s="15">
        <f>AVERAGE(E45:E53)</f>
        <v>354899466833.09698</v>
      </c>
      <c r="F55" s="15">
        <f>AVERAGE(F45:F53)</f>
        <v>32554003555.555557</v>
      </c>
      <c r="G55" s="10">
        <f>AVERAGE(G45:G53)</f>
        <v>9744244</v>
      </c>
      <c r="H55" s="10">
        <f>AVERAGE(H45:H53)</f>
        <v>5824938.4986028224</v>
      </c>
      <c r="I55" s="10"/>
      <c r="J55" s="16" t="str">
        <f>D55</f>
        <v>Average Real Value</v>
      </c>
      <c r="K55" s="9">
        <f>AVERAGE(K45:K53)</f>
        <v>36342.256017761203</v>
      </c>
      <c r="L55" s="9">
        <f>AVERAGE(L45:L53)</f>
        <v>60758.110689097433</v>
      </c>
      <c r="M55" s="9">
        <f>AVERAGE(M45:M53)</f>
        <v>3316.4290477758427</v>
      </c>
      <c r="N55" s="9">
        <f>AVERAGE(N45:N53)</f>
        <v>5524.0874305551415</v>
      </c>
    </row>
    <row r="56" spans="4:14" ht="42.75" hidden="1">
      <c r="D56" s="16" t="s">
        <v>33</v>
      </c>
      <c r="E56" s="12">
        <f>D34</f>
        <v>3.4076399418643417</v>
      </c>
      <c r="F56" s="12">
        <f>C34-P10</f>
        <v>11.563307679392191</v>
      </c>
      <c r="G56" s="12">
        <f>F34</f>
        <v>1.3877074772249254</v>
      </c>
      <c r="H56" s="12">
        <f>G34</f>
        <v>1.7975850548501104</v>
      </c>
      <c r="I56" s="12"/>
      <c r="J56" s="16" t="str">
        <f>D56</f>
        <v>Average Year-on-Year Percentage Change</v>
      </c>
      <c r="K56" s="12">
        <f>M34</f>
        <v>2.0614788790601426</v>
      </c>
      <c r="L56" s="12">
        <f>N34</f>
        <v>1.6660291089083827</v>
      </c>
      <c r="M56" s="12">
        <f>O34</f>
        <v>5.9158333333333326</v>
      </c>
      <c r="N56" s="12">
        <f>P34</f>
        <v>0</v>
      </c>
    </row>
    <row r="57" spans="4:14">
      <c r="H57" s="14"/>
    </row>
    <row r="58" spans="4:14">
      <c r="H58" s="14"/>
    </row>
    <row r="59" spans="4:14">
      <c r="H59" s="14"/>
    </row>
    <row r="78" spans="3:5" ht="15" thickBot="1"/>
    <row r="79" spans="3:5" ht="15.75" thickBot="1">
      <c r="C79" s="210"/>
      <c r="D79" s="214" t="s">
        <v>209</v>
      </c>
      <c r="E79" s="215" t="s">
        <v>210</v>
      </c>
    </row>
    <row r="80" spans="3:5">
      <c r="C80" s="210">
        <f t="shared" ref="C80:C91" si="39">A19</f>
        <v>2001</v>
      </c>
      <c r="D80" s="315">
        <f>C19-O3</f>
        <v>9.2364512159598924</v>
      </c>
      <c r="E80" s="316">
        <f t="shared" ref="E80:E87" si="40">D19</f>
        <v>4.3468657062620935</v>
      </c>
    </row>
    <row r="81" spans="3:5">
      <c r="C81" s="211">
        <f t="shared" si="39"/>
        <v>2002</v>
      </c>
      <c r="D81" s="212">
        <f>C20-O4+10</f>
        <v>-9.6521053665679304</v>
      </c>
      <c r="E81" s="213">
        <f t="shared" si="40"/>
        <v>2.2675826053079113</v>
      </c>
    </row>
    <row r="82" spans="3:5">
      <c r="C82" s="211">
        <f t="shared" si="39"/>
        <v>2003</v>
      </c>
      <c r="D82" s="212">
        <f t="shared" ref="D82:D88" si="41">C21-O5</f>
        <v>7.6194060854162062</v>
      </c>
      <c r="E82" s="213">
        <f t="shared" si="40"/>
        <v>3.2308135619819858</v>
      </c>
    </row>
    <row r="83" spans="3:5">
      <c r="C83" s="211">
        <f t="shared" si="39"/>
        <v>2004</v>
      </c>
      <c r="D83" s="212">
        <f t="shared" si="41"/>
        <v>8.5703830565016794</v>
      </c>
      <c r="E83" s="213">
        <f t="shared" si="40"/>
        <v>4.4598728513378756</v>
      </c>
    </row>
    <row r="84" spans="3:5">
      <c r="C84" s="211">
        <f t="shared" si="39"/>
        <v>2005</v>
      </c>
      <c r="D84" s="212">
        <f t="shared" si="41"/>
        <v>15.492390451721834</v>
      </c>
      <c r="E84" s="213">
        <f t="shared" si="40"/>
        <v>5.6735759535664405</v>
      </c>
    </row>
    <row r="85" spans="3:5">
      <c r="C85" s="211">
        <f t="shared" si="39"/>
        <v>2006</v>
      </c>
      <c r="D85" s="212">
        <f t="shared" si="41"/>
        <v>6.2980730442718604</v>
      </c>
      <c r="E85" s="213">
        <f t="shared" si="40"/>
        <v>5.4039473694804352</v>
      </c>
    </row>
    <row r="86" spans="3:5">
      <c r="C86" s="211">
        <f t="shared" si="39"/>
        <v>2007</v>
      </c>
      <c r="D86" s="212">
        <f t="shared" si="41"/>
        <v>13.710813630514048</v>
      </c>
      <c r="E86" s="213">
        <f t="shared" si="40"/>
        <v>6.188220153936201</v>
      </c>
    </row>
    <row r="87" spans="3:5">
      <c r="C87" s="211">
        <f t="shared" si="39"/>
        <v>2008</v>
      </c>
      <c r="D87" s="212">
        <f t="shared" si="41"/>
        <v>13.358983227799644</v>
      </c>
      <c r="E87" s="213">
        <f t="shared" si="40"/>
        <v>4.016400472605838</v>
      </c>
    </row>
    <row r="88" spans="3:5">
      <c r="C88" s="211">
        <f t="shared" si="39"/>
        <v>2009</v>
      </c>
      <c r="D88" s="212">
        <f t="shared" si="41"/>
        <v>7.4938945073544643</v>
      </c>
      <c r="E88" s="213">
        <f t="shared" ref="E88:E93" si="42">D27-P11</f>
        <v>-1.3295696730055064</v>
      </c>
    </row>
    <row r="89" spans="3:5">
      <c r="C89" s="211">
        <f t="shared" si="39"/>
        <v>2010</v>
      </c>
      <c r="D89" s="212">
        <f>C28-O12</f>
        <v>1.5139941683251887</v>
      </c>
      <c r="E89" s="213">
        <f t="shared" si="42"/>
        <v>3.4337221504564766</v>
      </c>
    </row>
    <row r="90" spans="3:5">
      <c r="C90" s="211">
        <f t="shared" si="39"/>
        <v>2011</v>
      </c>
      <c r="D90" s="212">
        <f>C29-O13</f>
        <v>11.470883214318519</v>
      </c>
      <c r="E90" s="213">
        <f t="shared" si="42"/>
        <v>3.5395190825722498</v>
      </c>
    </row>
    <row r="91" spans="3:5">
      <c r="C91" s="211">
        <f t="shared" si="39"/>
        <v>2012</v>
      </c>
      <c r="D91" s="212">
        <f>C30-O14</f>
        <v>4.2476495645800876</v>
      </c>
      <c r="E91" s="213">
        <f t="shared" si="42"/>
        <v>2.5544751883145831</v>
      </c>
    </row>
    <row r="92" spans="3:5">
      <c r="C92" s="211">
        <f>A31</f>
        <v>2013</v>
      </c>
      <c r="D92" s="212">
        <f>C31-O15</f>
        <v>0.6028048923457785</v>
      </c>
      <c r="E92" s="213">
        <f t="shared" si="42"/>
        <v>2.0977941276841134</v>
      </c>
    </row>
    <row r="93" spans="3:5">
      <c r="C93" s="211">
        <f>A32</f>
        <v>2014</v>
      </c>
      <c r="D93" s="212">
        <f>C32-O16</f>
        <v>-0.89898084771726516</v>
      </c>
      <c r="E93" s="213">
        <f t="shared" si="42"/>
        <v>1.8237396356000923</v>
      </c>
    </row>
    <row r="132" spans="8:10" ht="15" thickBot="1"/>
    <row r="133" spans="8:10" ht="38.25" customHeight="1" thickBot="1">
      <c r="I133" s="472" t="s">
        <v>38</v>
      </c>
      <c r="J133" s="473"/>
    </row>
    <row r="134" spans="8:10">
      <c r="H134" s="216">
        <v>2000</v>
      </c>
      <c r="I134" s="296">
        <v>22.28</v>
      </c>
      <c r="J134" s="217">
        <f>I134/100</f>
        <v>0.2228</v>
      </c>
    </row>
    <row r="135" spans="8:10">
      <c r="H135" s="216">
        <v>2001</v>
      </c>
      <c r="I135" s="296">
        <v>22</v>
      </c>
      <c r="J135" s="217">
        <f t="shared" ref="J135:J147" si="43">I135/100</f>
        <v>0.22</v>
      </c>
    </row>
    <row r="136" spans="8:10">
      <c r="H136" s="216">
        <v>2002</v>
      </c>
      <c r="I136" s="296">
        <v>22.6</v>
      </c>
      <c r="J136" s="217">
        <f t="shared" si="43"/>
        <v>0.22600000000000001</v>
      </c>
    </row>
    <row r="137" spans="8:10">
      <c r="H137" s="216">
        <v>2003</v>
      </c>
      <c r="I137" s="296">
        <v>23.6</v>
      </c>
      <c r="J137" s="217">
        <f t="shared" si="43"/>
        <v>0.23600000000000002</v>
      </c>
    </row>
    <row r="138" spans="8:10">
      <c r="H138" s="216">
        <v>2004</v>
      </c>
      <c r="I138" s="296">
        <v>23.7</v>
      </c>
      <c r="J138" s="217">
        <f t="shared" si="43"/>
        <v>0.23699999999999999</v>
      </c>
    </row>
    <row r="139" spans="8:10">
      <c r="H139" s="216">
        <v>2005</v>
      </c>
      <c r="I139" s="296">
        <v>24.1</v>
      </c>
      <c r="J139" s="217">
        <f t="shared" si="43"/>
        <v>0.24100000000000002</v>
      </c>
    </row>
    <row r="140" spans="8:10">
      <c r="H140" s="216">
        <v>2006</v>
      </c>
      <c r="I140" s="296">
        <v>24.6</v>
      </c>
      <c r="J140" s="217">
        <f t="shared" si="43"/>
        <v>0.24600000000000002</v>
      </c>
    </row>
    <row r="141" spans="8:10">
      <c r="H141" s="216">
        <v>2007</v>
      </c>
      <c r="I141" s="296">
        <v>24.9</v>
      </c>
      <c r="J141" s="217">
        <f t="shared" si="43"/>
        <v>0.249</v>
      </c>
    </row>
    <row r="142" spans="8:10">
      <c r="H142" s="216">
        <v>2008</v>
      </c>
      <c r="I142" s="296">
        <v>26.9</v>
      </c>
      <c r="J142" s="217">
        <f t="shared" si="43"/>
        <v>0.26899999999999996</v>
      </c>
    </row>
    <row r="143" spans="8:10">
      <c r="H143" s="216">
        <v>2009</v>
      </c>
      <c r="I143" s="296">
        <v>29.1</v>
      </c>
      <c r="J143" s="217">
        <f t="shared" si="43"/>
        <v>0.29100000000000004</v>
      </c>
    </row>
    <row r="144" spans="8:10">
      <c r="H144" s="216">
        <v>2010</v>
      </c>
      <c r="I144" s="296">
        <v>29.2</v>
      </c>
      <c r="J144" s="217">
        <f t="shared" si="43"/>
        <v>0.29199999999999998</v>
      </c>
    </row>
    <row r="145" spans="5:10">
      <c r="H145" s="216">
        <v>2011</v>
      </c>
      <c r="I145" s="296">
        <v>32</v>
      </c>
      <c r="J145" s="217">
        <f t="shared" si="43"/>
        <v>0.32</v>
      </c>
    </row>
    <row r="146" spans="5:10">
      <c r="H146" s="216">
        <v>2012</v>
      </c>
      <c r="I146" s="296">
        <v>34</v>
      </c>
      <c r="J146" s="217">
        <f t="shared" si="43"/>
        <v>0.34</v>
      </c>
    </row>
    <row r="147" spans="5:10">
      <c r="H147" s="216">
        <v>2013</v>
      </c>
      <c r="I147" s="296">
        <v>40</v>
      </c>
      <c r="J147" s="217">
        <f t="shared" si="43"/>
        <v>0.4</v>
      </c>
    </row>
    <row r="148" spans="5:10">
      <c r="H148" s="216">
        <v>2014</v>
      </c>
      <c r="I148" s="8">
        <v>42</v>
      </c>
      <c r="J148" s="217">
        <f>I148/100</f>
        <v>0.42</v>
      </c>
    </row>
    <row r="156" spans="5:10">
      <c r="E156" s="13"/>
    </row>
    <row r="157" spans="5:10">
      <c r="E157" s="13"/>
    </row>
    <row r="158" spans="5:10">
      <c r="E158" s="13"/>
    </row>
    <row r="159" spans="5:10">
      <c r="E159" s="13"/>
    </row>
    <row r="160" spans="5:10">
      <c r="E160" s="13"/>
    </row>
    <row r="161" spans="5:5">
      <c r="E161" s="13"/>
    </row>
    <row r="162" spans="5:5">
      <c r="E162" s="13"/>
    </row>
    <row r="163" spans="5:5">
      <c r="E163" s="13"/>
    </row>
    <row r="164" spans="5:5">
      <c r="E164" s="13"/>
    </row>
    <row r="165" spans="5:5">
      <c r="E165" s="13"/>
    </row>
  </sheetData>
  <mergeCells count="2">
    <mergeCell ref="C18:O18"/>
    <mergeCell ref="I133:J133"/>
  </mergeCells>
  <phoneticPr fontId="1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S153"/>
  <sheetViews>
    <sheetView zoomScale="90" zoomScaleNormal="90" workbookViewId="0">
      <selection sqref="A1:Q1"/>
    </sheetView>
  </sheetViews>
  <sheetFormatPr defaultRowHeight="12.75"/>
  <cols>
    <col min="1" max="1" width="25.375" style="17" customWidth="1"/>
    <col min="2" max="2" width="15.375" style="17" customWidth="1"/>
    <col min="3" max="3" width="15.5" style="17" bestFit="1" customWidth="1"/>
    <col min="4" max="4" width="14.875" style="17" customWidth="1"/>
    <col min="5" max="5" width="13.75" style="17" bestFit="1" customWidth="1"/>
    <col min="6" max="8" width="13.75" style="23" hidden="1" customWidth="1"/>
    <col min="9" max="9" width="8.875" style="17" customWidth="1"/>
    <col min="10" max="10" width="12.875" style="17" bestFit="1" customWidth="1"/>
    <col min="11" max="11" width="12.875" style="17" customWidth="1"/>
    <col min="12" max="12" width="12.625" style="17" customWidth="1"/>
    <col min="13" max="13" width="12.75" style="17" customWidth="1"/>
    <col min="14" max="14" width="12.75" style="17" hidden="1" customWidth="1"/>
    <col min="15" max="16" width="12" style="17" customWidth="1"/>
    <col min="17" max="17" width="12.125" style="17" customWidth="1"/>
    <col min="18" max="18" width="3.75" style="17" customWidth="1"/>
    <col min="19" max="20" width="10.75" style="17" customWidth="1"/>
    <col min="21" max="16384" width="9" style="17"/>
  </cols>
  <sheetData>
    <row r="1" spans="1:18" ht="53.25" customHeight="1" thickBot="1">
      <c r="A1" s="474" t="s">
        <v>144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6"/>
      <c r="R1" s="31"/>
    </row>
    <row r="2" spans="1:18" ht="18" customHeight="1" thickBot="1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</row>
    <row r="3" spans="1:18" ht="13.5" thickBot="1">
      <c r="A3" s="19" t="s">
        <v>143</v>
      </c>
      <c r="B3" s="20">
        <f>B105/B9</f>
        <v>21807.910954255465</v>
      </c>
      <c r="C3" s="21">
        <f>C105/C9</f>
        <v>15375.940377591691</v>
      </c>
      <c r="D3" s="22">
        <f>D105/D9</f>
        <v>9222.3471532989588</v>
      </c>
      <c r="E3" s="80"/>
      <c r="F3" s="20">
        <f>E3</f>
        <v>0</v>
      </c>
      <c r="G3" s="21">
        <f>D3</f>
        <v>9222.3471532989588</v>
      </c>
      <c r="H3" s="22">
        <f>C3</f>
        <v>15375.940377591691</v>
      </c>
      <c r="I3" s="24">
        <f>(C3-D3)/D3/7</f>
        <v>9.5321151081704025E-2</v>
      </c>
    </row>
    <row r="4" spans="1:18" ht="39" customHeight="1">
      <c r="A4" s="25" t="s">
        <v>39</v>
      </c>
      <c r="B4" s="26">
        <v>2011</v>
      </c>
      <c r="C4" s="26">
        <v>2007</v>
      </c>
      <c r="D4" s="27">
        <v>2001</v>
      </c>
      <c r="E4" s="28">
        <v>1996</v>
      </c>
      <c r="F4" s="29">
        <f>E4</f>
        <v>1996</v>
      </c>
      <c r="G4" s="29">
        <f>D4</f>
        <v>2001</v>
      </c>
      <c r="H4" s="29">
        <f>C4</f>
        <v>2007</v>
      </c>
      <c r="I4" s="30"/>
      <c r="J4" s="31" t="s">
        <v>97</v>
      </c>
      <c r="K4" s="31" t="s">
        <v>115</v>
      </c>
      <c r="L4" s="31" t="s">
        <v>98</v>
      </c>
      <c r="M4" s="31" t="s">
        <v>112</v>
      </c>
      <c r="N4" s="31"/>
      <c r="O4" s="31" t="s">
        <v>114</v>
      </c>
      <c r="P4" s="31" t="s">
        <v>417</v>
      </c>
      <c r="Q4" s="31" t="s">
        <v>416</v>
      </c>
      <c r="R4" s="31"/>
    </row>
    <row r="5" spans="1:18">
      <c r="A5" s="32" t="s">
        <v>40</v>
      </c>
      <c r="B5" s="33">
        <v>8912921</v>
      </c>
      <c r="C5" s="33">
        <v>8825222</v>
      </c>
      <c r="D5" s="33">
        <v>8163564</v>
      </c>
      <c r="E5" s="33">
        <v>6880653</v>
      </c>
      <c r="F5" s="34">
        <f t="shared" ref="F5:F68" si="0">E5</f>
        <v>6880653</v>
      </c>
      <c r="G5" s="34">
        <f t="shared" ref="G5:G71" si="1">D5</f>
        <v>8163564</v>
      </c>
      <c r="H5" s="34">
        <f t="shared" ref="H5:H71" si="2">C5</f>
        <v>8825222</v>
      </c>
      <c r="I5" s="35"/>
      <c r="J5" s="36">
        <f>(D5-E5)/E5*100</f>
        <v>18.645192542045063</v>
      </c>
      <c r="K5" s="36">
        <f>(C5-D5)/D5*100</f>
        <v>8.1050139375400256</v>
      </c>
      <c r="L5" s="36">
        <f>E5/$E$9*100</f>
        <v>82.426721452872684</v>
      </c>
      <c r="M5" s="36">
        <f>D5/$D$9*100</f>
        <v>85.177943660816752</v>
      </c>
      <c r="N5" s="36"/>
      <c r="O5" s="36">
        <f>C5/$C$9*100</f>
        <v>86.022264828841926</v>
      </c>
      <c r="P5" s="36">
        <f>(B5-E5)/E5*100</f>
        <v>29.535975727885127</v>
      </c>
      <c r="Q5" s="36">
        <f>B5/$B$9*100</f>
        <v>87.039139151553741</v>
      </c>
      <c r="R5" s="36"/>
    </row>
    <row r="6" spans="1:18">
      <c r="A6" s="32" t="s">
        <v>41</v>
      </c>
      <c r="B6" s="33">
        <v>141376</v>
      </c>
      <c r="C6" s="33">
        <v>145904</v>
      </c>
      <c r="D6" s="33">
        <v>140286</v>
      </c>
      <c r="E6" s="33">
        <v>117950</v>
      </c>
      <c r="F6" s="34">
        <f t="shared" si="0"/>
        <v>117950</v>
      </c>
      <c r="G6" s="34">
        <f t="shared" si="1"/>
        <v>140286</v>
      </c>
      <c r="H6" s="34">
        <f t="shared" si="2"/>
        <v>145904</v>
      </c>
      <c r="I6" s="35"/>
      <c r="J6" s="36">
        <f>(D6-E6)/E6*100</f>
        <v>18.936837643069097</v>
      </c>
      <c r="K6" s="36">
        <f>(C6-D6)/D6*100</f>
        <v>4.004676161555679</v>
      </c>
      <c r="L6" s="36">
        <f>E6/$E$9*100</f>
        <v>1.4129809765681154</v>
      </c>
      <c r="M6" s="36">
        <f>D6/$D$9*100</f>
        <v>1.4637323850711943</v>
      </c>
      <c r="N6" s="36"/>
      <c r="O6" s="36">
        <f>C6/$C$9*100</f>
        <v>1.4221730090854772</v>
      </c>
      <c r="P6" s="36">
        <f>(B6-E6)/E6*100</f>
        <v>19.860958033064858</v>
      </c>
      <c r="Q6" s="36">
        <f>B6/$B$9*100</f>
        <v>1.3806074727566935</v>
      </c>
      <c r="R6" s="36"/>
    </row>
    <row r="7" spans="1:18">
      <c r="A7" s="32" t="s">
        <v>42</v>
      </c>
      <c r="B7" s="33">
        <v>756991</v>
      </c>
      <c r="C7" s="33">
        <v>835880</v>
      </c>
      <c r="D7" s="33">
        <v>798164</v>
      </c>
      <c r="E7" s="33">
        <v>790812</v>
      </c>
      <c r="F7" s="34">
        <f t="shared" si="0"/>
        <v>790812</v>
      </c>
      <c r="G7" s="34">
        <f t="shared" si="1"/>
        <v>798164</v>
      </c>
      <c r="H7" s="34">
        <f t="shared" si="2"/>
        <v>835880</v>
      </c>
      <c r="I7" s="35"/>
      <c r="J7" s="36">
        <f>(D7-E7)/E7*100</f>
        <v>0.92967734429927718</v>
      </c>
      <c r="K7" s="36">
        <f>(C7-D7)/D7*100</f>
        <v>4.725344666008489</v>
      </c>
      <c r="L7" s="36">
        <f>E7/$E$9*100</f>
        <v>9.4735253246442088</v>
      </c>
      <c r="M7" s="36">
        <f>D7/$D$9*100</f>
        <v>8.3279763867952958</v>
      </c>
      <c r="N7" s="36"/>
      <c r="O7" s="36">
        <f>C7/$C$9*100</f>
        <v>8.1475900238127039</v>
      </c>
      <c r="P7" s="36">
        <f>(B7-E7)/E7*100</f>
        <v>-4.2767433979251708</v>
      </c>
      <c r="Q7" s="36">
        <f>B7/$B$9*100</f>
        <v>7.3923963855927619</v>
      </c>
      <c r="R7" s="36"/>
    </row>
    <row r="8" spans="1:18">
      <c r="A8" s="32" t="s">
        <v>43</v>
      </c>
      <c r="B8" s="33">
        <v>428842</v>
      </c>
      <c r="C8" s="33">
        <v>452224</v>
      </c>
      <c r="D8" s="33">
        <v>482115</v>
      </c>
      <c r="E8" s="33">
        <v>558185</v>
      </c>
      <c r="F8" s="34">
        <f t="shared" si="0"/>
        <v>558185</v>
      </c>
      <c r="G8" s="34">
        <f t="shared" si="1"/>
        <v>482115</v>
      </c>
      <c r="H8" s="34">
        <f t="shared" si="2"/>
        <v>452224</v>
      </c>
      <c r="I8" s="35"/>
      <c r="J8" s="36">
        <f>(D8-E8)/E8*100</f>
        <v>-13.628098211166547</v>
      </c>
      <c r="K8" s="36">
        <f>(C8-D8)/D8*100</f>
        <v>-6.1999730354790863</v>
      </c>
      <c r="L8" s="36">
        <f>E8/$E$9*100</f>
        <v>6.6867722459149928</v>
      </c>
      <c r="M8" s="36">
        <f>D8/$D$9*100</f>
        <v>5.0303475673167588</v>
      </c>
      <c r="N8" s="36"/>
      <c r="O8" s="36">
        <f>C8/$C$9*100</f>
        <v>4.4079721382598889</v>
      </c>
      <c r="P8" s="36">
        <f>(B8-E8)/E8*100</f>
        <v>-23.172066608740831</v>
      </c>
      <c r="Q8" s="36">
        <f>B8/$B$9*100</f>
        <v>4.1878569900968055</v>
      </c>
      <c r="R8" s="36"/>
    </row>
    <row r="9" spans="1:18" ht="13.5" thickBot="1">
      <c r="A9" s="37" t="s">
        <v>44</v>
      </c>
      <c r="B9" s="38">
        <f>SUM(B5:B8)</f>
        <v>10240130</v>
      </c>
      <c r="C9" s="38">
        <f>SUM(C5:C8)</f>
        <v>10259230</v>
      </c>
      <c r="D9" s="38">
        <f>SUM(D5:D8)</f>
        <v>9584129</v>
      </c>
      <c r="E9" s="38">
        <f>SUM(E5:E8)</f>
        <v>8347600</v>
      </c>
      <c r="F9" s="34">
        <f t="shared" si="0"/>
        <v>8347600</v>
      </c>
      <c r="G9" s="34">
        <f t="shared" si="1"/>
        <v>9584129</v>
      </c>
      <c r="H9" s="34">
        <f t="shared" si="2"/>
        <v>10259230</v>
      </c>
      <c r="I9" s="39"/>
      <c r="J9" s="36">
        <f>(D9-E9)/E9*100/7</f>
        <v>2.116141166323255</v>
      </c>
      <c r="K9" s="36">
        <f>(C9-D9)/D9*100/7</f>
        <v>1.0062781917897807</v>
      </c>
      <c r="L9" s="40">
        <f>E9/$E$9*100</f>
        <v>100</v>
      </c>
      <c r="M9" s="40">
        <f>D9/$D$9*100</f>
        <v>100</v>
      </c>
      <c r="N9" s="40"/>
      <c r="O9" s="40">
        <f>C9/$C$9*100</f>
        <v>100</v>
      </c>
      <c r="P9" s="36">
        <f>(B9-E9)/E9*100</f>
        <v>22.671546312712636</v>
      </c>
      <c r="Q9" s="40"/>
      <c r="R9" s="40"/>
    </row>
    <row r="10" spans="1:18">
      <c r="A10" s="41"/>
      <c r="B10" s="41"/>
      <c r="C10" s="41"/>
      <c r="D10" s="41"/>
      <c r="E10" s="35"/>
      <c r="F10" s="34">
        <f t="shared" si="0"/>
        <v>0</v>
      </c>
      <c r="G10" s="34">
        <f t="shared" si="1"/>
        <v>0</v>
      </c>
      <c r="H10" s="34">
        <f t="shared" si="2"/>
        <v>0</v>
      </c>
      <c r="I10" s="35"/>
      <c r="J10" s="40">
        <f>J9/5</f>
        <v>0.42322823326465098</v>
      </c>
      <c r="K10" s="40">
        <f>K9/6</f>
        <v>0.16771303196496345</v>
      </c>
      <c r="L10" s="36"/>
      <c r="M10" s="36"/>
      <c r="N10" s="36"/>
    </row>
    <row r="11" spans="1:18" ht="25.5">
      <c r="A11" s="41" t="s">
        <v>99</v>
      </c>
      <c r="B11" s="31" t="s">
        <v>414</v>
      </c>
      <c r="C11" s="31" t="s">
        <v>113</v>
      </c>
      <c r="D11" s="31" t="s">
        <v>100</v>
      </c>
      <c r="E11" s="31" t="s">
        <v>101</v>
      </c>
      <c r="F11" s="34"/>
      <c r="G11" s="34"/>
      <c r="H11" s="34"/>
      <c r="I11" s="31"/>
      <c r="J11" s="36"/>
      <c r="K11" s="36"/>
      <c r="L11" s="36"/>
      <c r="M11" s="36"/>
      <c r="N11" s="36"/>
    </row>
    <row r="12" spans="1:18">
      <c r="A12" s="41">
        <v>92304</v>
      </c>
      <c r="B12" s="42">
        <f>B9/A12</f>
        <v>110.93917923383601</v>
      </c>
      <c r="C12" s="42">
        <f>C9/A12</f>
        <v>111.14610417750043</v>
      </c>
      <c r="D12" s="42">
        <f>D9/A12</f>
        <v>103.83221745536488</v>
      </c>
      <c r="E12" s="39">
        <f>E9/A12</f>
        <v>90.43595077136419</v>
      </c>
      <c r="F12" s="34">
        <f t="shared" si="0"/>
        <v>90.43595077136419</v>
      </c>
      <c r="G12" s="34">
        <f t="shared" si="1"/>
        <v>103.83221745536488</v>
      </c>
      <c r="H12" s="34">
        <f t="shared" si="2"/>
        <v>111.14610417750043</v>
      </c>
      <c r="I12" s="39"/>
      <c r="J12" s="36"/>
      <c r="K12" s="40">
        <f>(C9-E9)/E9*100/11</f>
        <v>2.0818504175397177</v>
      </c>
      <c r="L12" s="40">
        <f>(C5-E5)/E5*100</f>
        <v>28.261401933799018</v>
      </c>
      <c r="M12" s="36"/>
      <c r="N12" s="36"/>
    </row>
    <row r="13" spans="1:18">
      <c r="A13" s="41"/>
      <c r="B13" s="41"/>
      <c r="C13" s="41"/>
      <c r="D13" s="41"/>
      <c r="E13" s="35"/>
      <c r="F13" s="34">
        <f t="shared" si="0"/>
        <v>0</v>
      </c>
      <c r="G13" s="34">
        <f t="shared" si="1"/>
        <v>0</v>
      </c>
      <c r="H13" s="34">
        <f t="shared" si="2"/>
        <v>0</v>
      </c>
      <c r="I13" s="35"/>
      <c r="J13" s="36"/>
      <c r="K13" s="40"/>
      <c r="L13" s="40">
        <f>(C6-E6)/E6*100</f>
        <v>23.699872827469267</v>
      </c>
      <c r="M13" s="36"/>
      <c r="N13" s="36"/>
    </row>
    <row r="14" spans="1:18" ht="26.25" customHeight="1" thickBot="1">
      <c r="A14" s="19" t="s">
        <v>45</v>
      </c>
      <c r="B14" s="19"/>
      <c r="C14" s="19"/>
      <c r="F14" s="34">
        <f t="shared" si="0"/>
        <v>0</v>
      </c>
      <c r="G14" s="34">
        <f t="shared" si="1"/>
        <v>0</v>
      </c>
      <c r="H14" s="34">
        <f t="shared" si="2"/>
        <v>0</v>
      </c>
      <c r="K14" s="43"/>
      <c r="L14" s="40">
        <f>(C7-E7)/E7*100</f>
        <v>5.6989524691077023</v>
      </c>
    </row>
    <row r="15" spans="1:18" ht="38.25">
      <c r="A15" s="25" t="s">
        <v>39</v>
      </c>
      <c r="B15" s="44">
        <f>B4</f>
        <v>2011</v>
      </c>
      <c r="C15" s="44">
        <f>C4</f>
        <v>2007</v>
      </c>
      <c r="D15" s="45">
        <v>2001</v>
      </c>
      <c r="E15" s="29">
        <v>1996</v>
      </c>
      <c r="F15" s="29">
        <f t="shared" si="0"/>
        <v>1996</v>
      </c>
      <c r="G15" s="29">
        <f t="shared" si="1"/>
        <v>2001</v>
      </c>
      <c r="H15" s="29">
        <f t="shared" si="2"/>
        <v>2007</v>
      </c>
      <c r="I15" s="30"/>
      <c r="J15" s="31" t="str">
        <f>J4</f>
        <v>% change 1996 - 2001</v>
      </c>
      <c r="K15" s="31" t="s">
        <v>115</v>
      </c>
      <c r="L15" s="31" t="s">
        <v>98</v>
      </c>
      <c r="M15" s="31" t="str">
        <f>M4</f>
        <v>% of population 2001</v>
      </c>
      <c r="N15" s="31"/>
      <c r="O15" s="31" t="str">
        <f>O4</f>
        <v>% of population 2007</v>
      </c>
      <c r="P15" s="31" t="s">
        <v>417</v>
      </c>
      <c r="Q15" s="31" t="s">
        <v>416</v>
      </c>
      <c r="R15" s="31"/>
    </row>
    <row r="16" spans="1:18">
      <c r="A16" s="32" t="s">
        <v>46</v>
      </c>
      <c r="B16" s="46">
        <v>602780</v>
      </c>
      <c r="C16" s="46">
        <v>542207</v>
      </c>
      <c r="D16" s="47">
        <v>516037</v>
      </c>
      <c r="E16" s="48">
        <v>480693</v>
      </c>
      <c r="F16" s="34">
        <f t="shared" si="0"/>
        <v>480693</v>
      </c>
      <c r="G16" s="34">
        <f t="shared" si="1"/>
        <v>516037</v>
      </c>
      <c r="H16" s="34">
        <f t="shared" si="2"/>
        <v>542207</v>
      </c>
      <c r="I16" s="49">
        <f t="shared" ref="I16:I25" si="3">(C16-E16)/E16*100/11</f>
        <v>1.1633582802707378</v>
      </c>
      <c r="J16" s="36">
        <f>(D16-E16)/E16*100</f>
        <v>7.3527178469418111</v>
      </c>
      <c r="K16" s="36">
        <f t="shared" ref="K16:K25" si="4">(C16-D16)/D16*100</f>
        <v>5.0713417836317936</v>
      </c>
      <c r="L16" s="36">
        <f>E16/$E$9*100</f>
        <v>5.7584575207245203</v>
      </c>
      <c r="M16" s="36">
        <f>D16/D$9*100</f>
        <v>5.3842868767730483</v>
      </c>
      <c r="N16" s="36"/>
      <c r="O16" s="36">
        <f>C16/C$9*100</f>
        <v>5.2850652534351994</v>
      </c>
      <c r="P16" s="36">
        <f>(B16-E16)/E16*100</f>
        <v>25.398123126402922</v>
      </c>
      <c r="Q16" s="36">
        <f>B16/$B$9*100</f>
        <v>5.8864487071941465</v>
      </c>
      <c r="R16" s="36"/>
    </row>
    <row r="17" spans="1:18">
      <c r="A17" s="32" t="s">
        <v>47</v>
      </c>
      <c r="B17" s="46">
        <v>1055266</v>
      </c>
      <c r="C17" s="46">
        <v>1180183</v>
      </c>
      <c r="D17" s="47">
        <v>1153667</v>
      </c>
      <c r="E17" s="48">
        <v>1008320</v>
      </c>
      <c r="F17" s="34">
        <f t="shared" si="0"/>
        <v>1008320</v>
      </c>
      <c r="G17" s="34">
        <f t="shared" si="1"/>
        <v>1153667</v>
      </c>
      <c r="H17" s="34">
        <f t="shared" si="2"/>
        <v>1180183</v>
      </c>
      <c r="I17" s="49">
        <f t="shared" si="3"/>
        <v>1.5494990767721648</v>
      </c>
      <c r="J17" s="36">
        <f t="shared" ref="J17:J28" si="5">(D17-E17)/E17*100</f>
        <v>14.414769120913995</v>
      </c>
      <c r="K17" s="36">
        <f t="shared" si="4"/>
        <v>2.2984101998236928</v>
      </c>
      <c r="L17" s="36">
        <f t="shared" ref="L17:L28" si="6">E17/$E$9*100</f>
        <v>12.079160477262926</v>
      </c>
      <c r="M17" s="36">
        <f t="shared" ref="M17:M28" si="7">D17/D$9*100</f>
        <v>12.037264940820391</v>
      </c>
      <c r="N17" s="36"/>
      <c r="O17" s="36">
        <f t="shared" ref="O17:O28" si="8">C17/C$9*100</f>
        <v>11.503621616826994</v>
      </c>
      <c r="P17" s="36">
        <f t="shared" ref="P17:P25" si="9">(B17-E17)/E17*100</f>
        <v>4.6558632180260231</v>
      </c>
      <c r="Q17" s="36">
        <f t="shared" ref="Q17:Q25" si="10">B17/$B$9*100</f>
        <v>10.305201203500346</v>
      </c>
      <c r="R17" s="36"/>
    </row>
    <row r="18" spans="1:18">
      <c r="A18" s="32" t="s">
        <v>48</v>
      </c>
      <c r="B18" s="46">
        <v>1921354</v>
      </c>
      <c r="C18" s="46">
        <v>1924855</v>
      </c>
      <c r="D18" s="47">
        <v>1661762</v>
      </c>
      <c r="E18" s="48">
        <v>1421379</v>
      </c>
      <c r="F18" s="34">
        <f t="shared" si="0"/>
        <v>1421379</v>
      </c>
      <c r="G18" s="34">
        <f t="shared" si="1"/>
        <v>1661762</v>
      </c>
      <c r="H18" s="34">
        <f t="shared" si="2"/>
        <v>1924855</v>
      </c>
      <c r="I18" s="49">
        <f t="shared" si="3"/>
        <v>3.2201506744186772</v>
      </c>
      <c r="J18" s="36">
        <f t="shared" si="5"/>
        <v>16.911956628035167</v>
      </c>
      <c r="K18" s="36">
        <f t="shared" si="4"/>
        <v>15.832170912561486</v>
      </c>
      <c r="L18" s="36">
        <f t="shared" si="6"/>
        <v>17.027397096171352</v>
      </c>
      <c r="M18" s="36">
        <f t="shared" si="7"/>
        <v>17.338685654168469</v>
      </c>
      <c r="N18" s="36"/>
      <c r="O18" s="36">
        <f t="shared" si="8"/>
        <v>18.76217805819735</v>
      </c>
      <c r="P18" s="36">
        <f t="shared" si="9"/>
        <v>35.175347321157837</v>
      </c>
      <c r="Q18" s="36">
        <f t="shared" si="10"/>
        <v>18.76298445429892</v>
      </c>
      <c r="R18" s="36"/>
    </row>
    <row r="19" spans="1:18">
      <c r="A19" s="32" t="s">
        <v>49</v>
      </c>
      <c r="B19" s="46">
        <v>1125102</v>
      </c>
      <c r="C19" s="46">
        <v>1063818</v>
      </c>
      <c r="D19" s="47">
        <v>998089</v>
      </c>
      <c r="E19" s="48">
        <v>843719</v>
      </c>
      <c r="F19" s="34">
        <f t="shared" si="0"/>
        <v>843719</v>
      </c>
      <c r="G19" s="34">
        <f t="shared" si="1"/>
        <v>998089</v>
      </c>
      <c r="H19" s="34">
        <f t="shared" si="2"/>
        <v>1063818</v>
      </c>
      <c r="I19" s="49">
        <f t="shared" si="3"/>
        <v>2.3715241685916757</v>
      </c>
      <c r="J19" s="36">
        <f t="shared" si="5"/>
        <v>18.296375926108098</v>
      </c>
      <c r="K19" s="36">
        <f t="shared" si="4"/>
        <v>6.5854848615704604</v>
      </c>
      <c r="L19" s="36">
        <f t="shared" si="6"/>
        <v>10.107324260865399</v>
      </c>
      <c r="M19" s="36">
        <f t="shared" si="7"/>
        <v>10.413977107361557</v>
      </c>
      <c r="N19" s="36"/>
      <c r="O19" s="36">
        <f t="shared" si="8"/>
        <v>10.369374699660696</v>
      </c>
      <c r="P19" s="36">
        <f t="shared" si="9"/>
        <v>33.350321611816256</v>
      </c>
      <c r="Q19" s="36">
        <f t="shared" si="10"/>
        <v>10.98718473300632</v>
      </c>
      <c r="R19" s="36"/>
    </row>
    <row r="20" spans="1:18">
      <c r="A20" s="32" t="s">
        <v>50</v>
      </c>
      <c r="B20" s="46">
        <v>174172</v>
      </c>
      <c r="C20" s="46">
        <v>162219</v>
      </c>
      <c r="D20" s="47">
        <v>148527</v>
      </c>
      <c r="E20" s="48">
        <v>137502</v>
      </c>
      <c r="F20" s="34">
        <f t="shared" si="0"/>
        <v>137502</v>
      </c>
      <c r="G20" s="34">
        <f t="shared" si="1"/>
        <v>148527</v>
      </c>
      <c r="H20" s="34">
        <f t="shared" si="2"/>
        <v>162219</v>
      </c>
      <c r="I20" s="49">
        <f t="shared" si="3"/>
        <v>1.6341580486102019</v>
      </c>
      <c r="J20" s="36">
        <f t="shared" si="5"/>
        <v>8.0180651917790282</v>
      </c>
      <c r="K20" s="36">
        <f t="shared" si="4"/>
        <v>9.2185259245793691</v>
      </c>
      <c r="L20" s="36">
        <f t="shared" si="6"/>
        <v>1.6472039867746417</v>
      </c>
      <c r="M20" s="36">
        <f t="shared" si="7"/>
        <v>1.5497182894762789</v>
      </c>
      <c r="N20" s="36"/>
      <c r="O20" s="36">
        <f t="shared" si="8"/>
        <v>1.5812005384419687</v>
      </c>
      <c r="P20" s="36">
        <f t="shared" si="9"/>
        <v>26.668703000683625</v>
      </c>
      <c r="Q20" s="36">
        <f t="shared" si="10"/>
        <v>1.7008768443369373</v>
      </c>
      <c r="R20" s="36"/>
    </row>
    <row r="21" spans="1:18">
      <c r="A21" s="32" t="s">
        <v>51</v>
      </c>
      <c r="B21" s="46">
        <v>595354</v>
      </c>
      <c r="C21" s="46">
        <v>539022</v>
      </c>
      <c r="D21" s="47">
        <v>517451</v>
      </c>
      <c r="E21" s="48">
        <v>483853</v>
      </c>
      <c r="F21" s="34">
        <f t="shared" si="0"/>
        <v>483853</v>
      </c>
      <c r="G21" s="34">
        <f t="shared" si="1"/>
        <v>517451</v>
      </c>
      <c r="H21" s="34">
        <f t="shared" si="2"/>
        <v>539022</v>
      </c>
      <c r="I21" s="49">
        <f t="shared" si="3"/>
        <v>1.036546975292834</v>
      </c>
      <c r="J21" s="36">
        <f t="shared" si="5"/>
        <v>6.9438445147596477</v>
      </c>
      <c r="K21" s="36">
        <f t="shared" si="4"/>
        <v>4.168703896600837</v>
      </c>
      <c r="L21" s="36">
        <f t="shared" si="6"/>
        <v>5.7963127126359666</v>
      </c>
      <c r="M21" s="36">
        <f t="shared" si="7"/>
        <v>5.3990404344515808</v>
      </c>
      <c r="N21" s="36"/>
      <c r="O21" s="36">
        <f t="shared" si="8"/>
        <v>5.2540200385409044</v>
      </c>
      <c r="P21" s="36">
        <f t="shared" si="9"/>
        <v>23.044395715227559</v>
      </c>
      <c r="Q21" s="36">
        <f t="shared" si="10"/>
        <v>5.8139300965905711</v>
      </c>
      <c r="R21" s="36"/>
    </row>
    <row r="22" spans="1:18">
      <c r="A22" s="32" t="s">
        <v>52</v>
      </c>
      <c r="B22" s="46">
        <v>1026119</v>
      </c>
      <c r="C22" s="46">
        <v>1173843</v>
      </c>
      <c r="D22" s="47">
        <v>1157653</v>
      </c>
      <c r="E22" s="48">
        <v>1015842</v>
      </c>
      <c r="F22" s="34">
        <f t="shared" si="0"/>
        <v>1015842</v>
      </c>
      <c r="G22" s="34">
        <f t="shared" si="1"/>
        <v>1157653</v>
      </c>
      <c r="H22" s="34">
        <f t="shared" si="2"/>
        <v>1173843</v>
      </c>
      <c r="I22" s="49">
        <f t="shared" si="3"/>
        <v>1.4139725737592335</v>
      </c>
      <c r="J22" s="36">
        <f t="shared" si="5"/>
        <v>13.959946527117406</v>
      </c>
      <c r="K22" s="36">
        <f t="shared" si="4"/>
        <v>1.3985192454042792</v>
      </c>
      <c r="L22" s="36">
        <f t="shared" si="6"/>
        <v>12.169270209401505</v>
      </c>
      <c r="M22" s="36">
        <f t="shared" si="7"/>
        <v>12.078854531277699</v>
      </c>
      <c r="N22" s="36"/>
      <c r="O22" s="36">
        <f t="shared" si="8"/>
        <v>11.441823606644943</v>
      </c>
      <c r="P22" s="36">
        <f t="shared" si="9"/>
        <v>1.0116730751435754</v>
      </c>
      <c r="Q22" s="36">
        <f t="shared" si="10"/>
        <v>10.02056614515636</v>
      </c>
      <c r="R22" s="36"/>
    </row>
    <row r="23" spans="1:18">
      <c r="A23" s="32" t="s">
        <v>53</v>
      </c>
      <c r="B23" s="46">
        <v>2010728</v>
      </c>
      <c r="C23" s="46">
        <v>1941531</v>
      </c>
      <c r="D23" s="47">
        <v>1841198</v>
      </c>
      <c r="E23" s="48">
        <v>1620137</v>
      </c>
      <c r="F23" s="34">
        <f t="shared" si="0"/>
        <v>1620137</v>
      </c>
      <c r="G23" s="34">
        <f t="shared" si="1"/>
        <v>1841198</v>
      </c>
      <c r="H23" s="34">
        <f t="shared" si="2"/>
        <v>1941531</v>
      </c>
      <c r="I23" s="49">
        <f t="shared" si="3"/>
        <v>1.8034052900240143</v>
      </c>
      <c r="J23" s="36">
        <f t="shared" si="5"/>
        <v>13.644586846667906</v>
      </c>
      <c r="K23" s="36">
        <f t="shared" si="4"/>
        <v>5.4493324455055889</v>
      </c>
      <c r="L23" s="36">
        <f t="shared" si="6"/>
        <v>19.408416790454741</v>
      </c>
      <c r="M23" s="36">
        <f t="shared" si="7"/>
        <v>19.210905863224504</v>
      </c>
      <c r="N23" s="36"/>
      <c r="O23" s="36">
        <f t="shared" si="8"/>
        <v>18.924724370152536</v>
      </c>
      <c r="P23" s="36">
        <f t="shared" si="9"/>
        <v>24.108516748892221</v>
      </c>
      <c r="Q23" s="36">
        <f t="shared" si="10"/>
        <v>19.635766342810101</v>
      </c>
      <c r="R23" s="36"/>
    </row>
    <row r="24" spans="1:18">
      <c r="A24" s="32" t="s">
        <v>54</v>
      </c>
      <c r="B24" s="46">
        <v>1422546</v>
      </c>
      <c r="C24" s="46">
        <v>1397046</v>
      </c>
      <c r="D24" s="47">
        <v>1292324</v>
      </c>
      <c r="E24" s="48">
        <v>1047994</v>
      </c>
      <c r="F24" s="34">
        <f t="shared" si="0"/>
        <v>1047994</v>
      </c>
      <c r="G24" s="34">
        <f t="shared" si="1"/>
        <v>1292324</v>
      </c>
      <c r="H24" s="34">
        <f t="shared" si="2"/>
        <v>1397046</v>
      </c>
      <c r="I24" s="49">
        <f t="shared" si="3"/>
        <v>3.0278799306102897</v>
      </c>
      <c r="J24" s="36">
        <f t="shared" si="5"/>
        <v>23.314064775180011</v>
      </c>
      <c r="K24" s="36">
        <f t="shared" si="4"/>
        <v>8.1033858382263269</v>
      </c>
      <c r="L24" s="36">
        <f t="shared" si="6"/>
        <v>12.554434807609372</v>
      </c>
      <c r="M24" s="36">
        <f t="shared" si="7"/>
        <v>13.484000476203942</v>
      </c>
      <c r="N24" s="36"/>
      <c r="O24" s="36">
        <f t="shared" si="8"/>
        <v>13.617454721260758</v>
      </c>
      <c r="P24" s="36">
        <f t="shared" si="9"/>
        <v>35.739899274232485</v>
      </c>
      <c r="Q24" s="36">
        <f t="shared" si="10"/>
        <v>13.891874419563033</v>
      </c>
      <c r="R24" s="36"/>
    </row>
    <row r="25" spans="1:18">
      <c r="A25" s="32" t="s">
        <v>55</v>
      </c>
      <c r="B25" s="46">
        <v>333879</v>
      </c>
      <c r="C25" s="46">
        <v>334506</v>
      </c>
      <c r="D25" s="47">
        <v>297421</v>
      </c>
      <c r="E25" s="48">
        <v>239070</v>
      </c>
      <c r="F25" s="34">
        <f t="shared" si="0"/>
        <v>239070</v>
      </c>
      <c r="G25" s="34">
        <f t="shared" si="1"/>
        <v>297421</v>
      </c>
      <c r="H25" s="34">
        <f t="shared" si="2"/>
        <v>334506</v>
      </c>
      <c r="I25" s="49">
        <f t="shared" si="3"/>
        <v>3.6290626176433678</v>
      </c>
      <c r="J25" s="36">
        <f t="shared" si="5"/>
        <v>24.407495712552809</v>
      </c>
      <c r="K25" s="36">
        <f t="shared" si="4"/>
        <v>12.468857276385998</v>
      </c>
      <c r="L25" s="36">
        <f t="shared" si="6"/>
        <v>2.8639369399587906</v>
      </c>
      <c r="M25" s="36">
        <f t="shared" si="7"/>
        <v>3.1032658262425308</v>
      </c>
      <c r="N25" s="36"/>
      <c r="O25" s="36">
        <f t="shared" si="8"/>
        <v>3.260537096838652</v>
      </c>
      <c r="P25" s="36">
        <f t="shared" si="9"/>
        <v>39.657422512234909</v>
      </c>
      <c r="Q25" s="36">
        <f t="shared" si="10"/>
        <v>3.2604957163629757</v>
      </c>
      <c r="R25" s="36"/>
    </row>
    <row r="26" spans="1:18">
      <c r="A26" s="32"/>
      <c r="B26" s="46"/>
      <c r="C26" s="46"/>
      <c r="D26" s="46"/>
      <c r="E26" s="34"/>
      <c r="F26" s="34"/>
      <c r="G26" s="34"/>
      <c r="H26" s="34"/>
      <c r="I26" s="49"/>
      <c r="J26" s="36"/>
      <c r="K26" s="36"/>
      <c r="L26" s="36"/>
      <c r="M26" s="36"/>
      <c r="N26" s="36"/>
      <c r="O26" s="36"/>
      <c r="P26" s="36"/>
      <c r="Q26" s="36"/>
      <c r="R26" s="36"/>
    </row>
    <row r="27" spans="1:18">
      <c r="A27" s="32" t="s">
        <v>56</v>
      </c>
      <c r="B27" s="46">
        <f>SUM(B16:B20)</f>
        <v>4878674</v>
      </c>
      <c r="C27" s="46">
        <f>SUM(C16:C20)</f>
        <v>4873282</v>
      </c>
      <c r="D27" s="46">
        <f>SUM(D16:D20)</f>
        <v>4478082</v>
      </c>
      <c r="E27" s="46">
        <f>SUM(E16:E20)</f>
        <v>3891613</v>
      </c>
      <c r="F27" s="34">
        <f t="shared" si="0"/>
        <v>3891613</v>
      </c>
      <c r="G27" s="34">
        <f t="shared" si="1"/>
        <v>4478082</v>
      </c>
      <c r="H27" s="34">
        <f t="shared" si="2"/>
        <v>4873282</v>
      </c>
      <c r="I27" s="49">
        <f>(C27-E27)/E27*100/11</f>
        <v>2.2932042925038121</v>
      </c>
      <c r="J27" s="36">
        <f t="shared" si="5"/>
        <v>15.07007505628129</v>
      </c>
      <c r="K27" s="36">
        <f>(C27-D27)/D27*100</f>
        <v>8.8252068631168434</v>
      </c>
      <c r="L27" s="36">
        <f t="shared" si="6"/>
        <v>46.619543341798838</v>
      </c>
      <c r="M27" s="36">
        <f t="shared" si="7"/>
        <v>46.723932868599746</v>
      </c>
      <c r="N27" s="36"/>
      <c r="O27" s="36">
        <f t="shared" si="8"/>
        <v>47.501440166562212</v>
      </c>
      <c r="P27" s="36">
        <f>(B27-E27)/E27*100</f>
        <v>25.363801590754271</v>
      </c>
      <c r="Q27" s="36"/>
      <c r="R27" s="36"/>
    </row>
    <row r="28" spans="1:18" ht="13.5" thickBot="1">
      <c r="A28" s="50" t="s">
        <v>57</v>
      </c>
      <c r="B28" s="46">
        <f>SUM(B21:B25)</f>
        <v>5388626</v>
      </c>
      <c r="C28" s="46">
        <f>SUM(C21:C25)</f>
        <v>5385948</v>
      </c>
      <c r="D28" s="46">
        <f>SUM(D21:D25)</f>
        <v>5106047</v>
      </c>
      <c r="E28" s="46">
        <f>SUM(E21:E25)</f>
        <v>4406896</v>
      </c>
      <c r="F28" s="34">
        <f t="shared" si="0"/>
        <v>4406896</v>
      </c>
      <c r="G28" s="34">
        <f t="shared" si="1"/>
        <v>5106047</v>
      </c>
      <c r="H28" s="34">
        <f t="shared" si="2"/>
        <v>5385948</v>
      </c>
      <c r="I28" s="49">
        <f>(C28-E28)/E28*100/11</f>
        <v>2.0196693380721324</v>
      </c>
      <c r="J28" s="36">
        <f t="shared" si="5"/>
        <v>15.864930781211992</v>
      </c>
      <c r="K28" s="36">
        <f>(C28-D28)/D28*100</f>
        <v>5.4817552599887938</v>
      </c>
      <c r="L28" s="36">
        <f t="shared" si="6"/>
        <v>52.792371460060373</v>
      </c>
      <c r="M28" s="36">
        <f t="shared" si="7"/>
        <v>53.276067131400254</v>
      </c>
      <c r="N28" s="36"/>
      <c r="O28" s="36">
        <f t="shared" si="8"/>
        <v>52.498559833437795</v>
      </c>
      <c r="P28" s="36">
        <f>(B28-E28)/E28*100</f>
        <v>22.27713111450781</v>
      </c>
      <c r="Q28" s="36"/>
      <c r="R28" s="36"/>
    </row>
    <row r="29" spans="1:18">
      <c r="A29" s="41"/>
      <c r="B29" s="46"/>
      <c r="C29" s="46"/>
      <c r="D29" s="46"/>
      <c r="E29" s="46"/>
      <c r="F29" s="34"/>
      <c r="G29" s="34"/>
      <c r="H29" s="34"/>
      <c r="I29" s="49"/>
      <c r="J29" s="36"/>
      <c r="K29" s="36"/>
      <c r="L29" s="36"/>
      <c r="M29" s="36"/>
      <c r="N29" s="36"/>
      <c r="O29" s="36"/>
      <c r="P29" s="36"/>
      <c r="Q29" s="36"/>
      <c r="R29" s="36"/>
    </row>
    <row r="30" spans="1:18">
      <c r="A30" s="51" t="s">
        <v>116</v>
      </c>
      <c r="B30" s="46">
        <f>B18+B19+B23+B24</f>
        <v>6479730</v>
      </c>
      <c r="C30" s="46">
        <f>C18+C19+C23+C24</f>
        <v>6327250</v>
      </c>
      <c r="D30" s="46">
        <f>D18+D19+D23+D24</f>
        <v>5793373</v>
      </c>
      <c r="E30" s="46">
        <f>E18+E19+E23+E24</f>
        <v>4933229</v>
      </c>
      <c r="F30" s="34">
        <f t="shared" si="0"/>
        <v>4933229</v>
      </c>
      <c r="G30" s="34">
        <f t="shared" si="1"/>
        <v>5793373</v>
      </c>
      <c r="H30" s="34">
        <f t="shared" si="2"/>
        <v>6327250</v>
      </c>
      <c r="I30" s="49">
        <f>(C30-E30)/E30*100/11</f>
        <v>2.5688890951176564</v>
      </c>
      <c r="J30" s="36"/>
      <c r="K30" s="36"/>
      <c r="L30" s="36"/>
      <c r="M30" s="36"/>
      <c r="N30" s="36"/>
    </row>
    <row r="31" spans="1:18" ht="13.5" thickBot="1">
      <c r="A31" s="51"/>
      <c r="B31" s="52">
        <f>B27/B9*100</f>
        <v>47.642695942336672</v>
      </c>
      <c r="C31" s="52">
        <f>C27/C9*100</f>
        <v>47.501440166562212</v>
      </c>
      <c r="D31" s="52">
        <f>D27/D9*100</f>
        <v>46.723932868599746</v>
      </c>
      <c r="E31" s="52">
        <f>E27/E9*100</f>
        <v>46.619543341798838</v>
      </c>
      <c r="F31" s="34">
        <f t="shared" si="0"/>
        <v>46.619543341798838</v>
      </c>
      <c r="G31" s="34">
        <f t="shared" si="1"/>
        <v>46.723932868599746</v>
      </c>
      <c r="H31" s="34">
        <f t="shared" si="2"/>
        <v>47.501440166562212</v>
      </c>
      <c r="I31" s="42"/>
      <c r="J31" s="36"/>
      <c r="K31" s="36"/>
      <c r="L31" s="36"/>
      <c r="M31" s="36"/>
      <c r="N31" s="36"/>
    </row>
    <row r="32" spans="1:18" ht="42" customHeight="1">
      <c r="A32" s="51" t="str">
        <f>A14</f>
        <v>Gender By Age</v>
      </c>
      <c r="B32" s="44">
        <f>B15</f>
        <v>2011</v>
      </c>
      <c r="C32" s="44">
        <f>C15</f>
        <v>2007</v>
      </c>
      <c r="D32" s="44">
        <f>D15</f>
        <v>2001</v>
      </c>
      <c r="E32" s="44">
        <f>E15</f>
        <v>1996</v>
      </c>
      <c r="F32" s="34">
        <f t="shared" si="0"/>
        <v>1996</v>
      </c>
      <c r="G32" s="34">
        <f t="shared" si="1"/>
        <v>2001</v>
      </c>
      <c r="H32" s="34">
        <f t="shared" si="2"/>
        <v>2007</v>
      </c>
      <c r="I32" s="42"/>
      <c r="J32" s="31" t="str">
        <f t="shared" ref="J32:O32" si="11">J15</f>
        <v>% change 1996 - 2001</v>
      </c>
      <c r="K32" s="31" t="str">
        <f t="shared" si="11"/>
        <v>% change 2001 - 2007</v>
      </c>
      <c r="L32" s="31" t="str">
        <f t="shared" si="11"/>
        <v>% of population 1996</v>
      </c>
      <c r="M32" s="31" t="str">
        <f t="shared" si="11"/>
        <v>% of population 2001</v>
      </c>
      <c r="N32" s="31">
        <f t="shared" si="11"/>
        <v>0</v>
      </c>
      <c r="O32" s="31" t="str">
        <f t="shared" si="11"/>
        <v>% of population 2007</v>
      </c>
      <c r="P32" s="31"/>
      <c r="Q32" s="31"/>
      <c r="R32" s="31"/>
    </row>
    <row r="33" spans="1:18">
      <c r="A33" s="41" t="s">
        <v>135</v>
      </c>
      <c r="B33" s="46">
        <f>B16+B21</f>
        <v>1198134</v>
      </c>
      <c r="C33" s="46">
        <f t="shared" ref="C33:E37" si="12">C16+C21</f>
        <v>1081229</v>
      </c>
      <c r="D33" s="46">
        <f t="shared" si="12"/>
        <v>1033488</v>
      </c>
      <c r="E33" s="46">
        <f t="shared" si="12"/>
        <v>964546</v>
      </c>
      <c r="F33" s="34">
        <f t="shared" si="0"/>
        <v>964546</v>
      </c>
      <c r="G33" s="34">
        <f t="shared" si="1"/>
        <v>1033488</v>
      </c>
      <c r="H33" s="34">
        <f t="shared" si="2"/>
        <v>1081229</v>
      </c>
      <c r="I33" s="42"/>
      <c r="J33" s="36">
        <f>(D33-E33)/E33*100</f>
        <v>7.147611415111359</v>
      </c>
      <c r="K33" s="36">
        <f>(C33-D33)/D33*100</f>
        <v>4.6194053535212793</v>
      </c>
      <c r="L33" s="36">
        <f>E33/$E$9*100</f>
        <v>11.554770233360486</v>
      </c>
      <c r="M33" s="36">
        <f>D33/D$9*100</f>
        <v>10.78332731122463</v>
      </c>
      <c r="N33" s="36"/>
      <c r="O33" s="36">
        <f>C33/C$9*100</f>
        <v>10.539085291976104</v>
      </c>
      <c r="P33" s="36"/>
      <c r="Q33" s="36"/>
      <c r="R33" s="36"/>
    </row>
    <row r="34" spans="1:18">
      <c r="A34" s="53" t="s">
        <v>139</v>
      </c>
      <c r="B34" s="46">
        <f>B17+B22</f>
        <v>2081385</v>
      </c>
      <c r="C34" s="46">
        <f t="shared" si="12"/>
        <v>2354026</v>
      </c>
      <c r="D34" s="46">
        <f t="shared" si="12"/>
        <v>2311320</v>
      </c>
      <c r="E34" s="46">
        <f t="shared" si="12"/>
        <v>2024162</v>
      </c>
      <c r="F34" s="34">
        <f t="shared" si="0"/>
        <v>2024162</v>
      </c>
      <c r="G34" s="34">
        <f t="shared" si="1"/>
        <v>2311320</v>
      </c>
      <c r="H34" s="34">
        <f t="shared" si="2"/>
        <v>2354026</v>
      </c>
      <c r="I34" s="42"/>
      <c r="J34" s="36">
        <f>(D34-E34)/E34*100</f>
        <v>14.186512739592978</v>
      </c>
      <c r="K34" s="36">
        <f>(C34-D34)/D34*100</f>
        <v>1.8476887665922501</v>
      </c>
      <c r="L34" s="36">
        <f>E34/$E$9*100</f>
        <v>24.248430686664431</v>
      </c>
      <c r="M34" s="36">
        <f>D34/D$9*100</f>
        <v>24.116119472098092</v>
      </c>
      <c r="N34" s="36"/>
      <c r="O34" s="36">
        <f>C34/C$9*100</f>
        <v>22.945445223471935</v>
      </c>
      <c r="P34" s="36"/>
      <c r="Q34" s="36"/>
      <c r="R34" s="36"/>
    </row>
    <row r="35" spans="1:18">
      <c r="A35" s="41" t="s">
        <v>136</v>
      </c>
      <c r="B35" s="46">
        <f>B18+B23</f>
        <v>3932082</v>
      </c>
      <c r="C35" s="46">
        <f t="shared" si="12"/>
        <v>3866386</v>
      </c>
      <c r="D35" s="46">
        <f t="shared" si="12"/>
        <v>3502960</v>
      </c>
      <c r="E35" s="46">
        <f t="shared" si="12"/>
        <v>3041516</v>
      </c>
      <c r="F35" s="34">
        <f t="shared" si="0"/>
        <v>3041516</v>
      </c>
      <c r="G35" s="34">
        <f t="shared" si="1"/>
        <v>3502960</v>
      </c>
      <c r="H35" s="34">
        <f t="shared" si="2"/>
        <v>3866386</v>
      </c>
      <c r="I35" s="42"/>
      <c r="J35" s="36">
        <f>(D35-E35)/E35*100</f>
        <v>15.171513153309075</v>
      </c>
      <c r="K35" s="36">
        <f>(C35-D35)/D35*100</f>
        <v>10.374825861557083</v>
      </c>
      <c r="L35" s="36">
        <f>E35/$E$9*100</f>
        <v>36.435813886626093</v>
      </c>
      <c r="M35" s="36">
        <f>D35/D$9*100</f>
        <v>36.549591517392969</v>
      </c>
      <c r="N35" s="36"/>
      <c r="O35" s="36">
        <f>C35/C$9*100</f>
        <v>37.686902428349882</v>
      </c>
      <c r="P35" s="36"/>
      <c r="Q35" s="36"/>
      <c r="R35" s="36"/>
    </row>
    <row r="36" spans="1:18">
      <c r="A36" s="41" t="s">
        <v>137</v>
      </c>
      <c r="B36" s="46">
        <f>B19+B24</f>
        <v>2547648</v>
      </c>
      <c r="C36" s="46">
        <f t="shared" si="12"/>
        <v>2460864</v>
      </c>
      <c r="D36" s="46">
        <f t="shared" si="12"/>
        <v>2290413</v>
      </c>
      <c r="E36" s="46">
        <f t="shared" si="12"/>
        <v>1891713</v>
      </c>
      <c r="F36" s="34">
        <f t="shared" si="0"/>
        <v>1891713</v>
      </c>
      <c r="G36" s="34">
        <f t="shared" si="1"/>
        <v>2290413</v>
      </c>
      <c r="H36" s="34">
        <f t="shared" si="2"/>
        <v>2460864</v>
      </c>
      <c r="I36" s="42"/>
      <c r="J36" s="36">
        <f>(D36-E36)/E36*100</f>
        <v>21.076135756322444</v>
      </c>
      <c r="K36" s="36">
        <f>(C36-D36)/D36*100</f>
        <v>7.4419329614353398</v>
      </c>
      <c r="L36" s="36">
        <f>E36/$E$9*100</f>
        <v>22.661759068474773</v>
      </c>
      <c r="M36" s="36">
        <f>D36/D$9*100</f>
        <v>23.897977583565496</v>
      </c>
      <c r="N36" s="36"/>
      <c r="O36" s="36">
        <f>C36/C$9*100</f>
        <v>23.986829420921456</v>
      </c>
      <c r="P36" s="36"/>
      <c r="Q36" s="36"/>
      <c r="R36" s="36"/>
    </row>
    <row r="37" spans="1:18">
      <c r="A37" s="41" t="s">
        <v>138</v>
      </c>
      <c r="B37" s="46">
        <f>B20+B25</f>
        <v>508051</v>
      </c>
      <c r="C37" s="46">
        <f t="shared" si="12"/>
        <v>496725</v>
      </c>
      <c r="D37" s="46">
        <f t="shared" si="12"/>
        <v>445948</v>
      </c>
      <c r="E37" s="46">
        <f t="shared" si="12"/>
        <v>376572</v>
      </c>
      <c r="F37" s="34">
        <f t="shared" si="0"/>
        <v>376572</v>
      </c>
      <c r="G37" s="34">
        <f t="shared" si="1"/>
        <v>445948</v>
      </c>
      <c r="H37" s="34">
        <f t="shared" si="2"/>
        <v>496725</v>
      </c>
      <c r="I37" s="42"/>
      <c r="J37" s="36">
        <f>(D37-E37)/E37*100</f>
        <v>18.423037294328839</v>
      </c>
      <c r="K37" s="36">
        <f>(C37-D37)/D37*100</f>
        <v>11.386305129746068</v>
      </c>
      <c r="L37" s="36">
        <f>E37/$E$9*100</f>
        <v>4.5111409267334324</v>
      </c>
      <c r="M37" s="36">
        <f>D37/D$9*100</f>
        <v>4.6529841157188097</v>
      </c>
      <c r="N37" s="36"/>
      <c r="O37" s="36">
        <f>C37/C$9*100</f>
        <v>4.8417376352806203</v>
      </c>
      <c r="P37" s="36"/>
      <c r="Q37" s="36"/>
      <c r="R37" s="36"/>
    </row>
    <row r="38" spans="1:18">
      <c r="A38" s="51"/>
      <c r="B38" s="42"/>
      <c r="C38" s="42"/>
      <c r="D38" s="42"/>
      <c r="E38" s="42"/>
      <c r="F38" s="34">
        <f t="shared" si="0"/>
        <v>0</v>
      </c>
      <c r="G38" s="34">
        <f t="shared" si="1"/>
        <v>0</v>
      </c>
      <c r="H38" s="34">
        <f t="shared" si="2"/>
        <v>0</v>
      </c>
      <c r="I38" s="42"/>
      <c r="J38" s="36"/>
      <c r="K38" s="36"/>
      <c r="L38" s="36"/>
      <c r="M38" s="36"/>
      <c r="N38" s="36"/>
      <c r="O38" s="36"/>
      <c r="P38" s="36"/>
      <c r="Q38" s="36"/>
      <c r="R38" s="36"/>
    </row>
    <row r="39" spans="1:18" ht="13.5" thickBot="1">
      <c r="A39" s="19"/>
      <c r="B39" s="19"/>
      <c r="C39" s="19"/>
      <c r="F39" s="34">
        <f t="shared" si="0"/>
        <v>0</v>
      </c>
      <c r="G39" s="34">
        <f t="shared" si="1"/>
        <v>0</v>
      </c>
      <c r="H39" s="34">
        <f t="shared" si="2"/>
        <v>0</v>
      </c>
      <c r="L39" s="36"/>
      <c r="M39" s="36"/>
      <c r="N39" s="36"/>
    </row>
    <row r="40" spans="1:18" ht="59.25" customHeight="1">
      <c r="A40" s="31" t="s">
        <v>59</v>
      </c>
      <c r="B40" s="31">
        <f>B15</f>
        <v>2011</v>
      </c>
      <c r="C40" s="31">
        <f>C15</f>
        <v>2007</v>
      </c>
      <c r="D40" s="45">
        <v>2001</v>
      </c>
      <c r="E40" s="29">
        <v>1996</v>
      </c>
      <c r="F40" s="29">
        <f t="shared" si="0"/>
        <v>1996</v>
      </c>
      <c r="G40" s="29">
        <f t="shared" si="1"/>
        <v>2001</v>
      </c>
      <c r="H40" s="29">
        <f t="shared" si="2"/>
        <v>2007</v>
      </c>
      <c r="I40" s="30"/>
      <c r="J40" s="31" t="s">
        <v>97</v>
      </c>
      <c r="K40" s="31" t="str">
        <f>K15</f>
        <v>% change 2001 - 2007</v>
      </c>
      <c r="L40" s="31" t="s">
        <v>159</v>
      </c>
      <c r="M40" s="31" t="s">
        <v>161</v>
      </c>
      <c r="N40" s="31" t="s">
        <v>160</v>
      </c>
      <c r="O40" s="31" t="s">
        <v>162</v>
      </c>
      <c r="P40" s="31"/>
      <c r="Q40" s="31"/>
      <c r="R40" s="31"/>
    </row>
    <row r="41" spans="1:18">
      <c r="A41" s="32" t="s">
        <v>60</v>
      </c>
      <c r="B41" s="46">
        <v>621199</v>
      </c>
      <c r="C41" s="46">
        <v>645471</v>
      </c>
      <c r="D41" s="47">
        <v>1114879</v>
      </c>
      <c r="E41" s="48">
        <v>957217</v>
      </c>
      <c r="F41" s="34">
        <f t="shared" si="0"/>
        <v>957217</v>
      </c>
      <c r="G41" s="34">
        <f t="shared" si="1"/>
        <v>1114879</v>
      </c>
      <c r="H41" s="34">
        <f t="shared" si="2"/>
        <v>645471</v>
      </c>
      <c r="I41" s="54">
        <f t="shared" ref="I41:I46" si="13">(C41-E41)/E41*100</f>
        <v>-32.567954810664666</v>
      </c>
      <c r="J41" s="36">
        <f t="shared" ref="J41:J46" si="14">(D41-E41)/E41*100</f>
        <v>16.470873375629562</v>
      </c>
      <c r="K41" s="36">
        <f t="shared" ref="K41:K46" si="15">(C41-D41)/D41*100</f>
        <v>-42.103941324574237</v>
      </c>
      <c r="L41" s="36">
        <f t="shared" ref="L41:L46" si="16">E41/$E$48*100</f>
        <v>22.91052297629502</v>
      </c>
      <c r="M41" s="36">
        <f t="shared" ref="M41:M46" si="17">D41/$D$48*100</f>
        <v>21.899202841430405</v>
      </c>
      <c r="N41" s="36"/>
      <c r="O41" s="36">
        <f t="shared" ref="O41:O46" si="18">C41/$C$48*100</f>
        <v>11.686349983433788</v>
      </c>
      <c r="P41" s="36"/>
      <c r="Q41" s="36"/>
      <c r="R41" s="36"/>
    </row>
    <row r="42" spans="1:18">
      <c r="A42" s="32" t="s">
        <v>61</v>
      </c>
      <c r="B42" s="46">
        <v>784305</v>
      </c>
      <c r="C42" s="46">
        <v>989616</v>
      </c>
      <c r="D42" s="47">
        <v>869654</v>
      </c>
      <c r="E42" s="48">
        <v>747586</v>
      </c>
      <c r="F42" s="34">
        <f t="shared" si="0"/>
        <v>747586</v>
      </c>
      <c r="G42" s="34">
        <f t="shared" si="1"/>
        <v>869654</v>
      </c>
      <c r="H42" s="34">
        <f t="shared" si="2"/>
        <v>989616</v>
      </c>
      <c r="I42" s="54">
        <f t="shared" si="13"/>
        <v>32.374870583451269</v>
      </c>
      <c r="J42" s="36">
        <f t="shared" si="14"/>
        <v>16.328288651740401</v>
      </c>
      <c r="K42" s="36">
        <f t="shared" si="15"/>
        <v>13.794221609973622</v>
      </c>
      <c r="L42" s="36">
        <f t="shared" si="16"/>
        <v>17.893107027723588</v>
      </c>
      <c r="M42" s="36">
        <f t="shared" si="17"/>
        <v>17.082328528801167</v>
      </c>
      <c r="N42" s="36"/>
      <c r="O42" s="36">
        <f t="shared" si="18"/>
        <v>17.91714720755202</v>
      </c>
      <c r="P42" s="36"/>
      <c r="Q42" s="36"/>
      <c r="R42" s="36"/>
    </row>
    <row r="43" spans="1:18">
      <c r="A43" s="32" t="s">
        <v>62</v>
      </c>
      <c r="B43" s="46">
        <v>240411</v>
      </c>
      <c r="C43" s="46">
        <v>300222</v>
      </c>
      <c r="D43" s="47">
        <v>292212</v>
      </c>
      <c r="E43" s="48">
        <v>278433</v>
      </c>
      <c r="F43" s="34">
        <f t="shared" si="0"/>
        <v>278433</v>
      </c>
      <c r="G43" s="34">
        <f t="shared" si="1"/>
        <v>292212</v>
      </c>
      <c r="H43" s="34">
        <f t="shared" si="2"/>
        <v>300222</v>
      </c>
      <c r="I43" s="54">
        <f t="shared" si="13"/>
        <v>7.8255810194912234</v>
      </c>
      <c r="J43" s="36">
        <f t="shared" si="14"/>
        <v>4.9487668487571517</v>
      </c>
      <c r="K43" s="36">
        <f t="shared" si="15"/>
        <v>2.741160527288407</v>
      </c>
      <c r="L43" s="36">
        <f t="shared" si="16"/>
        <v>6.6641583296773357</v>
      </c>
      <c r="M43" s="36">
        <f t="shared" si="17"/>
        <v>5.7398245555796281</v>
      </c>
      <c r="N43" s="36"/>
      <c r="O43" s="36">
        <f t="shared" si="18"/>
        <v>5.4355646725049747</v>
      </c>
      <c r="P43" s="36"/>
      <c r="Q43" s="36"/>
      <c r="R43" s="36"/>
    </row>
    <row r="44" spans="1:18">
      <c r="A44" s="32" t="s">
        <v>63</v>
      </c>
      <c r="B44" s="46">
        <v>1802050</v>
      </c>
      <c r="C44" s="46">
        <v>2124208</v>
      </c>
      <c r="D44" s="47">
        <v>1463896</v>
      </c>
      <c r="E44" s="48">
        <v>1328708</v>
      </c>
      <c r="F44" s="34">
        <f t="shared" si="0"/>
        <v>1328708</v>
      </c>
      <c r="G44" s="34">
        <f t="shared" si="1"/>
        <v>1463896</v>
      </c>
      <c r="H44" s="34">
        <f t="shared" si="2"/>
        <v>2124208</v>
      </c>
      <c r="I44" s="54">
        <f t="shared" si="13"/>
        <v>59.870189688027764</v>
      </c>
      <c r="J44" s="36">
        <f t="shared" si="14"/>
        <v>10.174394976172342</v>
      </c>
      <c r="K44" s="36">
        <f t="shared" si="15"/>
        <v>45.106482974200354</v>
      </c>
      <c r="L44" s="36">
        <f t="shared" si="16"/>
        <v>31.801979240639273</v>
      </c>
      <c r="M44" s="36">
        <f t="shared" si="17"/>
        <v>28.754829396516215</v>
      </c>
      <c r="N44" s="36"/>
      <c r="O44" s="36">
        <f t="shared" si="18"/>
        <v>38.459106800475801</v>
      </c>
      <c r="P44" s="36"/>
      <c r="Q44" s="36"/>
      <c r="R44" s="36"/>
    </row>
    <row r="45" spans="1:18">
      <c r="A45" s="32" t="s">
        <v>64</v>
      </c>
      <c r="B45" s="46">
        <v>1799395</v>
      </c>
      <c r="C45" s="46">
        <v>1061962</v>
      </c>
      <c r="D45" s="47">
        <v>999391</v>
      </c>
      <c r="E45" s="48">
        <v>665303</v>
      </c>
      <c r="F45" s="34">
        <f t="shared" si="0"/>
        <v>665303</v>
      </c>
      <c r="G45" s="34">
        <f t="shared" si="1"/>
        <v>999391</v>
      </c>
      <c r="H45" s="34">
        <f t="shared" si="2"/>
        <v>1061962</v>
      </c>
      <c r="I45" s="54">
        <f t="shared" si="13"/>
        <v>59.620804355308785</v>
      </c>
      <c r="J45" s="36">
        <f t="shared" si="14"/>
        <v>50.215916657522961</v>
      </c>
      <c r="K45" s="36">
        <f t="shared" si="15"/>
        <v>6.2609128959536351</v>
      </c>
      <c r="L45" s="36">
        <f t="shared" si="16"/>
        <v>15.923703473400499</v>
      </c>
      <c r="M45" s="36">
        <f t="shared" si="17"/>
        <v>19.630709903855013</v>
      </c>
      <c r="N45" s="36"/>
      <c r="O45" s="36">
        <f t="shared" si="18"/>
        <v>19.226982468782193</v>
      </c>
      <c r="P45" s="36"/>
      <c r="Q45" s="36"/>
      <c r="R45" s="36"/>
    </row>
    <row r="46" spans="1:18" ht="13.5" thickBot="1">
      <c r="A46" s="50" t="s">
        <v>65</v>
      </c>
      <c r="B46" s="46">
        <v>522627</v>
      </c>
      <c r="C46" s="46">
        <v>401811</v>
      </c>
      <c r="D46" s="55">
        <v>350925</v>
      </c>
      <c r="E46" s="56">
        <v>200820</v>
      </c>
      <c r="F46" s="34">
        <f t="shared" si="0"/>
        <v>200820</v>
      </c>
      <c r="G46" s="34">
        <f t="shared" si="1"/>
        <v>350925</v>
      </c>
      <c r="H46" s="34">
        <f t="shared" si="2"/>
        <v>401811</v>
      </c>
      <c r="I46" s="54">
        <f t="shared" si="13"/>
        <v>100.08515088138633</v>
      </c>
      <c r="J46" s="36">
        <f t="shared" si="14"/>
        <v>74.746041230953097</v>
      </c>
      <c r="K46" s="36">
        <f t="shared" si="15"/>
        <v>14.500534302201325</v>
      </c>
      <c r="L46" s="36">
        <f t="shared" si="16"/>
        <v>4.8065289522642889</v>
      </c>
      <c r="M46" s="36">
        <f t="shared" si="17"/>
        <v>6.8931047738175755</v>
      </c>
      <c r="N46" s="36"/>
      <c r="O46" s="36">
        <f t="shared" si="18"/>
        <v>7.2748488672512215</v>
      </c>
      <c r="P46" s="36"/>
      <c r="Q46" s="36"/>
      <c r="R46" s="36"/>
    </row>
    <row r="47" spans="1:18">
      <c r="A47" s="41"/>
      <c r="B47" s="46"/>
      <c r="C47" s="46"/>
      <c r="D47" s="46"/>
      <c r="E47" s="34"/>
      <c r="F47" s="34"/>
      <c r="G47" s="34"/>
      <c r="H47" s="34"/>
      <c r="I47" s="54"/>
      <c r="J47" s="36"/>
      <c r="K47" s="36"/>
      <c r="L47" s="36"/>
      <c r="M47" s="36"/>
      <c r="N47" s="36"/>
      <c r="O47" s="36"/>
      <c r="P47" s="36"/>
      <c r="Q47" s="36"/>
      <c r="R47" s="36"/>
    </row>
    <row r="48" spans="1:18">
      <c r="A48" s="51" t="s">
        <v>146</v>
      </c>
      <c r="B48" s="46">
        <f>SUM(B41:B46)</f>
        <v>5769987</v>
      </c>
      <c r="C48" s="46">
        <f>SUM(C41:C46)</f>
        <v>5523290</v>
      </c>
      <c r="D48" s="46">
        <f>SUM(D41:D46)</f>
        <v>5090957</v>
      </c>
      <c r="E48" s="46">
        <f>SUM(E41:E46)</f>
        <v>4178067</v>
      </c>
      <c r="F48" s="34">
        <f t="shared" si="0"/>
        <v>4178067</v>
      </c>
      <c r="G48" s="34">
        <f t="shared" si="1"/>
        <v>5090957</v>
      </c>
      <c r="H48" s="34">
        <f t="shared" si="2"/>
        <v>5523290</v>
      </c>
      <c r="I48" s="42"/>
      <c r="J48" s="36">
        <f>(D48-E48)/E48*100</f>
        <v>21.849577807153402</v>
      </c>
      <c r="K48" s="36">
        <f>(C48-D48)/D48*100</f>
        <v>8.4921754397061306</v>
      </c>
      <c r="L48" s="36"/>
      <c r="M48" s="36"/>
      <c r="N48" s="36"/>
      <c r="O48" s="36"/>
      <c r="P48" s="36"/>
      <c r="Q48" s="36"/>
      <c r="R48" s="36"/>
    </row>
    <row r="49" spans="1:18">
      <c r="A49" s="42"/>
      <c r="B49" s="46"/>
      <c r="C49" s="46"/>
      <c r="D49" s="46"/>
      <c r="E49" s="46"/>
      <c r="F49" s="34"/>
      <c r="G49" s="34"/>
      <c r="H49" s="34"/>
      <c r="I49" s="42"/>
      <c r="J49" s="36"/>
      <c r="K49" s="36"/>
      <c r="L49" s="36"/>
      <c r="M49" s="36"/>
      <c r="N49" s="36"/>
      <c r="O49" s="36"/>
      <c r="P49" s="36"/>
      <c r="Q49" s="36"/>
      <c r="R49" s="36"/>
    </row>
    <row r="50" spans="1:18" ht="13.5" thickBot="1">
      <c r="A50" s="51" t="s">
        <v>145</v>
      </c>
      <c r="B50" s="46">
        <f>SUM(B44:B46)</f>
        <v>4124072</v>
      </c>
      <c r="C50" s="46">
        <f>SUM(C44:C46)</f>
        <v>3587981</v>
      </c>
      <c r="D50" s="46">
        <f>SUM(D44:D46)</f>
        <v>2814212</v>
      </c>
      <c r="E50" s="46">
        <f>SUM(E44:E46)</f>
        <v>2194831</v>
      </c>
      <c r="F50" s="34">
        <f t="shared" si="0"/>
        <v>2194831</v>
      </c>
      <c r="G50" s="34">
        <f t="shared" si="1"/>
        <v>2814212</v>
      </c>
      <c r="H50" s="34">
        <f t="shared" si="2"/>
        <v>3587981</v>
      </c>
      <c r="I50" s="42"/>
      <c r="J50" s="36">
        <f>(D50-E50)/E50*100</f>
        <v>28.219985957916577</v>
      </c>
      <c r="K50" s="36">
        <f>(C50-D50)/D50*100</f>
        <v>27.495050124155533</v>
      </c>
      <c r="L50" s="36">
        <f>E50/$E$48*100</f>
        <v>52.532211666304065</v>
      </c>
      <c r="M50" s="36">
        <f>D50/$D$48*100</f>
        <v>55.278644074188797</v>
      </c>
      <c r="N50" s="36"/>
      <c r="O50" s="36">
        <f>C50/$C$48*100</f>
        <v>64.960938136509213</v>
      </c>
      <c r="P50" s="36"/>
      <c r="Q50" s="36"/>
      <c r="R50" s="36"/>
    </row>
    <row r="51" spans="1:18" ht="58.5" customHeight="1">
      <c r="A51" s="25" t="s">
        <v>102</v>
      </c>
      <c r="B51" s="44">
        <f>B40</f>
        <v>2011</v>
      </c>
      <c r="C51" s="44">
        <f>C40</f>
        <v>2007</v>
      </c>
      <c r="D51" s="45">
        <v>2001</v>
      </c>
      <c r="E51" s="29">
        <v>1996</v>
      </c>
      <c r="F51" s="29">
        <f t="shared" si="0"/>
        <v>1996</v>
      </c>
      <c r="G51" s="29">
        <f t="shared" si="1"/>
        <v>2001</v>
      </c>
      <c r="H51" s="29">
        <f t="shared" si="2"/>
        <v>2007</v>
      </c>
      <c r="I51" s="30"/>
      <c r="J51" s="57" t="s">
        <v>117</v>
      </c>
      <c r="K51" s="57" t="s">
        <v>103</v>
      </c>
      <c r="L51" s="57" t="s">
        <v>118</v>
      </c>
      <c r="M51" s="31" t="s">
        <v>104</v>
      </c>
      <c r="N51" s="31"/>
    </row>
    <row r="52" spans="1:18">
      <c r="A52" s="32" t="s">
        <v>66</v>
      </c>
      <c r="B52" s="47">
        <v>2041581</v>
      </c>
      <c r="C52" s="47">
        <v>2185478</v>
      </c>
      <c r="D52" s="47">
        <v>1605690</v>
      </c>
      <c r="E52" s="48">
        <v>1570573</v>
      </c>
      <c r="F52" s="34">
        <f t="shared" si="0"/>
        <v>1570573</v>
      </c>
      <c r="G52" s="34">
        <f t="shared" si="1"/>
        <v>1605690</v>
      </c>
      <c r="H52" s="34">
        <f t="shared" si="2"/>
        <v>2185478</v>
      </c>
      <c r="I52" s="35"/>
      <c r="J52" s="58">
        <f>E53/E55*100</f>
        <v>20.451979829032872</v>
      </c>
      <c r="K52" s="58">
        <f>D53/D55*100</f>
        <v>26.579524570573998</v>
      </c>
      <c r="L52" s="58">
        <f>C53/C55*100</f>
        <v>20.747212454067725</v>
      </c>
      <c r="M52" s="59">
        <f>(D53-E53)/E53*100</f>
        <v>52.620217395829108</v>
      </c>
      <c r="N52" s="59"/>
    </row>
    <row r="53" spans="1:18">
      <c r="A53" s="32" t="s">
        <v>67</v>
      </c>
      <c r="B53" s="47">
        <v>1006409</v>
      </c>
      <c r="C53" s="47">
        <v>1312728</v>
      </c>
      <c r="D53" s="47">
        <v>1539851</v>
      </c>
      <c r="E53" s="48">
        <v>1008943</v>
      </c>
      <c r="F53" s="34">
        <f t="shared" si="0"/>
        <v>1008943</v>
      </c>
      <c r="G53" s="34">
        <f t="shared" si="1"/>
        <v>1539851</v>
      </c>
      <c r="H53" s="34">
        <f t="shared" si="2"/>
        <v>1312728</v>
      </c>
      <c r="I53" s="35"/>
      <c r="J53" s="35"/>
      <c r="K53" s="35"/>
      <c r="M53" s="59"/>
      <c r="N53" s="59"/>
    </row>
    <row r="54" spans="1:18" ht="14.25" customHeight="1">
      <c r="A54" s="32" t="s">
        <v>68</v>
      </c>
      <c r="B54" s="47">
        <v>2943203</v>
      </c>
      <c r="C54" s="47">
        <v>2658024</v>
      </c>
      <c r="D54" s="47">
        <v>2685776</v>
      </c>
      <c r="E54" s="48">
        <v>2292061</v>
      </c>
      <c r="F54" s="34">
        <f t="shared" si="0"/>
        <v>2292061</v>
      </c>
      <c r="G54" s="34">
        <f t="shared" si="1"/>
        <v>2685776</v>
      </c>
      <c r="H54" s="34">
        <f t="shared" si="2"/>
        <v>2658024</v>
      </c>
      <c r="I54" s="35"/>
      <c r="J54" s="35"/>
      <c r="K54" s="35"/>
      <c r="M54" s="60">
        <f>(D55-E55)/E55*100</f>
        <v>17.435720093269541</v>
      </c>
      <c r="N54" s="59"/>
    </row>
    <row r="55" spans="1:18" ht="13.5" thickBot="1">
      <c r="A55" s="50" t="s">
        <v>69</v>
      </c>
      <c r="B55" s="46">
        <f>B30</f>
        <v>6479730</v>
      </c>
      <c r="C55" s="46">
        <f>C30</f>
        <v>6327250</v>
      </c>
      <c r="D55" s="46">
        <f>D30</f>
        <v>5793373</v>
      </c>
      <c r="E55" s="46">
        <f>E30</f>
        <v>4933229</v>
      </c>
      <c r="F55" s="34">
        <f t="shared" si="0"/>
        <v>4933229</v>
      </c>
      <c r="G55" s="34">
        <f t="shared" si="1"/>
        <v>5793373</v>
      </c>
      <c r="H55" s="34">
        <f t="shared" si="2"/>
        <v>6327250</v>
      </c>
      <c r="I55" s="35"/>
      <c r="J55" s="35"/>
      <c r="K55" s="35"/>
      <c r="M55" s="60">
        <f>(D57-E57)/E57*100</f>
        <v>29.960643383985214</v>
      </c>
      <c r="N55" s="59"/>
    </row>
    <row r="56" spans="1:18">
      <c r="A56" s="41"/>
      <c r="B56" s="42"/>
      <c r="C56" s="42"/>
      <c r="D56" s="41"/>
      <c r="E56" s="35"/>
      <c r="F56" s="34"/>
      <c r="G56" s="34"/>
      <c r="H56" s="34">
        <f t="shared" si="2"/>
        <v>0</v>
      </c>
      <c r="I56" s="35"/>
      <c r="J56" s="35"/>
      <c r="K56" s="35"/>
      <c r="M56" s="59"/>
      <c r="N56" s="59"/>
    </row>
    <row r="57" spans="1:18" ht="25.5">
      <c r="A57" s="51" t="s">
        <v>148</v>
      </c>
      <c r="B57" s="61">
        <f>B53/B55</f>
        <v>0.15531650238513026</v>
      </c>
      <c r="C57" s="61">
        <f>C53/C55</f>
        <v>0.20747212454067723</v>
      </c>
      <c r="D57" s="61">
        <f>D53/D55</f>
        <v>0.26579524570573998</v>
      </c>
      <c r="E57" s="61">
        <f>E53/E55</f>
        <v>0.20451979829032871</v>
      </c>
      <c r="F57" s="34">
        <f t="shared" si="0"/>
        <v>0.20451979829032871</v>
      </c>
      <c r="G57" s="34">
        <f t="shared" si="1"/>
        <v>0.26579524570573998</v>
      </c>
      <c r="H57" s="34">
        <f t="shared" si="2"/>
        <v>0.20747212454067723</v>
      </c>
      <c r="I57" s="62"/>
      <c r="J57" s="62"/>
      <c r="K57" s="62"/>
    </row>
    <row r="58" spans="1:18">
      <c r="A58" s="51"/>
      <c r="B58" s="61"/>
      <c r="C58" s="61"/>
      <c r="D58" s="61"/>
      <c r="E58" s="61"/>
      <c r="F58" s="34"/>
      <c r="G58" s="34"/>
      <c r="H58" s="34"/>
      <c r="I58" s="62"/>
      <c r="J58" s="62"/>
      <c r="K58" s="62"/>
    </row>
    <row r="59" spans="1:18" s="43" customFormat="1">
      <c r="A59" s="63">
        <f>C55/C59*100</f>
        <v>70.417997269754935</v>
      </c>
      <c r="B59" s="64">
        <f>SUM(B54:B55)</f>
        <v>9422933</v>
      </c>
      <c r="C59" s="64">
        <f>SUM(C54:C55)</f>
        <v>8985274</v>
      </c>
      <c r="D59" s="64"/>
      <c r="E59" s="64"/>
      <c r="F59" s="65">
        <f t="shared" si="0"/>
        <v>0</v>
      </c>
      <c r="G59" s="65">
        <f t="shared" si="1"/>
        <v>0</v>
      </c>
      <c r="H59" s="65">
        <f t="shared" si="2"/>
        <v>8985274</v>
      </c>
      <c r="I59" s="62"/>
      <c r="J59" s="62"/>
      <c r="K59" s="62"/>
    </row>
    <row r="60" spans="1:18" ht="25.5">
      <c r="A60" s="51" t="s">
        <v>147</v>
      </c>
      <c r="B60" s="62">
        <f>B55/B9*100</f>
        <v>63.277809949678378</v>
      </c>
      <c r="C60" s="62">
        <f>C55/C9*100</f>
        <v>61.673731849271341</v>
      </c>
      <c r="D60" s="62">
        <f>D55/D9*100</f>
        <v>60.447569100958468</v>
      </c>
      <c r="E60" s="62">
        <f>E55/E9*100</f>
        <v>59.097572955100865</v>
      </c>
      <c r="F60" s="34">
        <f t="shared" si="0"/>
        <v>59.097572955100865</v>
      </c>
      <c r="G60" s="34">
        <f t="shared" si="1"/>
        <v>60.447569100958468</v>
      </c>
      <c r="H60" s="34">
        <f t="shared" si="2"/>
        <v>61.673731849271341</v>
      </c>
      <c r="I60" s="62"/>
      <c r="J60" s="62"/>
      <c r="K60" s="62"/>
    </row>
    <row r="61" spans="1:18" ht="13.5" thickBot="1">
      <c r="A61" s="41"/>
      <c r="B61" s="62"/>
      <c r="C61" s="62"/>
      <c r="D61" s="62"/>
      <c r="E61" s="62"/>
      <c r="F61" s="34">
        <f t="shared" si="0"/>
        <v>0</v>
      </c>
      <c r="G61" s="34">
        <f t="shared" si="1"/>
        <v>0</v>
      </c>
      <c r="H61" s="34">
        <f t="shared" si="2"/>
        <v>0</v>
      </c>
      <c r="I61" s="62"/>
    </row>
    <row r="62" spans="1:18" ht="25.5">
      <c r="A62" s="25" t="s">
        <v>105</v>
      </c>
      <c r="B62" s="44">
        <f>B51</f>
        <v>2011</v>
      </c>
      <c r="C62" s="44">
        <f>C51</f>
        <v>2007</v>
      </c>
      <c r="D62" s="45">
        <v>2001</v>
      </c>
      <c r="E62" s="29">
        <v>1996</v>
      </c>
      <c r="F62" s="29">
        <f t="shared" si="0"/>
        <v>1996</v>
      </c>
      <c r="G62" s="29">
        <f t="shared" si="1"/>
        <v>2001</v>
      </c>
      <c r="H62" s="29">
        <f t="shared" si="2"/>
        <v>2007</v>
      </c>
      <c r="I62" s="30"/>
      <c r="J62" s="31" t="s">
        <v>97</v>
      </c>
      <c r="K62" s="31" t="str">
        <f>K40</f>
        <v>% change 2001 - 2007</v>
      </c>
      <c r="L62" s="31" t="s">
        <v>106</v>
      </c>
      <c r="M62" s="31" t="s">
        <v>107</v>
      </c>
      <c r="N62" s="31" t="s">
        <v>149</v>
      </c>
    </row>
    <row r="63" spans="1:18" ht="15" customHeight="1">
      <c r="A63" s="32" t="s">
        <v>70</v>
      </c>
      <c r="B63" s="46"/>
      <c r="C63" s="46">
        <v>66442</v>
      </c>
      <c r="D63" s="46">
        <v>142859</v>
      </c>
      <c r="E63" s="46">
        <v>118071</v>
      </c>
      <c r="F63" s="34">
        <f t="shared" si="0"/>
        <v>118071</v>
      </c>
      <c r="G63" s="34">
        <f t="shared" si="1"/>
        <v>142859</v>
      </c>
      <c r="H63" s="34">
        <f t="shared" si="2"/>
        <v>66442</v>
      </c>
      <c r="I63" s="35"/>
      <c r="J63" s="36">
        <f>(D63-E63)/E63*100</f>
        <v>20.994147589162456</v>
      </c>
      <c r="K63" s="36">
        <f>(C63-D63)/D63*100</f>
        <v>-53.491204614340013</v>
      </c>
      <c r="L63" s="36">
        <f>E63/$E$52*100</f>
        <v>7.5177021380095033</v>
      </c>
      <c r="M63" s="36">
        <f>D63/$D$52*100</f>
        <v>8.8970473752716899</v>
      </c>
      <c r="N63" s="36"/>
    </row>
    <row r="64" spans="1:18" ht="15" customHeight="1">
      <c r="A64" s="32" t="s">
        <v>71</v>
      </c>
      <c r="B64" s="46"/>
      <c r="C64" s="46">
        <v>331727</v>
      </c>
      <c r="D64" s="46">
        <v>320721</v>
      </c>
      <c r="E64" s="46">
        <v>255540</v>
      </c>
      <c r="F64" s="34">
        <f t="shared" si="0"/>
        <v>255540</v>
      </c>
      <c r="G64" s="34">
        <f t="shared" si="1"/>
        <v>320721</v>
      </c>
      <c r="H64" s="34">
        <f t="shared" si="2"/>
        <v>331727</v>
      </c>
      <c r="I64" s="35"/>
      <c r="J64" s="36">
        <f t="shared" ref="J64:J72" si="19">(D64-E64)/E64*100</f>
        <v>25.507161305470767</v>
      </c>
      <c r="K64" s="36">
        <f>(C64-D64)/D64*100</f>
        <v>3.4316430791872063</v>
      </c>
      <c r="L64" s="36">
        <f t="shared" ref="L64:L72" si="20">E64/$E$52*100</f>
        <v>16.270494908546116</v>
      </c>
      <c r="M64" s="36">
        <f t="shared" ref="M64:M72" si="21">D64/$D$52*100</f>
        <v>19.974029856323451</v>
      </c>
      <c r="N64" s="36"/>
    </row>
    <row r="65" spans="1:19">
      <c r="A65" s="32" t="s">
        <v>6</v>
      </c>
      <c r="B65" s="46"/>
      <c r="C65" s="46">
        <v>129087</v>
      </c>
      <c r="D65" s="46">
        <v>76444</v>
      </c>
      <c r="E65" s="46">
        <v>85022</v>
      </c>
      <c r="F65" s="34">
        <f t="shared" si="0"/>
        <v>85022</v>
      </c>
      <c r="G65" s="34">
        <f t="shared" si="1"/>
        <v>76444</v>
      </c>
      <c r="H65" s="34">
        <f t="shared" si="2"/>
        <v>129087</v>
      </c>
      <c r="I65" s="35"/>
      <c r="J65" s="36">
        <f t="shared" si="19"/>
        <v>-10.08915339559173</v>
      </c>
      <c r="K65" s="36">
        <f>(C65-D65)/D65*100</f>
        <v>68.864789911569261</v>
      </c>
      <c r="L65" s="36">
        <f t="shared" si="20"/>
        <v>5.4134382801690846</v>
      </c>
      <c r="M65" s="36">
        <f t="shared" si="21"/>
        <v>4.7608193362355129</v>
      </c>
      <c r="N65" s="36"/>
    </row>
    <row r="66" spans="1:19">
      <c r="A66" s="32" t="s">
        <v>72</v>
      </c>
      <c r="B66" s="46"/>
      <c r="C66" s="46">
        <v>16075</v>
      </c>
      <c r="D66" s="46">
        <v>10745</v>
      </c>
      <c r="E66" s="46">
        <v>14104</v>
      </c>
      <c r="F66" s="34">
        <f t="shared" si="0"/>
        <v>14104</v>
      </c>
      <c r="G66" s="34">
        <f t="shared" si="1"/>
        <v>10745</v>
      </c>
      <c r="H66" s="34">
        <f t="shared" si="2"/>
        <v>16075</v>
      </c>
      <c r="I66" s="35"/>
      <c r="J66" s="36"/>
      <c r="K66" s="36"/>
      <c r="L66" s="36">
        <f t="shared" si="20"/>
        <v>0.89801620173019647</v>
      </c>
      <c r="M66" s="36">
        <f t="shared" si="21"/>
        <v>0.66918271895571368</v>
      </c>
      <c r="N66" s="36"/>
    </row>
    <row r="67" spans="1:19" ht="25.5">
      <c r="A67" s="32" t="s">
        <v>73</v>
      </c>
      <c r="B67" s="46"/>
      <c r="C67" s="46">
        <v>221766</v>
      </c>
      <c r="D67" s="46">
        <v>134889</v>
      </c>
      <c r="E67" s="46">
        <v>98600</v>
      </c>
      <c r="F67" s="34">
        <f t="shared" si="0"/>
        <v>98600</v>
      </c>
      <c r="G67" s="34">
        <f t="shared" si="1"/>
        <v>134889</v>
      </c>
      <c r="H67" s="34">
        <f t="shared" si="2"/>
        <v>221766</v>
      </c>
      <c r="I67" s="35"/>
      <c r="J67" s="36">
        <f t="shared" si="19"/>
        <v>36.804259634888439</v>
      </c>
      <c r="K67" s="36">
        <f t="shared" ref="K67:K72" si="22">(C67-D67)/D67*100</f>
        <v>64.406289615906402</v>
      </c>
      <c r="L67" s="36">
        <f t="shared" si="20"/>
        <v>6.2779635203202915</v>
      </c>
      <c r="M67" s="36">
        <f t="shared" si="21"/>
        <v>8.400687554882948</v>
      </c>
      <c r="N67" s="36"/>
    </row>
    <row r="68" spans="1:19">
      <c r="A68" s="32" t="s">
        <v>4</v>
      </c>
      <c r="B68" s="46"/>
      <c r="C68" s="46">
        <v>346904</v>
      </c>
      <c r="D68" s="46">
        <v>268138</v>
      </c>
      <c r="E68" s="46">
        <v>265701</v>
      </c>
      <c r="F68" s="34">
        <f t="shared" si="0"/>
        <v>265701</v>
      </c>
      <c r="G68" s="34">
        <f t="shared" si="1"/>
        <v>268138</v>
      </c>
      <c r="H68" s="34">
        <f t="shared" si="2"/>
        <v>346904</v>
      </c>
      <c r="I68" s="35"/>
      <c r="J68" s="36">
        <f t="shared" si="19"/>
        <v>0.91719639745428128</v>
      </c>
      <c r="K68" s="36">
        <f t="shared" si="22"/>
        <v>29.375172485809546</v>
      </c>
      <c r="L68" s="36">
        <f t="shared" si="20"/>
        <v>16.91745624049312</v>
      </c>
      <c r="M68" s="36">
        <f t="shared" si="21"/>
        <v>16.699238333675865</v>
      </c>
      <c r="N68" s="36"/>
    </row>
    <row r="69" spans="1:19">
      <c r="A69" s="32" t="s">
        <v>74</v>
      </c>
      <c r="B69" s="46"/>
      <c r="C69" s="46">
        <v>13395</v>
      </c>
      <c r="D69" s="46">
        <v>9186</v>
      </c>
      <c r="E69" s="46">
        <v>15861</v>
      </c>
      <c r="F69" s="34">
        <f t="shared" ref="F69:F120" si="23">E69</f>
        <v>15861</v>
      </c>
      <c r="G69" s="34">
        <f t="shared" si="1"/>
        <v>9186</v>
      </c>
      <c r="H69" s="34">
        <f t="shared" si="2"/>
        <v>13395</v>
      </c>
      <c r="I69" s="35"/>
      <c r="J69" s="36">
        <f t="shared" si="19"/>
        <v>-42.084357858899182</v>
      </c>
      <c r="K69" s="36">
        <f t="shared" si="22"/>
        <v>45.81972566949706</v>
      </c>
      <c r="L69" s="36">
        <f t="shared" si="20"/>
        <v>1.0098862007687641</v>
      </c>
      <c r="M69" s="36">
        <f t="shared" si="21"/>
        <v>0.57209050314817933</v>
      </c>
      <c r="N69" s="36"/>
    </row>
    <row r="70" spans="1:19">
      <c r="A70" s="32" t="s">
        <v>75</v>
      </c>
      <c r="B70" s="46"/>
      <c r="C70" s="46">
        <v>224490</v>
      </c>
      <c r="D70" s="46">
        <v>148502</v>
      </c>
      <c r="E70" s="46">
        <v>173558</v>
      </c>
      <c r="F70" s="34">
        <f t="shared" si="23"/>
        <v>173558</v>
      </c>
      <c r="G70" s="34">
        <f t="shared" si="1"/>
        <v>148502</v>
      </c>
      <c r="H70" s="34">
        <f t="shared" si="2"/>
        <v>224490</v>
      </c>
      <c r="I70" s="35"/>
      <c r="J70" s="36">
        <f t="shared" si="19"/>
        <v>-14.436672466841054</v>
      </c>
      <c r="K70" s="36">
        <f t="shared" si="22"/>
        <v>51.169681216414595</v>
      </c>
      <c r="L70" s="36">
        <f t="shared" si="20"/>
        <v>11.050616558415305</v>
      </c>
      <c r="M70" s="36">
        <f t="shared" si="21"/>
        <v>9.2484850749522014</v>
      </c>
      <c r="N70" s="36"/>
    </row>
    <row r="71" spans="1:19" ht="12.75" customHeight="1">
      <c r="A71" s="32" t="s">
        <v>76</v>
      </c>
      <c r="B71" s="46"/>
      <c r="C71" s="46">
        <v>88430</v>
      </c>
      <c r="D71" s="46">
        <v>82028</v>
      </c>
      <c r="E71" s="46">
        <v>86899</v>
      </c>
      <c r="F71" s="34">
        <f t="shared" si="23"/>
        <v>86899</v>
      </c>
      <c r="G71" s="34">
        <f t="shared" si="1"/>
        <v>82028</v>
      </c>
      <c r="H71" s="34">
        <f t="shared" si="2"/>
        <v>88430</v>
      </c>
      <c r="I71" s="35"/>
      <c r="J71" s="36">
        <f t="shared" si="19"/>
        <v>-5.6053579442801409</v>
      </c>
      <c r="K71" s="36">
        <f t="shared" si="22"/>
        <v>7.8046520700248703</v>
      </c>
      <c r="L71" s="36">
        <f t="shared" si="20"/>
        <v>5.5329488027617941</v>
      </c>
      <c r="M71" s="36">
        <f t="shared" si="21"/>
        <v>5.1085826031176635</v>
      </c>
      <c r="N71" s="36"/>
    </row>
    <row r="72" spans="1:19">
      <c r="A72" s="32" t="s">
        <v>77</v>
      </c>
      <c r="B72" s="46"/>
      <c r="C72" s="46">
        <v>297349</v>
      </c>
      <c r="D72" s="46">
        <v>240627</v>
      </c>
      <c r="E72" s="46">
        <v>169862</v>
      </c>
      <c r="F72" s="34">
        <f t="shared" si="23"/>
        <v>169862</v>
      </c>
      <c r="G72" s="34">
        <f t="shared" ref="G72:G121" si="24">D72</f>
        <v>240627</v>
      </c>
      <c r="H72" s="34">
        <f t="shared" ref="H72:H121" si="25">C72</f>
        <v>297349</v>
      </c>
      <c r="I72" s="35"/>
      <c r="J72" s="36">
        <f t="shared" si="19"/>
        <v>41.660288940434</v>
      </c>
      <c r="K72" s="36">
        <f t="shared" si="22"/>
        <v>23.572583292814191</v>
      </c>
      <c r="L72" s="36">
        <f t="shared" si="20"/>
        <v>10.815288432947719</v>
      </c>
      <c r="M72" s="36">
        <f t="shared" si="21"/>
        <v>14.985893914765617</v>
      </c>
      <c r="N72" s="36"/>
      <c r="P72" s="477"/>
      <c r="Q72" s="477"/>
      <c r="R72" s="319"/>
      <c r="S72" s="320"/>
    </row>
    <row r="73" spans="1:19">
      <c r="A73" s="41"/>
      <c r="B73" s="66"/>
      <c r="C73" s="66"/>
      <c r="D73" s="66"/>
      <c r="E73" s="66"/>
      <c r="F73" s="34"/>
      <c r="G73" s="34"/>
      <c r="H73" s="34"/>
      <c r="I73" s="35"/>
      <c r="J73" s="36"/>
      <c r="K73" s="36"/>
      <c r="L73" s="36"/>
      <c r="M73" s="36"/>
      <c r="N73" s="36"/>
      <c r="P73" s="477"/>
      <c r="Q73" s="477"/>
      <c r="R73" s="319"/>
      <c r="S73" s="320"/>
    </row>
    <row r="74" spans="1:19" ht="18.75" customHeight="1">
      <c r="A74" s="19" t="s">
        <v>78</v>
      </c>
      <c r="B74" s="19"/>
      <c r="C74" s="19"/>
      <c r="F74" s="34">
        <f t="shared" si="23"/>
        <v>0</v>
      </c>
      <c r="G74" s="34">
        <f t="shared" si="24"/>
        <v>0</v>
      </c>
      <c r="H74" s="34">
        <f t="shared" si="25"/>
        <v>0</v>
      </c>
      <c r="O74" s="36"/>
      <c r="P74" s="477"/>
      <c r="Q74" s="477"/>
      <c r="R74" s="319"/>
      <c r="S74" s="320"/>
    </row>
    <row r="75" spans="1:19">
      <c r="A75" s="19"/>
      <c r="B75" s="19"/>
      <c r="C75" s="19"/>
      <c r="F75" s="34">
        <f t="shared" si="23"/>
        <v>0</v>
      </c>
      <c r="G75" s="34">
        <f t="shared" si="24"/>
        <v>0</v>
      </c>
      <c r="H75" s="34">
        <f t="shared" si="25"/>
        <v>0</v>
      </c>
      <c r="O75" s="36"/>
      <c r="P75" s="477"/>
      <c r="Q75" s="477"/>
      <c r="R75" s="319"/>
      <c r="S75" s="320"/>
    </row>
    <row r="76" spans="1:19" ht="12.75" customHeight="1">
      <c r="A76" s="19" t="s">
        <v>140</v>
      </c>
      <c r="B76" s="67">
        <f>B63+B69</f>
        <v>0</v>
      </c>
      <c r="C76" s="67">
        <f>C63+C69</f>
        <v>79837</v>
      </c>
      <c r="D76" s="67">
        <f>D63+D69</f>
        <v>152045</v>
      </c>
      <c r="E76" s="67">
        <f>E63+E69</f>
        <v>133932</v>
      </c>
      <c r="F76" s="34">
        <f t="shared" si="23"/>
        <v>133932</v>
      </c>
      <c r="G76" s="34">
        <f t="shared" si="24"/>
        <v>152045</v>
      </c>
      <c r="H76" s="34">
        <f t="shared" si="25"/>
        <v>79837</v>
      </c>
      <c r="O76" s="36"/>
      <c r="P76" s="477"/>
      <c r="Q76" s="477"/>
      <c r="R76" s="319"/>
      <c r="S76" s="320"/>
    </row>
    <row r="77" spans="1:19" ht="25.5" customHeight="1">
      <c r="A77" s="19" t="s">
        <v>141</v>
      </c>
      <c r="B77" s="67">
        <f>B65+B66+B68+B71</f>
        <v>0</v>
      </c>
      <c r="C77" s="67">
        <f>C65+C66+C68+C71</f>
        <v>580496</v>
      </c>
      <c r="D77" s="67">
        <f>D65+D66+D68+D71</f>
        <v>437355</v>
      </c>
      <c r="E77" s="67">
        <f>E65+E66+E68+E71</f>
        <v>451726</v>
      </c>
      <c r="F77" s="34">
        <f t="shared" si="23"/>
        <v>451726</v>
      </c>
      <c r="G77" s="34">
        <f t="shared" si="24"/>
        <v>437355</v>
      </c>
      <c r="H77" s="34">
        <f t="shared" si="25"/>
        <v>580496</v>
      </c>
      <c r="O77" s="36"/>
      <c r="P77" s="477"/>
      <c r="Q77" s="477"/>
      <c r="R77" s="319"/>
      <c r="S77" s="320"/>
    </row>
    <row r="78" spans="1:19" ht="25.5" customHeight="1">
      <c r="A78" s="19" t="s">
        <v>142</v>
      </c>
      <c r="B78" s="67">
        <f>B64+B67+B70+B72</f>
        <v>0</v>
      </c>
      <c r="C78" s="67">
        <f>C64+C67+C70+C72</f>
        <v>1075332</v>
      </c>
      <c r="D78" s="67">
        <f>D64+D67+D70+D72</f>
        <v>844739</v>
      </c>
      <c r="E78" s="67">
        <f>E64+E67+E70+E72</f>
        <v>697560</v>
      </c>
      <c r="F78" s="34">
        <f t="shared" si="23"/>
        <v>697560</v>
      </c>
      <c r="G78" s="34">
        <f t="shared" si="24"/>
        <v>844739</v>
      </c>
      <c r="H78" s="34">
        <f t="shared" si="25"/>
        <v>1075332</v>
      </c>
      <c r="O78" s="36"/>
      <c r="P78" s="477"/>
      <c r="Q78" s="477"/>
      <c r="R78" s="319"/>
      <c r="S78" s="320"/>
    </row>
    <row r="79" spans="1:19" ht="13.5" thickBot="1">
      <c r="A79" s="19"/>
      <c r="B79" s="19"/>
      <c r="C79" s="19"/>
      <c r="F79" s="34">
        <f t="shared" si="23"/>
        <v>0</v>
      </c>
      <c r="G79" s="34">
        <f t="shared" si="24"/>
        <v>0</v>
      </c>
      <c r="H79" s="34">
        <f t="shared" si="25"/>
        <v>0</v>
      </c>
      <c r="O79" s="36"/>
      <c r="P79" s="477"/>
      <c r="Q79" s="477"/>
      <c r="R79" s="319"/>
      <c r="S79" s="320"/>
    </row>
    <row r="80" spans="1:19" ht="25.5">
      <c r="A80" s="25" t="s">
        <v>39</v>
      </c>
      <c r="B80" s="44">
        <f>B62</f>
        <v>2011</v>
      </c>
      <c r="C80" s="44">
        <f>C62</f>
        <v>2007</v>
      </c>
      <c r="D80" s="45">
        <v>2001</v>
      </c>
      <c r="E80" s="29">
        <v>1996</v>
      </c>
      <c r="F80" s="29">
        <f t="shared" si="23"/>
        <v>1996</v>
      </c>
      <c r="G80" s="29">
        <f t="shared" si="24"/>
        <v>2001</v>
      </c>
      <c r="H80" s="29">
        <f t="shared" si="25"/>
        <v>2007</v>
      </c>
      <c r="I80" s="30"/>
      <c r="J80" s="31" t="s">
        <v>97</v>
      </c>
      <c r="K80" s="31" t="str">
        <f>K62</f>
        <v>% change 2001 - 2007</v>
      </c>
      <c r="L80" s="31" t="s">
        <v>106</v>
      </c>
      <c r="M80" s="31" t="str">
        <f>M62</f>
        <v>% of employed 2001</v>
      </c>
      <c r="N80" s="31"/>
      <c r="P80" s="477"/>
      <c r="Q80" s="477"/>
      <c r="R80" s="319"/>
      <c r="S80" s="320"/>
    </row>
    <row r="81" spans="1:19" ht="12.75" customHeight="1">
      <c r="A81" s="32" t="s">
        <v>79</v>
      </c>
      <c r="B81" s="46"/>
      <c r="C81" s="46">
        <v>157981</v>
      </c>
      <c r="D81" s="46">
        <v>173963</v>
      </c>
      <c r="E81" s="46">
        <v>109240</v>
      </c>
      <c r="F81" s="34">
        <f t="shared" si="23"/>
        <v>109240</v>
      </c>
      <c r="G81" s="34">
        <f t="shared" si="24"/>
        <v>173963</v>
      </c>
      <c r="H81" s="34">
        <f t="shared" si="25"/>
        <v>157981</v>
      </c>
      <c r="I81" s="35"/>
      <c r="J81" s="36">
        <f>(D81-E81)/E81*100</f>
        <v>59.248443793482238</v>
      </c>
      <c r="K81" s="36">
        <f t="shared" ref="K81:K89" si="26">(C81-D81)/D81*100</f>
        <v>-9.1870110310813207</v>
      </c>
      <c r="L81" s="36">
        <f>E81/$E$52*100</f>
        <v>6.9554232754542449</v>
      </c>
      <c r="M81" s="36">
        <f>D81/$D$52*100</f>
        <v>10.834158523749915</v>
      </c>
      <c r="N81" s="36"/>
      <c r="P81" s="477"/>
      <c r="Q81" s="477"/>
      <c r="R81" s="319"/>
      <c r="S81" s="320"/>
    </row>
    <row r="82" spans="1:19" ht="12.75" customHeight="1">
      <c r="A82" s="32" t="s">
        <v>122</v>
      </c>
      <c r="B82" s="46"/>
      <c r="C82" s="46">
        <v>257028</v>
      </c>
      <c r="D82" s="46">
        <v>180316</v>
      </c>
      <c r="E82" s="46">
        <v>189098</v>
      </c>
      <c r="F82" s="34">
        <f t="shared" si="23"/>
        <v>189098</v>
      </c>
      <c r="G82" s="34">
        <f t="shared" si="24"/>
        <v>180316</v>
      </c>
      <c r="H82" s="34">
        <f t="shared" si="25"/>
        <v>257028</v>
      </c>
      <c r="I82" s="35"/>
      <c r="J82" s="36">
        <f t="shared" ref="J82:J88" si="27">(D82-E82)/E82*100</f>
        <v>-4.6441527673481477</v>
      </c>
      <c r="K82" s="36">
        <f t="shared" si="26"/>
        <v>42.543091017990633</v>
      </c>
      <c r="L82" s="36">
        <f t="shared" ref="L82:L88" si="28">E82/$E$52*100</f>
        <v>12.040064358676737</v>
      </c>
      <c r="M82" s="36">
        <f t="shared" ref="M82:M89" si="29">D82/$D$52*100</f>
        <v>11.229813974054768</v>
      </c>
      <c r="N82" s="36"/>
      <c r="P82" s="477"/>
      <c r="Q82" s="477"/>
      <c r="R82" s="319"/>
      <c r="S82" s="320"/>
    </row>
    <row r="83" spans="1:19" ht="12.75" customHeight="1">
      <c r="A83" s="32" t="s">
        <v>150</v>
      </c>
      <c r="B83" s="46"/>
      <c r="C83" s="46">
        <v>419201</v>
      </c>
      <c r="D83" s="46">
        <v>397565</v>
      </c>
      <c r="E83" s="46">
        <v>377479</v>
      </c>
      <c r="F83" s="34">
        <f t="shared" si="23"/>
        <v>377479</v>
      </c>
      <c r="G83" s="34">
        <f t="shared" si="24"/>
        <v>397565</v>
      </c>
      <c r="H83" s="34">
        <f t="shared" si="25"/>
        <v>419201</v>
      </c>
      <c r="I83" s="35"/>
      <c r="J83" s="36">
        <f t="shared" si="27"/>
        <v>5.3210907096818634</v>
      </c>
      <c r="K83" s="36">
        <f t="shared" si="26"/>
        <v>5.4421289600442693</v>
      </c>
      <c r="L83" s="36">
        <f t="shared" si="28"/>
        <v>24.034476589117475</v>
      </c>
      <c r="M83" s="36">
        <f t="shared" si="29"/>
        <v>24.759760601361407</v>
      </c>
      <c r="N83" s="36"/>
      <c r="P83" s="477"/>
      <c r="Q83" s="477"/>
      <c r="R83" s="319"/>
      <c r="S83" s="320"/>
    </row>
    <row r="84" spans="1:19" ht="25.5">
      <c r="A84" s="32" t="s">
        <v>119</v>
      </c>
      <c r="B84" s="46"/>
      <c r="C84" s="46">
        <v>171396</v>
      </c>
      <c r="D84" s="46">
        <v>82501</v>
      </c>
      <c r="E84" s="46">
        <v>49489</v>
      </c>
      <c r="F84" s="34">
        <f t="shared" si="23"/>
        <v>49489</v>
      </c>
      <c r="G84" s="34">
        <f t="shared" si="24"/>
        <v>82501</v>
      </c>
      <c r="H84" s="34">
        <f t="shared" si="25"/>
        <v>171396</v>
      </c>
      <c r="I84" s="35"/>
      <c r="J84" s="36">
        <f t="shared" si="27"/>
        <v>66.705732587039549</v>
      </c>
      <c r="K84" s="36">
        <f t="shared" si="26"/>
        <v>107.75020908837469</v>
      </c>
      <c r="L84" s="36">
        <f t="shared" si="28"/>
        <v>3.1510155847579191</v>
      </c>
      <c r="M84" s="36">
        <f t="shared" si="29"/>
        <v>5.1380403440265559</v>
      </c>
      <c r="N84" s="36"/>
      <c r="P84" s="477"/>
      <c r="Q84" s="477"/>
      <c r="R84" s="319"/>
      <c r="S84" s="320"/>
    </row>
    <row r="85" spans="1:19" ht="25.5">
      <c r="A85" s="32" t="s">
        <v>123</v>
      </c>
      <c r="B85" s="46"/>
      <c r="C85" s="46">
        <v>182623</v>
      </c>
      <c r="D85" s="46">
        <v>160915</v>
      </c>
      <c r="E85" s="46">
        <v>139374</v>
      </c>
      <c r="F85" s="34">
        <f t="shared" si="23"/>
        <v>139374</v>
      </c>
      <c r="G85" s="34">
        <f t="shared" si="24"/>
        <v>160915</v>
      </c>
      <c r="H85" s="34">
        <f t="shared" si="25"/>
        <v>182623</v>
      </c>
      <c r="I85" s="35"/>
      <c r="J85" s="36">
        <f t="shared" si="27"/>
        <v>15.455536900713188</v>
      </c>
      <c r="K85" s="36">
        <f t="shared" si="26"/>
        <v>13.490352049218531</v>
      </c>
      <c r="L85" s="36">
        <f t="shared" si="28"/>
        <v>8.8740860819586231</v>
      </c>
      <c r="M85" s="36">
        <f t="shared" si="29"/>
        <v>10.021548368614116</v>
      </c>
      <c r="N85" s="36"/>
      <c r="P85" s="477"/>
      <c r="Q85" s="477"/>
      <c r="R85" s="319"/>
      <c r="S85" s="320"/>
    </row>
    <row r="86" spans="1:19">
      <c r="A86" s="32" t="s">
        <v>80</v>
      </c>
      <c r="B86" s="46"/>
      <c r="C86" s="46">
        <v>240680</v>
      </c>
      <c r="D86" s="46">
        <v>100235</v>
      </c>
      <c r="E86" s="46">
        <v>147635</v>
      </c>
      <c r="F86" s="34">
        <f t="shared" si="23"/>
        <v>147635</v>
      </c>
      <c r="G86" s="34">
        <f t="shared" si="24"/>
        <v>100235</v>
      </c>
      <c r="H86" s="34">
        <f t="shared" si="25"/>
        <v>240680</v>
      </c>
      <c r="I86" s="35"/>
      <c r="J86" s="36">
        <f t="shared" si="27"/>
        <v>-32.106207877535816</v>
      </c>
      <c r="K86" s="36">
        <f t="shared" si="26"/>
        <v>140.11572803910809</v>
      </c>
      <c r="L86" s="36">
        <f t="shared" si="28"/>
        <v>9.4000724576317065</v>
      </c>
      <c r="M86" s="36">
        <f t="shared" si="29"/>
        <v>6.2424876532830122</v>
      </c>
      <c r="N86" s="36"/>
      <c r="P86" s="477"/>
      <c r="Q86" s="477"/>
      <c r="R86" s="319"/>
      <c r="S86" s="320"/>
    </row>
    <row r="87" spans="1:19" ht="25.5">
      <c r="A87" s="32" t="s">
        <v>151</v>
      </c>
      <c r="B87" s="46"/>
      <c r="C87" s="46">
        <v>211973</v>
      </c>
      <c r="D87" s="46">
        <v>164915</v>
      </c>
      <c r="E87" s="46">
        <v>127646</v>
      </c>
      <c r="F87" s="34">
        <f t="shared" si="23"/>
        <v>127646</v>
      </c>
      <c r="G87" s="34">
        <f t="shared" si="24"/>
        <v>164915</v>
      </c>
      <c r="H87" s="34">
        <f t="shared" si="25"/>
        <v>211973</v>
      </c>
      <c r="I87" s="35"/>
      <c r="J87" s="36">
        <f t="shared" si="27"/>
        <v>29.197154630775739</v>
      </c>
      <c r="K87" s="36">
        <f t="shared" si="26"/>
        <v>28.534699693781647</v>
      </c>
      <c r="L87" s="36">
        <f t="shared" si="28"/>
        <v>8.1273522466004451</v>
      </c>
      <c r="M87" s="36">
        <f t="shared" si="29"/>
        <v>10.270662456638579</v>
      </c>
      <c r="N87" s="36"/>
    </row>
    <row r="88" spans="1:19" ht="25.5">
      <c r="A88" s="32" t="s">
        <v>121</v>
      </c>
      <c r="B88" s="46"/>
      <c r="C88" s="46">
        <v>86856</v>
      </c>
      <c r="D88" s="46">
        <v>44343</v>
      </c>
      <c r="E88" s="46">
        <v>51741</v>
      </c>
      <c r="F88" s="34">
        <f t="shared" si="23"/>
        <v>51741</v>
      </c>
      <c r="G88" s="34">
        <f t="shared" si="24"/>
        <v>44343</v>
      </c>
      <c r="H88" s="34">
        <f t="shared" si="25"/>
        <v>86856</v>
      </c>
      <c r="I88" s="35"/>
      <c r="J88" s="36">
        <f t="shared" si="27"/>
        <v>-14.298138806749</v>
      </c>
      <c r="K88" s="36">
        <f t="shared" si="26"/>
        <v>95.873080305797984</v>
      </c>
      <c r="L88" s="36">
        <f t="shared" si="28"/>
        <v>3.294402743457324</v>
      </c>
      <c r="M88" s="36">
        <f t="shared" si="29"/>
        <v>2.7616165013171905</v>
      </c>
      <c r="N88" s="36"/>
    </row>
    <row r="89" spans="1:19" ht="25.5">
      <c r="A89" s="32" t="s">
        <v>120</v>
      </c>
      <c r="B89" s="46"/>
      <c r="C89" s="46">
        <v>121913</v>
      </c>
      <c r="D89" s="46">
        <v>172463</v>
      </c>
      <c r="E89" s="46">
        <v>91364</v>
      </c>
      <c r="F89" s="34">
        <f t="shared" si="23"/>
        <v>91364</v>
      </c>
      <c r="G89" s="34">
        <f t="shared" si="24"/>
        <v>172463</v>
      </c>
      <c r="H89" s="34">
        <f t="shared" si="25"/>
        <v>121913</v>
      </c>
      <c r="I89" s="35"/>
      <c r="J89" s="36">
        <f>(D89-E89)/E89*100</f>
        <v>88.764721334442456</v>
      </c>
      <c r="K89" s="36">
        <f t="shared" si="26"/>
        <v>-29.310634744843821</v>
      </c>
      <c r="L89" s="36">
        <f>E89/$E$52*100</f>
        <v>5.817239950005507</v>
      </c>
      <c r="M89" s="36">
        <f t="shared" si="29"/>
        <v>10.74074074074074</v>
      </c>
      <c r="N89" s="36"/>
    </row>
    <row r="90" spans="1:19" ht="13.5" thickBot="1">
      <c r="A90" s="68"/>
      <c r="B90" s="69"/>
      <c r="C90" s="69"/>
      <c r="D90" s="70"/>
      <c r="E90" s="71"/>
      <c r="F90" s="34">
        <f t="shared" si="23"/>
        <v>0</v>
      </c>
      <c r="G90" s="34">
        <f t="shared" si="24"/>
        <v>0</v>
      </c>
      <c r="H90" s="34">
        <f t="shared" si="25"/>
        <v>0</v>
      </c>
      <c r="I90" s="35"/>
      <c r="J90" s="36"/>
      <c r="K90" s="36"/>
      <c r="L90" s="36"/>
      <c r="M90" s="36"/>
      <c r="N90" s="36"/>
    </row>
    <row r="91" spans="1:19" ht="25.5">
      <c r="A91" s="72" t="s">
        <v>108</v>
      </c>
      <c r="B91" s="73">
        <f>B80</f>
        <v>2011</v>
      </c>
      <c r="C91" s="73">
        <f>C80</f>
        <v>2007</v>
      </c>
      <c r="D91" s="45">
        <v>2001</v>
      </c>
      <c r="E91" s="335">
        <v>1996</v>
      </c>
      <c r="F91" s="321">
        <f t="shared" si="23"/>
        <v>1996</v>
      </c>
      <c r="G91" s="321">
        <f t="shared" si="24"/>
        <v>2001</v>
      </c>
      <c r="H91" s="321">
        <f t="shared" si="25"/>
        <v>2007</v>
      </c>
      <c r="I91" s="328"/>
      <c r="J91" s="329">
        <v>2007</v>
      </c>
      <c r="K91" s="329">
        <v>2001</v>
      </c>
      <c r="L91" s="329">
        <v>1996</v>
      </c>
      <c r="M91" s="330"/>
      <c r="N91" s="43"/>
    </row>
    <row r="92" spans="1:19">
      <c r="A92" s="32" t="s">
        <v>58</v>
      </c>
      <c r="B92" s="46">
        <v>4244857</v>
      </c>
      <c r="C92" s="46">
        <v>5076097</v>
      </c>
      <c r="D92" s="46">
        <v>7001831</v>
      </c>
      <c r="E92" s="336">
        <v>22331</v>
      </c>
      <c r="F92" s="323">
        <f t="shared" si="23"/>
        <v>22331</v>
      </c>
      <c r="G92" s="323">
        <f t="shared" si="24"/>
        <v>7001831</v>
      </c>
      <c r="H92" s="323">
        <f t="shared" si="25"/>
        <v>5076097</v>
      </c>
      <c r="I92" s="331"/>
      <c r="J92" s="330"/>
      <c r="K92" s="330"/>
      <c r="L92" s="330"/>
      <c r="M92" s="330"/>
      <c r="N92" s="43"/>
    </row>
    <row r="93" spans="1:19">
      <c r="A93" s="32" t="s">
        <v>81</v>
      </c>
      <c r="B93" s="46">
        <v>2183133</v>
      </c>
      <c r="C93" s="46">
        <v>1852232</v>
      </c>
      <c r="D93" s="46">
        <v>548744</v>
      </c>
      <c r="E93" s="336">
        <v>710</v>
      </c>
      <c r="F93" s="323">
        <f t="shared" si="23"/>
        <v>710</v>
      </c>
      <c r="G93" s="323">
        <f t="shared" si="24"/>
        <v>548744</v>
      </c>
      <c r="H93" s="323">
        <f t="shared" si="25"/>
        <v>1852232</v>
      </c>
      <c r="I93" s="332">
        <f>B93*M93</f>
        <v>436626600</v>
      </c>
      <c r="J93" s="332">
        <f t="shared" ref="J93:J103" si="30">C93*M93</f>
        <v>370446400</v>
      </c>
      <c r="K93" s="332">
        <f t="shared" ref="K93:K103" si="31">D93*M93</f>
        <v>109748800</v>
      </c>
      <c r="L93" s="332">
        <f t="shared" ref="L93:L103" si="32">E93*M93</f>
        <v>142000</v>
      </c>
      <c r="M93" s="330">
        <v>200</v>
      </c>
      <c r="N93" s="43"/>
    </row>
    <row r="94" spans="1:19">
      <c r="A94" s="32" t="s">
        <v>82</v>
      </c>
      <c r="B94" s="46">
        <v>361853</v>
      </c>
      <c r="C94" s="46">
        <v>506078</v>
      </c>
      <c r="D94" s="46">
        <v>851506</v>
      </c>
      <c r="E94" s="336">
        <v>4324</v>
      </c>
      <c r="F94" s="323">
        <f t="shared" si="23"/>
        <v>4324</v>
      </c>
      <c r="G94" s="323">
        <f t="shared" si="24"/>
        <v>851506</v>
      </c>
      <c r="H94" s="323">
        <f t="shared" si="25"/>
        <v>506078</v>
      </c>
      <c r="I94" s="332">
        <f t="shared" ref="I94:I103" si="33">B94*M94</f>
        <v>217111800</v>
      </c>
      <c r="J94" s="332">
        <f t="shared" si="30"/>
        <v>303646800</v>
      </c>
      <c r="K94" s="332">
        <f t="shared" si="31"/>
        <v>510903600</v>
      </c>
      <c r="L94" s="332">
        <f t="shared" si="32"/>
        <v>2594400</v>
      </c>
      <c r="M94" s="330">
        <v>600</v>
      </c>
      <c r="N94" s="43"/>
    </row>
    <row r="95" spans="1:19">
      <c r="A95" s="32" t="s">
        <v>83</v>
      </c>
      <c r="B95" s="46">
        <v>1164757</v>
      </c>
      <c r="C95" s="46">
        <v>1199727</v>
      </c>
      <c r="D95" s="46">
        <v>393905</v>
      </c>
      <c r="E95" s="336">
        <v>500</v>
      </c>
      <c r="F95" s="323">
        <f t="shared" si="23"/>
        <v>500</v>
      </c>
      <c r="G95" s="323">
        <f t="shared" si="24"/>
        <v>393905</v>
      </c>
      <c r="H95" s="323">
        <f t="shared" si="25"/>
        <v>1199727</v>
      </c>
      <c r="I95" s="332">
        <f t="shared" si="33"/>
        <v>1397708400</v>
      </c>
      <c r="J95" s="332">
        <f t="shared" si="30"/>
        <v>1439672400</v>
      </c>
      <c r="K95" s="332">
        <f t="shared" si="31"/>
        <v>472686000</v>
      </c>
      <c r="L95" s="332">
        <f t="shared" si="32"/>
        <v>600000</v>
      </c>
      <c r="M95" s="330">
        <v>1200</v>
      </c>
      <c r="N95" s="43"/>
    </row>
    <row r="96" spans="1:19">
      <c r="A96" s="32" t="s">
        <v>84</v>
      </c>
      <c r="B96" s="46">
        <v>489256</v>
      </c>
      <c r="C96" s="46">
        <v>370084</v>
      </c>
      <c r="D96" s="46">
        <v>346716</v>
      </c>
      <c r="E96" s="336">
        <v>545</v>
      </c>
      <c r="F96" s="323">
        <f t="shared" si="23"/>
        <v>545</v>
      </c>
      <c r="G96" s="323">
        <f t="shared" si="24"/>
        <v>346716</v>
      </c>
      <c r="H96" s="323">
        <f t="shared" si="25"/>
        <v>370084</v>
      </c>
      <c r="I96" s="332">
        <f t="shared" si="33"/>
        <v>1174214400</v>
      </c>
      <c r="J96" s="332">
        <f t="shared" si="30"/>
        <v>888201600</v>
      </c>
      <c r="K96" s="332">
        <f t="shared" si="31"/>
        <v>832118400</v>
      </c>
      <c r="L96" s="332">
        <f t="shared" si="32"/>
        <v>1308000</v>
      </c>
      <c r="M96" s="330">
        <v>2400</v>
      </c>
      <c r="N96" s="43"/>
    </row>
    <row r="97" spans="1:14">
      <c r="A97" s="32" t="s">
        <v>85</v>
      </c>
      <c r="B97" s="46">
        <v>330343</v>
      </c>
      <c r="C97" s="46">
        <v>307417</v>
      </c>
      <c r="D97" s="46">
        <v>253475</v>
      </c>
      <c r="E97" s="336">
        <v>429</v>
      </c>
      <c r="F97" s="323">
        <f t="shared" si="23"/>
        <v>429</v>
      </c>
      <c r="G97" s="323">
        <f t="shared" si="24"/>
        <v>253475</v>
      </c>
      <c r="H97" s="323">
        <f t="shared" si="25"/>
        <v>307417</v>
      </c>
      <c r="I97" s="332">
        <f t="shared" si="33"/>
        <v>1585646400</v>
      </c>
      <c r="J97" s="332">
        <f t="shared" si="30"/>
        <v>1475601600</v>
      </c>
      <c r="K97" s="332">
        <f t="shared" si="31"/>
        <v>1216680000</v>
      </c>
      <c r="L97" s="332">
        <f t="shared" si="32"/>
        <v>2059200</v>
      </c>
      <c r="M97" s="330">
        <v>4800</v>
      </c>
      <c r="N97" s="43"/>
    </row>
    <row r="98" spans="1:14">
      <c r="A98" s="32" t="s">
        <v>86</v>
      </c>
      <c r="B98" s="46">
        <v>294013</v>
      </c>
      <c r="C98" s="46">
        <v>236783</v>
      </c>
      <c r="D98" s="46">
        <v>122773</v>
      </c>
      <c r="E98" s="336">
        <v>33</v>
      </c>
      <c r="F98" s="323">
        <f t="shared" si="23"/>
        <v>33</v>
      </c>
      <c r="G98" s="323">
        <f t="shared" si="24"/>
        <v>122773</v>
      </c>
      <c r="H98" s="323">
        <f t="shared" si="25"/>
        <v>236783</v>
      </c>
      <c r="I98" s="332">
        <f t="shared" si="33"/>
        <v>2822524800</v>
      </c>
      <c r="J98" s="332">
        <f t="shared" si="30"/>
        <v>2273116800</v>
      </c>
      <c r="K98" s="332">
        <f t="shared" si="31"/>
        <v>1178620800</v>
      </c>
      <c r="L98" s="332">
        <f t="shared" si="32"/>
        <v>316800</v>
      </c>
      <c r="M98" s="330">
        <v>9600</v>
      </c>
      <c r="N98" s="43"/>
    </row>
    <row r="99" spans="1:14">
      <c r="A99" s="32" t="s">
        <v>87</v>
      </c>
      <c r="B99" s="46">
        <v>195696</v>
      </c>
      <c r="C99" s="46">
        <v>82566</v>
      </c>
      <c r="D99" s="46">
        <v>39314</v>
      </c>
      <c r="E99" s="336">
        <v>10</v>
      </c>
      <c r="F99" s="323">
        <f t="shared" si="23"/>
        <v>10</v>
      </c>
      <c r="G99" s="323">
        <f t="shared" si="24"/>
        <v>39314</v>
      </c>
      <c r="H99" s="323">
        <f t="shared" si="25"/>
        <v>82566</v>
      </c>
      <c r="I99" s="332">
        <f t="shared" si="33"/>
        <v>3757363200</v>
      </c>
      <c r="J99" s="332">
        <f t="shared" si="30"/>
        <v>1585267200</v>
      </c>
      <c r="K99" s="332">
        <f t="shared" si="31"/>
        <v>754828800</v>
      </c>
      <c r="L99" s="332">
        <f t="shared" si="32"/>
        <v>192000</v>
      </c>
      <c r="M99" s="330">
        <v>19200</v>
      </c>
      <c r="N99" s="43"/>
    </row>
    <row r="100" spans="1:14">
      <c r="A100" s="32" t="s">
        <v>88</v>
      </c>
      <c r="B100" s="46">
        <v>72935</v>
      </c>
      <c r="C100" s="46">
        <v>34672</v>
      </c>
      <c r="D100" s="46">
        <v>12588</v>
      </c>
      <c r="E100" s="336">
        <v>6</v>
      </c>
      <c r="F100" s="323">
        <f t="shared" si="23"/>
        <v>6</v>
      </c>
      <c r="G100" s="323">
        <f t="shared" si="24"/>
        <v>12588</v>
      </c>
      <c r="H100" s="323">
        <f t="shared" si="25"/>
        <v>34672</v>
      </c>
      <c r="I100" s="332">
        <f t="shared" si="33"/>
        <v>2800704000</v>
      </c>
      <c r="J100" s="332">
        <f t="shared" si="30"/>
        <v>1331404800</v>
      </c>
      <c r="K100" s="332">
        <f t="shared" si="31"/>
        <v>483379200</v>
      </c>
      <c r="L100" s="332">
        <f t="shared" si="32"/>
        <v>230400</v>
      </c>
      <c r="M100" s="330">
        <v>38400</v>
      </c>
      <c r="N100" s="43"/>
    </row>
    <row r="101" spans="1:14">
      <c r="A101" s="32" t="s">
        <v>89</v>
      </c>
      <c r="B101" s="46">
        <v>17138</v>
      </c>
      <c r="C101" s="46">
        <v>9379</v>
      </c>
      <c r="D101" s="46">
        <v>6263</v>
      </c>
      <c r="E101" s="336">
        <v>4</v>
      </c>
      <c r="F101" s="323">
        <f t="shared" si="23"/>
        <v>4</v>
      </c>
      <c r="G101" s="323">
        <f t="shared" si="24"/>
        <v>6263</v>
      </c>
      <c r="H101" s="323">
        <f t="shared" si="25"/>
        <v>9379</v>
      </c>
      <c r="I101" s="332">
        <f t="shared" si="33"/>
        <v>1316198400</v>
      </c>
      <c r="J101" s="332">
        <f t="shared" si="30"/>
        <v>720307200</v>
      </c>
      <c r="K101" s="332">
        <f t="shared" si="31"/>
        <v>480998400</v>
      </c>
      <c r="L101" s="332">
        <f t="shared" si="32"/>
        <v>307200</v>
      </c>
      <c r="M101" s="330">
        <v>76800</v>
      </c>
      <c r="N101" s="43"/>
    </row>
    <row r="102" spans="1:14">
      <c r="A102" s="32" t="s">
        <v>90</v>
      </c>
      <c r="B102" s="46">
        <v>8521</v>
      </c>
      <c r="C102" s="46">
        <v>9841</v>
      </c>
      <c r="D102" s="46">
        <v>5424</v>
      </c>
      <c r="E102" s="336">
        <v>0</v>
      </c>
      <c r="F102" s="323">
        <f t="shared" si="23"/>
        <v>0</v>
      </c>
      <c r="G102" s="323">
        <f t="shared" si="24"/>
        <v>5424</v>
      </c>
      <c r="H102" s="323">
        <f t="shared" si="25"/>
        <v>9841</v>
      </c>
      <c r="I102" s="332">
        <f t="shared" si="33"/>
        <v>1308825600</v>
      </c>
      <c r="J102" s="332">
        <f t="shared" si="30"/>
        <v>1511577600</v>
      </c>
      <c r="K102" s="332">
        <f t="shared" si="31"/>
        <v>833126400</v>
      </c>
      <c r="L102" s="332">
        <f t="shared" si="32"/>
        <v>0</v>
      </c>
      <c r="M102" s="330">
        <v>153600</v>
      </c>
      <c r="N102" s="43"/>
    </row>
    <row r="103" spans="1:14" ht="13.5" thickBot="1">
      <c r="A103" s="50" t="s">
        <v>91</v>
      </c>
      <c r="B103" s="46">
        <v>5783</v>
      </c>
      <c r="C103" s="46">
        <v>4020</v>
      </c>
      <c r="D103" s="46">
        <v>1589</v>
      </c>
      <c r="E103" s="336">
        <v>0</v>
      </c>
      <c r="F103" s="323">
        <f t="shared" si="23"/>
        <v>0</v>
      </c>
      <c r="G103" s="323">
        <f t="shared" si="24"/>
        <v>1589</v>
      </c>
      <c r="H103" s="323">
        <f t="shared" si="25"/>
        <v>4020</v>
      </c>
      <c r="I103" s="332">
        <f t="shared" si="33"/>
        <v>1792730000</v>
      </c>
      <c r="J103" s="332">
        <f t="shared" si="30"/>
        <v>1246200000</v>
      </c>
      <c r="K103" s="332">
        <f t="shared" si="31"/>
        <v>492590000</v>
      </c>
      <c r="L103" s="332">
        <f t="shared" si="32"/>
        <v>0</v>
      </c>
      <c r="M103" s="333">
        <v>310000</v>
      </c>
      <c r="N103" s="43"/>
    </row>
    <row r="104" spans="1:14">
      <c r="A104" s="51" t="s">
        <v>109</v>
      </c>
      <c r="B104" s="74">
        <f>I104</f>
        <v>18609653600</v>
      </c>
      <c r="C104" s="74">
        <f>J104</f>
        <v>13145442400</v>
      </c>
      <c r="D104" s="75">
        <f>K104</f>
        <v>7365680400</v>
      </c>
      <c r="E104" s="337">
        <f>L104</f>
        <v>7750000</v>
      </c>
      <c r="F104" s="325">
        <f t="shared" si="23"/>
        <v>7750000</v>
      </c>
      <c r="G104" s="325">
        <f t="shared" si="24"/>
        <v>7365680400</v>
      </c>
      <c r="H104" s="325">
        <f t="shared" si="25"/>
        <v>13145442400</v>
      </c>
      <c r="I104" s="334">
        <f>SUM(I93:I103)</f>
        <v>18609653600</v>
      </c>
      <c r="J104" s="334">
        <f>SUM(J93:J103)</f>
        <v>13145442400</v>
      </c>
      <c r="K104" s="334">
        <f>SUM(K93:K103)</f>
        <v>7365680400</v>
      </c>
      <c r="L104" s="334">
        <f>SUM(L93:L101)</f>
        <v>7750000</v>
      </c>
      <c r="M104" s="330"/>
      <c r="N104" s="43"/>
    </row>
    <row r="105" spans="1:14">
      <c r="A105" s="51" t="s">
        <v>110</v>
      </c>
      <c r="B105" s="75">
        <f>B104*12</f>
        <v>223315843200</v>
      </c>
      <c r="C105" s="75">
        <f>C104*12</f>
        <v>157745308800</v>
      </c>
      <c r="D105" s="75">
        <f>D104*12</f>
        <v>88388164800</v>
      </c>
      <c r="E105" s="338">
        <f>E104*12</f>
        <v>93000000</v>
      </c>
      <c r="F105" s="325">
        <f t="shared" si="23"/>
        <v>93000000</v>
      </c>
      <c r="G105" s="325">
        <f t="shared" si="24"/>
        <v>88388164800</v>
      </c>
      <c r="H105" s="325">
        <f t="shared" si="25"/>
        <v>157745308800</v>
      </c>
      <c r="I105" s="334"/>
      <c r="J105" s="334"/>
      <c r="K105" s="334"/>
      <c r="L105" s="334"/>
      <c r="M105" s="330"/>
    </row>
    <row r="106" spans="1:14">
      <c r="A106" s="51"/>
      <c r="B106" s="51"/>
      <c r="C106" s="51"/>
      <c r="D106" s="41"/>
      <c r="E106" s="339"/>
      <c r="F106" s="323">
        <f t="shared" si="23"/>
        <v>0</v>
      </c>
      <c r="G106" s="323">
        <f t="shared" si="24"/>
        <v>0</v>
      </c>
      <c r="H106" s="323">
        <f t="shared" si="25"/>
        <v>0</v>
      </c>
      <c r="I106" s="324"/>
      <c r="J106" s="326"/>
      <c r="K106" s="325"/>
      <c r="L106" s="325"/>
      <c r="M106" s="322"/>
    </row>
    <row r="107" spans="1:14">
      <c r="A107" s="51" t="s">
        <v>152</v>
      </c>
      <c r="B107" s="77">
        <f>SUM(B92:B95)</f>
        <v>7954600</v>
      </c>
      <c r="C107" s="77">
        <f>SUM(C92:C95)</f>
        <v>8634134</v>
      </c>
      <c r="D107" s="77">
        <f>SUM(D92:D95)</f>
        <v>8795986</v>
      </c>
      <c r="E107" s="340">
        <f>SUM(E92:E95)</f>
        <v>27865</v>
      </c>
      <c r="F107" s="323">
        <f t="shared" si="23"/>
        <v>27865</v>
      </c>
      <c r="G107" s="323">
        <f t="shared" si="24"/>
        <v>8795986</v>
      </c>
      <c r="H107" s="323">
        <f t="shared" si="25"/>
        <v>8634134</v>
      </c>
      <c r="I107" s="324"/>
      <c r="J107" s="326"/>
      <c r="K107" s="325"/>
      <c r="L107" s="325"/>
      <c r="M107" s="322"/>
    </row>
    <row r="108" spans="1:14">
      <c r="A108" s="51" t="s">
        <v>153</v>
      </c>
      <c r="B108" s="77">
        <f>SUM(B96:B103)</f>
        <v>1413685</v>
      </c>
      <c r="C108" s="77">
        <f>SUM(C96:C103)</f>
        <v>1054762</v>
      </c>
      <c r="D108" s="77">
        <f>SUM(D96:D103)</f>
        <v>788142</v>
      </c>
      <c r="E108" s="340">
        <f>SUM(E96:E103)</f>
        <v>1027</v>
      </c>
      <c r="F108" s="323">
        <f t="shared" si="23"/>
        <v>1027</v>
      </c>
      <c r="G108" s="323">
        <f t="shared" si="24"/>
        <v>788142</v>
      </c>
      <c r="H108" s="323">
        <f t="shared" si="25"/>
        <v>1054762</v>
      </c>
      <c r="I108" s="324"/>
      <c r="J108" s="326"/>
      <c r="K108" s="325"/>
      <c r="L108" s="325"/>
      <c r="M108" s="322"/>
    </row>
    <row r="109" spans="1:14">
      <c r="A109" s="51"/>
      <c r="B109" s="77"/>
      <c r="C109" s="77"/>
      <c r="D109" s="77"/>
      <c r="E109" s="327"/>
      <c r="F109" s="323"/>
      <c r="G109" s="323"/>
      <c r="H109" s="323"/>
      <c r="I109" s="324"/>
      <c r="J109" s="326"/>
      <c r="K109" s="325"/>
      <c r="L109" s="325"/>
      <c r="M109" s="322"/>
    </row>
    <row r="110" spans="1:14">
      <c r="A110" s="41"/>
      <c r="B110" s="41"/>
      <c r="C110" s="41"/>
      <c r="D110" s="41"/>
      <c r="E110" s="35"/>
      <c r="F110" s="34">
        <f t="shared" si="23"/>
        <v>0</v>
      </c>
      <c r="G110" s="34">
        <f t="shared" si="24"/>
        <v>0</v>
      </c>
      <c r="H110" s="34">
        <f t="shared" si="25"/>
        <v>0</v>
      </c>
      <c r="I110" s="35"/>
      <c r="J110" s="78"/>
      <c r="K110" s="78"/>
    </row>
    <row r="111" spans="1:14">
      <c r="A111" s="41"/>
      <c r="B111" s="41"/>
      <c r="C111" s="41"/>
      <c r="D111" s="77"/>
      <c r="E111" s="35"/>
      <c r="F111" s="34">
        <f t="shared" si="23"/>
        <v>0</v>
      </c>
      <c r="G111" s="34">
        <f t="shared" si="24"/>
        <v>0</v>
      </c>
      <c r="H111" s="34">
        <f t="shared" si="25"/>
        <v>0</v>
      </c>
      <c r="I111" s="35"/>
      <c r="J111" s="78"/>
      <c r="K111" s="78"/>
    </row>
    <row r="112" spans="1:14">
      <c r="A112" s="51" t="s">
        <v>111</v>
      </c>
      <c r="B112" s="77">
        <v>2513163</v>
      </c>
      <c r="C112" s="77">
        <v>2234128</v>
      </c>
      <c r="D112" s="77">
        <v>2233499</v>
      </c>
      <c r="E112" s="77">
        <v>1660939</v>
      </c>
      <c r="F112" s="34">
        <f t="shared" si="23"/>
        <v>1660939</v>
      </c>
      <c r="G112" s="34">
        <f t="shared" si="24"/>
        <v>2233499</v>
      </c>
      <c r="H112" s="34">
        <f t="shared" si="25"/>
        <v>2234128</v>
      </c>
      <c r="I112" s="51"/>
      <c r="J112" s="78"/>
      <c r="K112" s="78"/>
    </row>
    <row r="113" spans="1:18">
      <c r="A113" s="41"/>
      <c r="B113" s="41"/>
      <c r="C113" s="41"/>
      <c r="D113" s="41"/>
      <c r="E113" s="35"/>
      <c r="F113" s="34">
        <f t="shared" si="23"/>
        <v>0</v>
      </c>
      <c r="G113" s="34">
        <f t="shared" si="24"/>
        <v>0</v>
      </c>
      <c r="H113" s="34">
        <f t="shared" si="25"/>
        <v>0</v>
      </c>
      <c r="I113" s="35"/>
      <c r="J113" s="78"/>
      <c r="K113" s="78"/>
    </row>
    <row r="114" spans="1:18" ht="13.5" thickBot="1">
      <c r="A114" s="19" t="s">
        <v>92</v>
      </c>
      <c r="B114" s="19"/>
      <c r="C114" s="19"/>
      <c r="F114" s="34">
        <f t="shared" si="23"/>
        <v>0</v>
      </c>
      <c r="G114" s="34">
        <f>D114</f>
        <v>0</v>
      </c>
      <c r="H114" s="34">
        <f>C114</f>
        <v>0</v>
      </c>
    </row>
    <row r="115" spans="1:18" ht="36.75" customHeight="1">
      <c r="A115" s="25" t="s">
        <v>93</v>
      </c>
      <c r="B115" s="44">
        <f>B91</f>
        <v>2011</v>
      </c>
      <c r="C115" s="44">
        <f>C91</f>
        <v>2007</v>
      </c>
      <c r="D115" s="45">
        <v>2001</v>
      </c>
      <c r="E115" s="29">
        <v>1996</v>
      </c>
      <c r="F115" s="29">
        <f t="shared" si="23"/>
        <v>1996</v>
      </c>
      <c r="G115" s="29">
        <f t="shared" si="24"/>
        <v>2001</v>
      </c>
      <c r="H115" s="29">
        <f t="shared" si="25"/>
        <v>2007</v>
      </c>
      <c r="I115" s="30"/>
      <c r="J115" s="31" t="str">
        <f>J80</f>
        <v>% change 1996 - 2001</v>
      </c>
      <c r="K115" s="31" t="str">
        <f>K80</f>
        <v>% change 2001 - 2007</v>
      </c>
      <c r="L115" s="31" t="s">
        <v>154</v>
      </c>
      <c r="M115" s="31" t="s">
        <v>156</v>
      </c>
      <c r="N115" s="31" t="s">
        <v>155</v>
      </c>
      <c r="O115" s="31"/>
      <c r="P115" s="31"/>
      <c r="Q115" s="31"/>
      <c r="R115" s="31"/>
    </row>
    <row r="116" spans="1:18">
      <c r="A116" s="32" t="s">
        <v>94</v>
      </c>
      <c r="B116" s="46">
        <v>1802598</v>
      </c>
      <c r="C116" s="46">
        <v>1276190</v>
      </c>
      <c r="D116" s="46">
        <v>1250156</v>
      </c>
      <c r="E116" s="46">
        <v>805981</v>
      </c>
      <c r="F116" s="34">
        <f t="shared" si="23"/>
        <v>805981</v>
      </c>
      <c r="G116" s="34">
        <f t="shared" si="24"/>
        <v>1250156</v>
      </c>
      <c r="H116" s="34">
        <f t="shared" si="25"/>
        <v>1276190</v>
      </c>
      <c r="I116" s="35"/>
      <c r="J116" s="36">
        <f>(D116-E116)/E116*100</f>
        <v>55.109859909848993</v>
      </c>
      <c r="K116" s="36">
        <f>(C116-D116)/D116*100</f>
        <v>2.0824601089783994</v>
      </c>
      <c r="L116" s="36">
        <f>E116/$E$119*100</f>
        <v>49.154834058882294</v>
      </c>
      <c r="M116" s="36">
        <f>D116/$D$119*100</f>
        <v>59.045574189063011</v>
      </c>
      <c r="N116" s="36"/>
      <c r="O116" s="36"/>
      <c r="P116" s="36"/>
      <c r="Q116" s="36"/>
      <c r="R116" s="36"/>
    </row>
    <row r="117" spans="1:18">
      <c r="A117" s="32" t="s">
        <v>95</v>
      </c>
      <c r="B117" s="46">
        <v>237813</v>
      </c>
      <c r="C117" s="46">
        <v>343892</v>
      </c>
      <c r="D117" s="46">
        <v>258588</v>
      </c>
      <c r="E117" s="46">
        <v>301649</v>
      </c>
      <c r="F117" s="34">
        <f t="shared" si="23"/>
        <v>301649</v>
      </c>
      <c r="G117" s="34">
        <f t="shared" si="24"/>
        <v>258588</v>
      </c>
      <c r="H117" s="34">
        <f t="shared" si="25"/>
        <v>343892</v>
      </c>
      <c r="I117" s="35"/>
      <c r="J117" s="36">
        <f>(D117-E117)/E117*100</f>
        <v>-14.27520064710972</v>
      </c>
      <c r="K117" s="36">
        <f>(C117-D117)/D117*100</f>
        <v>32.988383064952743</v>
      </c>
      <c r="L117" s="36">
        <f>E117/$E$119*100</f>
        <v>18.396843770545193</v>
      </c>
      <c r="M117" s="36">
        <f>D117/$D$119*100</f>
        <v>12.213257336205581</v>
      </c>
      <c r="N117" s="36"/>
      <c r="O117" s="36"/>
      <c r="P117" s="36"/>
      <c r="Q117" s="36"/>
      <c r="R117" s="36"/>
    </row>
    <row r="118" spans="1:18" ht="13.5" thickBot="1">
      <c r="A118" s="50" t="s">
        <v>96</v>
      </c>
      <c r="B118" s="46">
        <v>483391</v>
      </c>
      <c r="C118" s="46">
        <v>611062</v>
      </c>
      <c r="D118" s="46">
        <v>608529</v>
      </c>
      <c r="E118" s="46">
        <v>532048</v>
      </c>
      <c r="F118" s="34">
        <f t="shared" si="23"/>
        <v>532048</v>
      </c>
      <c r="G118" s="34">
        <f t="shared" si="24"/>
        <v>608529</v>
      </c>
      <c r="H118" s="34">
        <f t="shared" si="25"/>
        <v>611062</v>
      </c>
      <c r="I118" s="35"/>
      <c r="J118" s="36">
        <f>(D118-E118)/E118*100</f>
        <v>14.374830842330017</v>
      </c>
      <c r="K118" s="36">
        <f>(C118-D118)/D118*100</f>
        <v>0.41624967750099007</v>
      </c>
      <c r="L118" s="36">
        <f>E118/$E$119*100</f>
        <v>32.44832217057251</v>
      </c>
      <c r="M118" s="36">
        <f>D118/$D$119*100</f>
        <v>28.74116847473141</v>
      </c>
      <c r="N118" s="36"/>
      <c r="O118" s="36"/>
      <c r="P118" s="36"/>
      <c r="Q118" s="36"/>
      <c r="R118" s="36"/>
    </row>
    <row r="119" spans="1:18" ht="13.5" thickBot="1">
      <c r="A119" s="41"/>
      <c r="B119" s="79">
        <f>SUM(B116:B118)</f>
        <v>2523802</v>
      </c>
      <c r="C119" s="79">
        <f>SUM(C116:C118)</f>
        <v>2231144</v>
      </c>
      <c r="D119" s="79">
        <f>SUM(D116:D118)</f>
        <v>2117273</v>
      </c>
      <c r="E119" s="79">
        <f>SUM(E116:E118)</f>
        <v>1639678</v>
      </c>
      <c r="F119" s="34"/>
      <c r="G119" s="34"/>
      <c r="H119" s="34"/>
      <c r="I119" s="35"/>
      <c r="J119" s="36"/>
      <c r="K119" s="36"/>
      <c r="L119" s="36"/>
      <c r="M119" s="36"/>
      <c r="N119" s="36"/>
      <c r="O119" s="36"/>
      <c r="P119" s="36"/>
      <c r="Q119" s="36"/>
      <c r="R119" s="36"/>
    </row>
    <row r="120" spans="1:18" ht="25.5">
      <c r="A120" s="72" t="s">
        <v>157</v>
      </c>
      <c r="B120" s="36">
        <f>B9/B119</f>
        <v>4.0574220957111535</v>
      </c>
      <c r="C120" s="36">
        <f>C9/C119</f>
        <v>4.598192676044218</v>
      </c>
      <c r="D120" s="36">
        <f>D9/D119</f>
        <v>4.5266382747997067</v>
      </c>
      <c r="E120" s="36">
        <f>E9/E119</f>
        <v>5.0909995743066627</v>
      </c>
      <c r="F120" s="34">
        <f t="shared" si="23"/>
        <v>5.0909995743066627</v>
      </c>
      <c r="G120" s="34">
        <f t="shared" si="24"/>
        <v>4.5266382747997067</v>
      </c>
      <c r="H120" s="34">
        <f t="shared" si="25"/>
        <v>4.598192676044218</v>
      </c>
      <c r="I120" s="41"/>
      <c r="J120" s="36"/>
      <c r="K120" s="36"/>
      <c r="L120" s="36"/>
    </row>
    <row r="121" spans="1:18">
      <c r="F121" s="34">
        <f>E121</f>
        <v>0</v>
      </c>
      <c r="G121" s="34">
        <f t="shared" si="24"/>
        <v>0</v>
      </c>
      <c r="H121" s="34">
        <f t="shared" si="25"/>
        <v>0</v>
      </c>
    </row>
    <row r="122" spans="1:18" ht="13.5" thickBot="1">
      <c r="B122" s="17" t="s">
        <v>134</v>
      </c>
      <c r="C122" s="17" t="s">
        <v>132</v>
      </c>
      <c r="D122" s="17" t="str">
        <f>A6</f>
        <v>Coloured</v>
      </c>
      <c r="E122" s="17" t="s">
        <v>133</v>
      </c>
      <c r="F122" s="34" t="str">
        <f t="shared" ref="F122:F130" si="34">I122</f>
        <v>White</v>
      </c>
      <c r="G122" s="34" t="str">
        <f t="shared" ref="G122:G130" si="35">D122</f>
        <v>Coloured</v>
      </c>
      <c r="H122" s="34" t="str">
        <f t="shared" ref="H122:H130" si="36">C122</f>
        <v>Black</v>
      </c>
      <c r="I122" s="17" t="s">
        <v>43</v>
      </c>
    </row>
    <row r="123" spans="1:18" ht="13.5" thickBot="1">
      <c r="A123" s="73" t="s">
        <v>124</v>
      </c>
      <c r="B123" s="46">
        <f>C123+D123+E123+I123</f>
        <v>494228</v>
      </c>
      <c r="C123" s="46">
        <v>413278</v>
      </c>
      <c r="D123" s="46">
        <v>6083</v>
      </c>
      <c r="E123" s="46">
        <v>50620</v>
      </c>
      <c r="F123" s="46">
        <f t="shared" si="34"/>
        <v>24247</v>
      </c>
      <c r="G123" s="46">
        <f t="shared" si="35"/>
        <v>6083</v>
      </c>
      <c r="H123" s="46">
        <f t="shared" si="36"/>
        <v>413278</v>
      </c>
      <c r="I123" s="46">
        <v>24247</v>
      </c>
    </row>
    <row r="124" spans="1:18" ht="13.5" thickBot="1">
      <c r="A124" s="73" t="s">
        <v>125</v>
      </c>
      <c r="B124" s="46">
        <f t="shared" ref="B124:B130" si="37">C124+D124+E124+I124</f>
        <v>318500</v>
      </c>
      <c r="C124" s="46">
        <v>274754</v>
      </c>
      <c r="D124" s="46">
        <v>4167</v>
      </c>
      <c r="E124" s="46">
        <v>34240</v>
      </c>
      <c r="F124" s="46">
        <f t="shared" si="34"/>
        <v>5339</v>
      </c>
      <c r="G124" s="46">
        <f t="shared" si="35"/>
        <v>4167</v>
      </c>
      <c r="H124" s="46">
        <f t="shared" si="36"/>
        <v>274754</v>
      </c>
      <c r="I124" s="46">
        <v>5339</v>
      </c>
    </row>
    <row r="125" spans="1:18" ht="13.5" thickBot="1">
      <c r="A125" s="73" t="s">
        <v>126</v>
      </c>
      <c r="B125" s="46">
        <f t="shared" si="37"/>
        <v>1691790</v>
      </c>
      <c r="C125" s="46">
        <v>1667970</v>
      </c>
      <c r="D125" s="46">
        <v>8105</v>
      </c>
      <c r="E125" s="46">
        <v>14208</v>
      </c>
      <c r="F125" s="46">
        <f t="shared" si="34"/>
        <v>1507</v>
      </c>
      <c r="G125" s="46">
        <f t="shared" si="35"/>
        <v>8105</v>
      </c>
      <c r="H125" s="46">
        <f t="shared" si="36"/>
        <v>1667970</v>
      </c>
      <c r="I125" s="46">
        <v>1507</v>
      </c>
    </row>
    <row r="126" spans="1:18" ht="13.5" thickBot="1">
      <c r="A126" s="73" t="s">
        <v>127</v>
      </c>
      <c r="B126" s="46">
        <f t="shared" si="37"/>
        <v>46609</v>
      </c>
      <c r="C126" s="46">
        <v>44042</v>
      </c>
      <c r="D126" s="46">
        <v>557</v>
      </c>
      <c r="E126" s="46">
        <v>1822</v>
      </c>
      <c r="F126" s="46">
        <f t="shared" si="34"/>
        <v>188</v>
      </c>
      <c r="G126" s="46">
        <f t="shared" si="35"/>
        <v>557</v>
      </c>
      <c r="H126" s="46">
        <f t="shared" si="36"/>
        <v>44042</v>
      </c>
      <c r="I126" s="46">
        <v>188</v>
      </c>
    </row>
    <row r="127" spans="1:18" ht="13.5" thickBot="1">
      <c r="A127" s="73" t="s">
        <v>128</v>
      </c>
      <c r="B127" s="46">
        <f t="shared" si="37"/>
        <v>6513</v>
      </c>
      <c r="C127" s="46">
        <v>6239</v>
      </c>
      <c r="D127" s="46">
        <v>187</v>
      </c>
      <c r="E127" s="46">
        <v>87</v>
      </c>
      <c r="F127" s="46">
        <f t="shared" si="34"/>
        <v>0</v>
      </c>
      <c r="G127" s="46">
        <f t="shared" si="35"/>
        <v>187</v>
      </c>
      <c r="H127" s="46">
        <f t="shared" si="36"/>
        <v>6239</v>
      </c>
      <c r="I127" s="46">
        <v>0</v>
      </c>
    </row>
    <row r="128" spans="1:18" ht="13.5" thickBot="1">
      <c r="A128" s="73" t="s">
        <v>129</v>
      </c>
      <c r="B128" s="46">
        <f t="shared" si="37"/>
        <v>33149</v>
      </c>
      <c r="C128" s="46">
        <v>31078</v>
      </c>
      <c r="D128" s="46">
        <v>221</v>
      </c>
      <c r="E128" s="46">
        <v>1194</v>
      </c>
      <c r="F128" s="46">
        <f t="shared" si="34"/>
        <v>656</v>
      </c>
      <c r="G128" s="46">
        <f t="shared" si="35"/>
        <v>221</v>
      </c>
      <c r="H128" s="46">
        <f t="shared" si="36"/>
        <v>31078</v>
      </c>
      <c r="I128" s="46">
        <v>656</v>
      </c>
    </row>
    <row r="129" spans="1:10" ht="13.5" thickBot="1">
      <c r="A129" s="73" t="s">
        <v>130</v>
      </c>
      <c r="B129" s="46">
        <f t="shared" si="37"/>
        <v>9842</v>
      </c>
      <c r="C129" s="46">
        <v>7824</v>
      </c>
      <c r="D129" s="46">
        <v>92</v>
      </c>
      <c r="E129" s="46">
        <v>955</v>
      </c>
      <c r="F129" s="46">
        <f t="shared" si="34"/>
        <v>971</v>
      </c>
      <c r="G129" s="46">
        <f t="shared" si="35"/>
        <v>92</v>
      </c>
      <c r="H129" s="46">
        <f t="shared" si="36"/>
        <v>7824</v>
      </c>
      <c r="I129" s="46">
        <v>971</v>
      </c>
    </row>
    <row r="130" spans="1:10">
      <c r="A130" s="73" t="s">
        <v>131</v>
      </c>
      <c r="B130" s="46">
        <f t="shared" si="37"/>
        <v>12067</v>
      </c>
      <c r="C130" s="46">
        <v>11144</v>
      </c>
      <c r="D130" s="46">
        <v>72</v>
      </c>
      <c r="E130" s="46">
        <v>754</v>
      </c>
      <c r="F130" s="46">
        <f t="shared" si="34"/>
        <v>97</v>
      </c>
      <c r="G130" s="46">
        <f t="shared" si="35"/>
        <v>72</v>
      </c>
      <c r="H130" s="46">
        <f t="shared" si="36"/>
        <v>11144</v>
      </c>
      <c r="I130" s="46">
        <v>97</v>
      </c>
    </row>
    <row r="131" spans="1:10">
      <c r="B131" s="23"/>
      <c r="C131" s="23"/>
      <c r="D131" s="23"/>
      <c r="F131" s="34"/>
      <c r="G131" s="34"/>
      <c r="H131" s="34"/>
      <c r="I131" s="23"/>
    </row>
    <row r="132" spans="1:10">
      <c r="A132" s="19" t="s">
        <v>134</v>
      </c>
      <c r="B132" s="67">
        <f>SUM(B123:B131)</f>
        <v>2612698</v>
      </c>
      <c r="C132" s="67">
        <f>SUM(C123:C131)</f>
        <v>2456329</v>
      </c>
      <c r="D132" s="67">
        <f>SUM(D123:D131)</f>
        <v>19484</v>
      </c>
      <c r="E132" s="67">
        <f>SUM(E123:E131)</f>
        <v>103880</v>
      </c>
      <c r="F132" s="34"/>
      <c r="G132" s="34"/>
      <c r="H132" s="34"/>
      <c r="I132" s="67">
        <f>SUM(I123:I131)</f>
        <v>33005</v>
      </c>
    </row>
    <row r="133" spans="1:10" ht="13.5" thickBot="1">
      <c r="A133" s="19"/>
      <c r="B133" s="67"/>
      <c r="C133" s="67"/>
      <c r="D133" s="67"/>
      <c r="E133" s="67"/>
      <c r="F133" s="34"/>
      <c r="G133" s="34"/>
      <c r="H133" s="34"/>
    </row>
    <row r="134" spans="1:10">
      <c r="A134" s="72" t="s">
        <v>158</v>
      </c>
      <c r="B134" s="76">
        <f>B132/$C$9*100</f>
        <v>25.466804038899603</v>
      </c>
      <c r="C134" s="76">
        <f>C132/$C$9*100</f>
        <v>23.942625323732873</v>
      </c>
      <c r="D134" s="76">
        <f t="shared" ref="D134:I134" si="38">D132/$C$9*100</f>
        <v>0.18991678712729901</v>
      </c>
      <c r="E134" s="76">
        <f t="shared" si="38"/>
        <v>1.0125516242447044</v>
      </c>
      <c r="F134" s="76">
        <f t="shared" si="38"/>
        <v>0</v>
      </c>
      <c r="G134" s="76">
        <f t="shared" si="38"/>
        <v>0</v>
      </c>
      <c r="H134" s="76">
        <f t="shared" si="38"/>
        <v>0</v>
      </c>
      <c r="I134" s="76">
        <f t="shared" si="38"/>
        <v>0.3217103037947292</v>
      </c>
      <c r="J134" s="318"/>
    </row>
    <row r="135" spans="1:10">
      <c r="F135" s="34">
        <f>E135</f>
        <v>0</v>
      </c>
      <c r="G135" s="34">
        <f>D135</f>
        <v>0</v>
      </c>
      <c r="H135" s="34">
        <f>C135</f>
        <v>0</v>
      </c>
    </row>
    <row r="136" spans="1:10" ht="13.5" thickBot="1">
      <c r="B136" s="17" t="str">
        <f>B122</f>
        <v>Total</v>
      </c>
      <c r="C136" s="17" t="s">
        <v>132</v>
      </c>
      <c r="D136" s="17" t="str">
        <f>D122</f>
        <v>Coloured</v>
      </c>
      <c r="E136" s="17" t="s">
        <v>133</v>
      </c>
      <c r="F136" s="34" t="str">
        <f>E136</f>
        <v>Indian or Asian</v>
      </c>
      <c r="G136" s="34" t="str">
        <f>D136</f>
        <v>Coloured</v>
      </c>
      <c r="H136" s="34" t="str">
        <f>C136</f>
        <v>Black</v>
      </c>
      <c r="I136" s="17" t="s">
        <v>43</v>
      </c>
    </row>
    <row r="137" spans="1:10" ht="13.5" thickBot="1">
      <c r="A137" s="73" t="s">
        <v>124</v>
      </c>
      <c r="B137" s="36">
        <f>B123/$B$132*100</f>
        <v>18.916384518991482</v>
      </c>
      <c r="C137" s="36">
        <f>C123/$C$132*100</f>
        <v>16.825026289230799</v>
      </c>
      <c r="D137" s="36">
        <f>D123/$D$132*100</f>
        <v>31.220488606035723</v>
      </c>
      <c r="E137" s="36">
        <f>E123/$E$132*100</f>
        <v>48.729303041971505</v>
      </c>
      <c r="F137" s="36">
        <f>F123/$C$132*100</f>
        <v>0.98712346758109359</v>
      </c>
      <c r="G137" s="36">
        <f>G123/$C$132*100</f>
        <v>0.24764597901991142</v>
      </c>
      <c r="H137" s="36">
        <f>H123/$C$132*100</f>
        <v>16.825026289230799</v>
      </c>
      <c r="I137" s="36">
        <f>I123/$E$132*100</f>
        <v>23.341355410088564</v>
      </c>
    </row>
    <row r="138" spans="1:10" ht="13.5" thickBot="1">
      <c r="A138" s="73" t="s">
        <v>125</v>
      </c>
      <c r="B138" s="36">
        <f t="shared" ref="B138:B144" si="39">B124/$B$132*100</f>
        <v>12.190463650984539</v>
      </c>
      <c r="C138" s="36">
        <f t="shared" ref="C138:C144" si="40">C124/$C$132*100</f>
        <v>11.185553726719832</v>
      </c>
      <c r="D138" s="36">
        <f t="shared" ref="D138:D144" si="41">D124/$D$132*100</f>
        <v>21.386778895504001</v>
      </c>
      <c r="E138" s="36">
        <f t="shared" ref="E138:E144" si="42">E124/$E$132*100</f>
        <v>32.961108971890646</v>
      </c>
      <c r="F138" s="36">
        <f t="shared" ref="F138:H144" si="43">F124/$C$132*100</f>
        <v>0.21735687686787886</v>
      </c>
      <c r="G138" s="36">
        <f t="shared" si="43"/>
        <v>0.16964339874666626</v>
      </c>
      <c r="H138" s="36">
        <f t="shared" si="43"/>
        <v>11.185553726719832</v>
      </c>
      <c r="I138" s="36">
        <f t="shared" ref="I138:I144" si="44">I124/$E$132*100</f>
        <v>5.1395841355410088</v>
      </c>
    </row>
    <row r="139" spans="1:10" ht="13.5" thickBot="1">
      <c r="A139" s="73" t="s">
        <v>126</v>
      </c>
      <c r="B139" s="36">
        <f t="shared" si="39"/>
        <v>64.75260439591564</v>
      </c>
      <c r="C139" s="36">
        <f t="shared" si="40"/>
        <v>67.904991554470101</v>
      </c>
      <c r="D139" s="36">
        <f t="shared" si="41"/>
        <v>41.598234448778484</v>
      </c>
      <c r="E139" s="36">
        <f t="shared" si="42"/>
        <v>13.677319984597613</v>
      </c>
      <c r="F139" s="36">
        <f t="shared" si="43"/>
        <v>6.1351716321388541E-2</v>
      </c>
      <c r="G139" s="36">
        <f t="shared" si="43"/>
        <v>0.32996394212664509</v>
      </c>
      <c r="H139" s="36">
        <f t="shared" si="43"/>
        <v>67.904991554470101</v>
      </c>
      <c r="I139" s="36">
        <f t="shared" si="44"/>
        <v>1.4507123604158645</v>
      </c>
    </row>
    <row r="140" spans="1:10" ht="13.5" thickBot="1">
      <c r="A140" s="73" t="s">
        <v>127</v>
      </c>
      <c r="B140" s="36">
        <f t="shared" si="39"/>
        <v>1.7839413510478439</v>
      </c>
      <c r="C140" s="36">
        <f t="shared" si="40"/>
        <v>1.7930008561556698</v>
      </c>
      <c r="D140" s="36">
        <f t="shared" si="41"/>
        <v>2.8587559022787929</v>
      </c>
      <c r="E140" s="36">
        <f t="shared" si="42"/>
        <v>1.7539468617635734</v>
      </c>
      <c r="F140" s="36">
        <f t="shared" si="43"/>
        <v>7.6536978556211322E-3</v>
      </c>
      <c r="G140" s="36">
        <f t="shared" si="43"/>
        <v>2.2676115455217929E-2</v>
      </c>
      <c r="H140" s="36">
        <f t="shared" si="43"/>
        <v>1.7930008561556698</v>
      </c>
      <c r="I140" s="36">
        <f t="shared" si="44"/>
        <v>0.18097805159799768</v>
      </c>
    </row>
    <row r="141" spans="1:10" ht="13.5" thickBot="1">
      <c r="A141" s="73" t="s">
        <v>128</v>
      </c>
      <c r="B141" s="36">
        <f t="shared" si="39"/>
        <v>0.24928254241401035</v>
      </c>
      <c r="C141" s="36">
        <f t="shared" si="40"/>
        <v>0.25399691979372468</v>
      </c>
      <c r="D141" s="36">
        <f t="shared" si="41"/>
        <v>0.95976185588174912</v>
      </c>
      <c r="E141" s="36">
        <f t="shared" si="42"/>
        <v>8.3750481324605316E-2</v>
      </c>
      <c r="F141" s="36">
        <f t="shared" si="43"/>
        <v>0</v>
      </c>
      <c r="G141" s="36">
        <f t="shared" si="43"/>
        <v>7.6129866968146368E-3</v>
      </c>
      <c r="H141" s="36">
        <f t="shared" si="43"/>
        <v>0.25399691979372468</v>
      </c>
      <c r="I141" s="36">
        <f t="shared" si="44"/>
        <v>0</v>
      </c>
    </row>
    <row r="142" spans="1:10" ht="13.5" thickBot="1">
      <c r="A142" s="73" t="s">
        <v>129</v>
      </c>
      <c r="B142" s="36">
        <f t="shared" si="39"/>
        <v>1.2687650849811192</v>
      </c>
      <c r="C142" s="36">
        <f t="shared" si="40"/>
        <v>1.2652213933882634</v>
      </c>
      <c r="D142" s="36">
        <f t="shared" si="41"/>
        <v>1.1342640114966127</v>
      </c>
      <c r="E142" s="36">
        <f t="shared" si="42"/>
        <v>1.1494031574894108</v>
      </c>
      <c r="F142" s="36">
        <f t="shared" si="43"/>
        <v>2.6706520177060968E-2</v>
      </c>
      <c r="G142" s="36">
        <f t="shared" si="43"/>
        <v>8.9971660962354805E-3</v>
      </c>
      <c r="H142" s="36">
        <f t="shared" si="43"/>
        <v>1.2652213933882634</v>
      </c>
      <c r="I142" s="36">
        <f t="shared" si="44"/>
        <v>0.63149788217173652</v>
      </c>
    </row>
    <row r="143" spans="1:10" ht="13.5" thickBot="1">
      <c r="A143" s="73" t="s">
        <v>130</v>
      </c>
      <c r="B143" s="36">
        <f t="shared" si="39"/>
        <v>0.37669872292932438</v>
      </c>
      <c r="C143" s="36">
        <f t="shared" si="40"/>
        <v>0.3185241065020199</v>
      </c>
      <c r="D143" s="36">
        <f t="shared" si="41"/>
        <v>0.47218230342845413</v>
      </c>
      <c r="E143" s="36">
        <f t="shared" si="42"/>
        <v>0.91932999614940325</v>
      </c>
      <c r="F143" s="36">
        <f t="shared" si="43"/>
        <v>3.9530535201107019E-2</v>
      </c>
      <c r="G143" s="36">
        <f t="shared" si="43"/>
        <v>3.7454266101975752E-3</v>
      </c>
      <c r="H143" s="36">
        <f t="shared" si="43"/>
        <v>0.3185241065020199</v>
      </c>
      <c r="I143" s="36">
        <f t="shared" si="44"/>
        <v>0.93473238351944543</v>
      </c>
    </row>
    <row r="144" spans="1:10">
      <c r="A144" s="73" t="s">
        <v>131</v>
      </c>
      <c r="B144" s="36">
        <f t="shared" si="39"/>
        <v>0.46185973273604525</v>
      </c>
      <c r="C144" s="36">
        <f t="shared" si="40"/>
        <v>0.45368515373958457</v>
      </c>
      <c r="D144" s="36">
        <f t="shared" si="41"/>
        <v>0.36953397659618148</v>
      </c>
      <c r="E144" s="36">
        <f t="shared" si="42"/>
        <v>0.72583750481324605</v>
      </c>
      <c r="F144" s="36">
        <f t="shared" si="43"/>
        <v>3.9489824042300524E-3</v>
      </c>
      <c r="G144" s="36">
        <f t="shared" si="43"/>
        <v>2.9312034340676679E-3</v>
      </c>
      <c r="H144" s="36">
        <f t="shared" si="43"/>
        <v>0.45368515373958457</v>
      </c>
      <c r="I144" s="36">
        <f t="shared" si="44"/>
        <v>9.3376973430881777E-2</v>
      </c>
    </row>
    <row r="145" spans="6:8">
      <c r="F145" s="34">
        <f t="shared" ref="F145:F153" si="45">E145</f>
        <v>0</v>
      </c>
      <c r="G145" s="34">
        <f t="shared" ref="G145:G153" si="46">D145</f>
        <v>0</v>
      </c>
      <c r="H145" s="34">
        <f t="shared" ref="H145:H153" si="47">C145</f>
        <v>0</v>
      </c>
    </row>
    <row r="146" spans="6:8">
      <c r="F146" s="34">
        <f t="shared" si="45"/>
        <v>0</v>
      </c>
      <c r="G146" s="34">
        <f t="shared" si="46"/>
        <v>0</v>
      </c>
      <c r="H146" s="34">
        <f t="shared" si="47"/>
        <v>0</v>
      </c>
    </row>
    <row r="147" spans="6:8">
      <c r="F147" s="34">
        <f t="shared" si="45"/>
        <v>0</v>
      </c>
      <c r="G147" s="34">
        <f t="shared" si="46"/>
        <v>0</v>
      </c>
      <c r="H147" s="34">
        <f t="shared" si="47"/>
        <v>0</v>
      </c>
    </row>
    <row r="148" spans="6:8">
      <c r="F148" s="34">
        <f t="shared" si="45"/>
        <v>0</v>
      </c>
      <c r="G148" s="34">
        <f t="shared" si="46"/>
        <v>0</v>
      </c>
      <c r="H148" s="34">
        <f t="shared" si="47"/>
        <v>0</v>
      </c>
    </row>
    <row r="149" spans="6:8">
      <c r="F149" s="34">
        <f t="shared" si="45"/>
        <v>0</v>
      </c>
      <c r="G149" s="34">
        <f t="shared" si="46"/>
        <v>0</v>
      </c>
      <c r="H149" s="34">
        <f t="shared" si="47"/>
        <v>0</v>
      </c>
    </row>
    <row r="150" spans="6:8">
      <c r="F150" s="34">
        <f t="shared" si="45"/>
        <v>0</v>
      </c>
      <c r="G150" s="34">
        <f t="shared" si="46"/>
        <v>0</v>
      </c>
      <c r="H150" s="34">
        <f t="shared" si="47"/>
        <v>0</v>
      </c>
    </row>
    <row r="151" spans="6:8">
      <c r="F151" s="34">
        <f t="shared" si="45"/>
        <v>0</v>
      </c>
      <c r="G151" s="34">
        <f t="shared" si="46"/>
        <v>0</v>
      </c>
      <c r="H151" s="34">
        <f t="shared" si="47"/>
        <v>0</v>
      </c>
    </row>
    <row r="152" spans="6:8">
      <c r="F152" s="34">
        <f t="shared" si="45"/>
        <v>0</v>
      </c>
      <c r="G152" s="34">
        <f t="shared" si="46"/>
        <v>0</v>
      </c>
      <c r="H152" s="34">
        <f t="shared" si="47"/>
        <v>0</v>
      </c>
    </row>
    <row r="153" spans="6:8">
      <c r="F153" s="34">
        <f t="shared" si="45"/>
        <v>0</v>
      </c>
      <c r="G153" s="34">
        <f t="shared" si="46"/>
        <v>0</v>
      </c>
      <c r="H153" s="34">
        <f t="shared" si="47"/>
        <v>0</v>
      </c>
    </row>
  </sheetData>
  <mergeCells count="16">
    <mergeCell ref="P86:Q86"/>
    <mergeCell ref="P81:Q81"/>
    <mergeCell ref="P82:Q82"/>
    <mergeCell ref="P83:Q83"/>
    <mergeCell ref="P84:Q84"/>
    <mergeCell ref="P85:Q85"/>
    <mergeCell ref="A1:Q1"/>
    <mergeCell ref="P77:Q77"/>
    <mergeCell ref="P78:Q78"/>
    <mergeCell ref="P79:Q79"/>
    <mergeCell ref="P80:Q80"/>
    <mergeCell ref="P72:Q72"/>
    <mergeCell ref="P73:Q73"/>
    <mergeCell ref="P74:Q74"/>
    <mergeCell ref="P75:Q75"/>
    <mergeCell ref="P76:Q76"/>
  </mergeCells>
  <phoneticPr fontId="1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F65"/>
  <sheetViews>
    <sheetView workbookViewId="0">
      <selection sqref="A1:F1"/>
    </sheetView>
  </sheetViews>
  <sheetFormatPr defaultRowHeight="12.75"/>
  <cols>
    <col min="1" max="1" width="39.75" bestFit="1" customWidth="1"/>
    <col min="2" max="2" width="22.25" style="7" bestFit="1" customWidth="1"/>
    <col min="3" max="3" width="18.75" style="7" customWidth="1"/>
    <col min="4" max="4" width="38.875" customWidth="1"/>
    <col min="5" max="5" width="22.25" style="7" bestFit="1" customWidth="1"/>
    <col min="6" max="6" width="11.25" style="7" customWidth="1"/>
  </cols>
  <sheetData>
    <row r="1" spans="1:6" ht="48.75" customHeight="1" thickBot="1">
      <c r="A1" s="478" t="s">
        <v>337</v>
      </c>
      <c r="B1" s="479"/>
      <c r="C1" s="479"/>
      <c r="D1" s="479"/>
      <c r="E1" s="479"/>
      <c r="F1" s="480"/>
    </row>
    <row r="2" spans="1:6" ht="13.5" thickBot="1"/>
    <row r="3" spans="1:6" ht="15.75" thickBot="1">
      <c r="A3" s="481" t="s">
        <v>397</v>
      </c>
      <c r="B3" s="482"/>
      <c r="C3" s="482"/>
      <c r="D3" s="482"/>
      <c r="E3" s="482"/>
      <c r="F3" s="483"/>
    </row>
    <row r="4" spans="1:6" ht="13.5" thickBot="1"/>
    <row r="5" spans="1:6" ht="13.5" thickBot="1">
      <c r="A5" s="84" t="str">
        <f>A36</f>
        <v>Provincial GDP Rating</v>
      </c>
      <c r="B5" s="261" t="s">
        <v>338</v>
      </c>
      <c r="C5" s="262" t="s">
        <v>339</v>
      </c>
      <c r="D5" s="84" t="str">
        <f>D36</f>
        <v>National GDP Rating</v>
      </c>
      <c r="E5" s="261" t="s">
        <v>338</v>
      </c>
      <c r="F5" s="262" t="s">
        <v>339</v>
      </c>
    </row>
    <row r="6" spans="1:6">
      <c r="A6" s="84"/>
      <c r="B6" s="83"/>
    </row>
    <row r="7" spans="1:6">
      <c r="A7" t="s">
        <v>10</v>
      </c>
      <c r="B7" s="83">
        <v>5.051537783437718</v>
      </c>
      <c r="C7" s="7">
        <v>1</v>
      </c>
      <c r="D7" t="s">
        <v>8</v>
      </c>
      <c r="E7" s="83">
        <v>1.3167887583718354</v>
      </c>
      <c r="F7" s="7">
        <v>1</v>
      </c>
    </row>
    <row r="8" spans="1:6">
      <c r="A8" t="s">
        <v>9</v>
      </c>
      <c r="B8" s="83">
        <v>2.9971714937063503</v>
      </c>
      <c r="C8" s="7">
        <f>C7+1</f>
        <v>2</v>
      </c>
      <c r="D8" t="s">
        <v>12</v>
      </c>
      <c r="E8" s="83">
        <v>0.18577455668076048</v>
      </c>
      <c r="F8" s="7">
        <f>F7+1</f>
        <v>2</v>
      </c>
    </row>
    <row r="9" spans="1:6">
      <c r="A9" t="s">
        <v>8</v>
      </c>
      <c r="B9" s="83">
        <v>1.1552195135088272</v>
      </c>
      <c r="C9" s="7">
        <f t="shared" ref="C9:C16" si="0">C8+1</f>
        <v>3</v>
      </c>
      <c r="D9" t="s">
        <v>4</v>
      </c>
      <c r="E9" s="83">
        <v>9.1820219054373098E-2</v>
      </c>
      <c r="F9" s="7">
        <f t="shared" ref="F9:F16" si="1">F8+1</f>
        <v>3</v>
      </c>
    </row>
    <row r="10" spans="1:6">
      <c r="A10" t="s">
        <v>6</v>
      </c>
      <c r="B10" s="83">
        <v>0.11775666396745166</v>
      </c>
      <c r="C10" s="7">
        <f t="shared" si="0"/>
        <v>4</v>
      </c>
      <c r="D10" t="s">
        <v>10</v>
      </c>
      <c r="E10" s="83">
        <v>-4.5031291654531458E-3</v>
      </c>
      <c r="F10" s="7">
        <f t="shared" si="1"/>
        <v>4</v>
      </c>
    </row>
    <row r="11" spans="1:6">
      <c r="A11" t="s">
        <v>11</v>
      </c>
      <c r="B11" s="83">
        <v>-0.1959797052550698</v>
      </c>
      <c r="C11" s="7">
        <f t="shared" si="0"/>
        <v>5</v>
      </c>
      <c r="D11" t="s">
        <v>11</v>
      </c>
      <c r="E11" s="83">
        <v>-6.6194134273953154E-2</v>
      </c>
      <c r="F11" s="7">
        <f t="shared" si="1"/>
        <v>5</v>
      </c>
    </row>
    <row r="12" spans="1:6">
      <c r="A12" t="s">
        <v>5</v>
      </c>
      <c r="B12" s="83">
        <v>-0.55038016804155898</v>
      </c>
      <c r="C12" s="7">
        <f t="shared" si="0"/>
        <v>6</v>
      </c>
      <c r="D12" t="s">
        <v>5</v>
      </c>
      <c r="E12" s="83">
        <v>-8.5900360458261105E-2</v>
      </c>
      <c r="F12" s="7">
        <f t="shared" si="1"/>
        <v>6</v>
      </c>
    </row>
    <row r="13" spans="1:6">
      <c r="A13" t="s">
        <v>1</v>
      </c>
      <c r="B13" s="83">
        <v>-0.73552081547662063</v>
      </c>
      <c r="C13" s="7">
        <f t="shared" si="0"/>
        <v>7</v>
      </c>
      <c r="D13" t="s">
        <v>2</v>
      </c>
      <c r="E13" s="83">
        <v>-0.4277415054732514</v>
      </c>
      <c r="F13" s="7">
        <f t="shared" si="1"/>
        <v>7</v>
      </c>
    </row>
    <row r="14" spans="1:6">
      <c r="A14" t="s">
        <v>2</v>
      </c>
      <c r="B14" s="83">
        <v>-1.2286183040675325</v>
      </c>
      <c r="C14" s="7">
        <f t="shared" si="0"/>
        <v>8</v>
      </c>
      <c r="D14" t="s">
        <v>9</v>
      </c>
      <c r="E14" s="83">
        <v>-1.2863168956817397</v>
      </c>
      <c r="F14" s="7">
        <f t="shared" si="1"/>
        <v>8</v>
      </c>
    </row>
    <row r="15" spans="1:6">
      <c r="A15" t="s">
        <v>12</v>
      </c>
      <c r="B15" s="83">
        <v>-3.1202962561131216</v>
      </c>
      <c r="C15" s="7">
        <f t="shared" si="0"/>
        <v>9</v>
      </c>
      <c r="D15" t="s">
        <v>1</v>
      </c>
      <c r="E15" s="83">
        <v>-3.03432858614336</v>
      </c>
      <c r="F15" s="7">
        <f t="shared" si="1"/>
        <v>9</v>
      </c>
    </row>
    <row r="16" spans="1:6">
      <c r="A16" t="s">
        <v>4</v>
      </c>
      <c r="B16" s="83">
        <v>-3.3888697415758635</v>
      </c>
      <c r="C16" s="7">
        <f t="shared" si="0"/>
        <v>10</v>
      </c>
      <c r="D16" t="s">
        <v>6</v>
      </c>
      <c r="E16" s="83">
        <v>-4.5168909682035636</v>
      </c>
      <c r="F16" s="7">
        <f t="shared" si="1"/>
        <v>10</v>
      </c>
    </row>
    <row r="18" spans="1:5">
      <c r="B18" s="7" t="str">
        <f>B51</f>
        <v>Provincial GDP Rating</v>
      </c>
      <c r="C18" s="7" t="str">
        <f>C51</f>
        <v>National GDP Rating</v>
      </c>
    </row>
    <row r="19" spans="1:5">
      <c r="A19" t="str">
        <f>A7</f>
        <v>Finance, real estate and business services</v>
      </c>
      <c r="B19" s="7">
        <f>C7</f>
        <v>1</v>
      </c>
      <c r="C19" s="7">
        <f>F10</f>
        <v>4</v>
      </c>
      <c r="D19" s="7">
        <f t="shared" ref="D19:D28" si="2">C19-B19</f>
        <v>3</v>
      </c>
      <c r="E19" s="7">
        <f>POWER(D19,2)</f>
        <v>9</v>
      </c>
    </row>
    <row r="20" spans="1:5">
      <c r="A20" t="str">
        <f t="shared" ref="A20:A28" si="3">A8</f>
        <v>Transport , storage and communication</v>
      </c>
      <c r="B20" s="7">
        <f t="shared" ref="B20:B28" si="4">C8</f>
        <v>2</v>
      </c>
      <c r="C20" s="7">
        <f>F14</f>
        <v>8</v>
      </c>
      <c r="D20" s="7">
        <f t="shared" si="2"/>
        <v>6</v>
      </c>
      <c r="E20" s="7">
        <f t="shared" ref="E20:E28" si="5">POWER(D20,2)</f>
        <v>36</v>
      </c>
    </row>
    <row r="21" spans="1:5">
      <c r="A21" t="str">
        <f t="shared" si="3"/>
        <v>Wholesale &amp; retail trade; hotels &amp; restaurants</v>
      </c>
      <c r="B21" s="7">
        <f t="shared" si="4"/>
        <v>3</v>
      </c>
      <c r="C21" s="7">
        <f>F7</f>
        <v>1</v>
      </c>
      <c r="D21" s="7">
        <f t="shared" si="2"/>
        <v>-2</v>
      </c>
      <c r="E21" s="7">
        <f t="shared" si="5"/>
        <v>4</v>
      </c>
    </row>
    <row r="22" spans="1:5">
      <c r="A22" t="str">
        <f t="shared" si="3"/>
        <v>Construction</v>
      </c>
      <c r="B22" s="7">
        <f t="shared" si="4"/>
        <v>4</v>
      </c>
      <c r="C22" s="7">
        <f>F16</f>
        <v>10</v>
      </c>
      <c r="D22" s="7">
        <f t="shared" si="2"/>
        <v>6</v>
      </c>
      <c r="E22" s="7">
        <f t="shared" si="5"/>
        <v>36</v>
      </c>
    </row>
    <row r="23" spans="1:5">
      <c r="A23" t="str">
        <f t="shared" si="3"/>
        <v>Personal services</v>
      </c>
      <c r="B23" s="7">
        <f t="shared" si="4"/>
        <v>5</v>
      </c>
      <c r="C23" s="7">
        <f>F11</f>
        <v>5</v>
      </c>
      <c r="D23" s="7">
        <f t="shared" si="2"/>
        <v>0</v>
      </c>
      <c r="E23" s="7">
        <f t="shared" si="5"/>
        <v>0</v>
      </c>
    </row>
    <row r="24" spans="1:5">
      <c r="A24" t="str">
        <f t="shared" si="3"/>
        <v>Electricity, gas and water</v>
      </c>
      <c r="B24" s="7">
        <f t="shared" si="4"/>
        <v>6</v>
      </c>
      <c r="C24" s="7">
        <f>F12</f>
        <v>6</v>
      </c>
      <c r="D24" s="7">
        <f t="shared" si="2"/>
        <v>0</v>
      </c>
      <c r="E24" s="7">
        <f t="shared" si="5"/>
        <v>0</v>
      </c>
    </row>
    <row r="25" spans="1:5">
      <c r="A25" t="str">
        <f t="shared" si="3"/>
        <v>Agriculture, forestry and fishing</v>
      </c>
      <c r="B25" s="7">
        <f t="shared" si="4"/>
        <v>7</v>
      </c>
      <c r="C25" s="7">
        <f>F15</f>
        <v>9</v>
      </c>
      <c r="D25" s="7">
        <f t="shared" si="2"/>
        <v>2</v>
      </c>
      <c r="E25" s="7">
        <f t="shared" si="5"/>
        <v>4</v>
      </c>
    </row>
    <row r="26" spans="1:5">
      <c r="A26" t="str">
        <f t="shared" si="3"/>
        <v>Mining and quarrying</v>
      </c>
      <c r="B26" s="7">
        <f t="shared" si="4"/>
        <v>8</v>
      </c>
      <c r="C26" s="7">
        <f>F13</f>
        <v>7</v>
      </c>
      <c r="D26" s="7">
        <f t="shared" si="2"/>
        <v>-1</v>
      </c>
      <c r="E26" s="7">
        <f t="shared" si="5"/>
        <v>1</v>
      </c>
    </row>
    <row r="27" spans="1:5">
      <c r="A27" t="str">
        <f t="shared" si="3"/>
        <v>General government services</v>
      </c>
      <c r="B27" s="7">
        <f t="shared" si="4"/>
        <v>9</v>
      </c>
      <c r="C27" s="7">
        <f>F8</f>
        <v>2</v>
      </c>
      <c r="D27" s="7">
        <f t="shared" si="2"/>
        <v>-7</v>
      </c>
      <c r="E27" s="7">
        <f t="shared" si="5"/>
        <v>49</v>
      </c>
    </row>
    <row r="28" spans="1:5">
      <c r="A28" t="str">
        <f t="shared" si="3"/>
        <v>Manufacturing</v>
      </c>
      <c r="B28" s="7">
        <f t="shared" si="4"/>
        <v>10</v>
      </c>
      <c r="C28" s="7">
        <f>F9</f>
        <v>3</v>
      </c>
      <c r="D28" s="7">
        <f t="shared" si="2"/>
        <v>-7</v>
      </c>
      <c r="E28" s="7">
        <f t="shared" si="5"/>
        <v>49</v>
      </c>
    </row>
    <row r="30" spans="1:5">
      <c r="B30" s="83"/>
      <c r="D30" t="s">
        <v>165</v>
      </c>
      <c r="E30" s="7">
        <f>SUM(E19:E29)</f>
        <v>188</v>
      </c>
    </row>
    <row r="31" spans="1:5" ht="13.5" thickBot="1"/>
    <row r="32" spans="1:5" ht="13.5" thickBot="1">
      <c r="C32" s="265" t="s">
        <v>340</v>
      </c>
      <c r="D32" s="83">
        <f>1-((6*E30)/(10*(100-1)))</f>
        <v>-0.1393939393939394</v>
      </c>
    </row>
    <row r="33" spans="1:6" ht="13.5" thickBot="1">
      <c r="D33" s="83"/>
    </row>
    <row r="34" spans="1:6" ht="15.75" thickBot="1">
      <c r="A34" s="481" t="s">
        <v>396</v>
      </c>
      <c r="B34" s="482"/>
      <c r="C34" s="482"/>
      <c r="D34" s="482"/>
      <c r="E34" s="482"/>
      <c r="F34" s="483"/>
    </row>
    <row r="35" spans="1:6" ht="13.5" thickBot="1"/>
    <row r="36" spans="1:6" ht="13.5" thickBot="1">
      <c r="A36" s="84" t="str">
        <f>B51</f>
        <v>Provincial GDP Rating</v>
      </c>
      <c r="B36" s="261" t="s">
        <v>394</v>
      </c>
      <c r="C36" s="262" t="s">
        <v>339</v>
      </c>
      <c r="D36" s="84" t="str">
        <f>C51</f>
        <v>National GDP Rating</v>
      </c>
      <c r="E36" s="261" t="s">
        <v>394</v>
      </c>
      <c r="F36" s="262" t="s">
        <v>339</v>
      </c>
    </row>
    <row r="37" spans="1:6">
      <c r="A37" s="84"/>
      <c r="B37" s="263"/>
      <c r="C37" s="264"/>
      <c r="E37" s="263"/>
      <c r="F37" s="264"/>
    </row>
    <row r="38" spans="1:6">
      <c r="A38" t="s">
        <v>4</v>
      </c>
      <c r="B38" s="83">
        <v>21.934605792583181</v>
      </c>
      <c r="C38" s="7">
        <v>1</v>
      </c>
      <c r="D38" t="s">
        <v>1</v>
      </c>
      <c r="E38" s="83">
        <v>28.185556653618324</v>
      </c>
      <c r="F38" s="7">
        <v>1</v>
      </c>
    </row>
    <row r="39" spans="1:6">
      <c r="A39" t="s">
        <v>10</v>
      </c>
      <c r="B39" s="83">
        <v>20.044889401670716</v>
      </c>
      <c r="C39" s="7">
        <f>C38+1</f>
        <v>2</v>
      </c>
      <c r="D39" t="s">
        <v>9</v>
      </c>
      <c r="E39" s="83">
        <v>22.012598820463609</v>
      </c>
      <c r="F39" s="7">
        <f>F38+1</f>
        <v>2</v>
      </c>
    </row>
    <row r="40" spans="1:6">
      <c r="A40" t="s">
        <v>8</v>
      </c>
      <c r="B40" s="83">
        <v>14.279431594324384</v>
      </c>
      <c r="C40" s="7">
        <f t="shared" ref="C40:C47" si="6">C39+1</f>
        <v>3</v>
      </c>
      <c r="D40" t="s">
        <v>4</v>
      </c>
      <c r="E40" s="83">
        <v>21.015859356265928</v>
      </c>
      <c r="F40" s="7">
        <f t="shared" ref="F40:F47" si="7">F39+1</f>
        <v>3</v>
      </c>
    </row>
    <row r="41" spans="1:6">
      <c r="A41" t="s">
        <v>9</v>
      </c>
      <c r="B41" s="83">
        <v>13.731513557695612</v>
      </c>
      <c r="C41" s="7">
        <f t="shared" si="6"/>
        <v>4</v>
      </c>
      <c r="D41" t="s">
        <v>8</v>
      </c>
      <c r="E41" s="83">
        <v>17.538427096074052</v>
      </c>
      <c r="F41" s="7">
        <f t="shared" si="7"/>
        <v>4</v>
      </c>
    </row>
    <row r="42" spans="1:6">
      <c r="A42" t="s">
        <v>12</v>
      </c>
      <c r="B42" s="83">
        <v>12.913702848111225</v>
      </c>
      <c r="C42" s="7">
        <f t="shared" si="6"/>
        <v>5</v>
      </c>
      <c r="D42" t="s">
        <v>5</v>
      </c>
      <c r="E42" s="83">
        <v>17.308524034574472</v>
      </c>
      <c r="F42" s="7">
        <f t="shared" si="7"/>
        <v>5</v>
      </c>
    </row>
    <row r="43" spans="1:6">
      <c r="A43" t="s">
        <v>11</v>
      </c>
      <c r="B43" s="83">
        <v>6.2334539138381277</v>
      </c>
      <c r="C43" s="7">
        <f t="shared" si="6"/>
        <v>6</v>
      </c>
      <c r="D43" t="s">
        <v>11</v>
      </c>
      <c r="E43" s="83">
        <v>16.326933548468634</v>
      </c>
      <c r="F43" s="7">
        <f t="shared" si="7"/>
        <v>6</v>
      </c>
    </row>
    <row r="44" spans="1:6">
      <c r="A44" t="s">
        <v>1</v>
      </c>
      <c r="B44" s="83">
        <v>4.3306058232091527</v>
      </c>
      <c r="C44" s="7">
        <f t="shared" si="6"/>
        <v>7</v>
      </c>
      <c r="D44" t="s">
        <v>10</v>
      </c>
      <c r="E44" s="83">
        <v>13.959166864200377</v>
      </c>
      <c r="F44" s="7">
        <f t="shared" si="7"/>
        <v>7</v>
      </c>
    </row>
    <row r="45" spans="1:6">
      <c r="A45" t="s">
        <v>6</v>
      </c>
      <c r="B45" s="83">
        <v>2.9439015585160084</v>
      </c>
      <c r="C45" s="7">
        <f t="shared" si="6"/>
        <v>8</v>
      </c>
      <c r="D45" t="s">
        <v>12</v>
      </c>
      <c r="E45" s="83">
        <v>13.843413259402741</v>
      </c>
      <c r="F45" s="7">
        <f t="shared" si="7"/>
        <v>8</v>
      </c>
    </row>
    <row r="46" spans="1:6">
      <c r="A46" t="s">
        <v>5</v>
      </c>
      <c r="B46" s="83">
        <v>2.2121935860519382</v>
      </c>
      <c r="C46" s="7">
        <f t="shared" si="6"/>
        <v>9</v>
      </c>
      <c r="D46" t="s">
        <v>6</v>
      </c>
      <c r="E46" s="83">
        <v>13.504135287471497</v>
      </c>
      <c r="F46" s="7">
        <f t="shared" si="7"/>
        <v>9</v>
      </c>
    </row>
    <row r="47" spans="1:6">
      <c r="A47" t="s">
        <v>2</v>
      </c>
      <c r="B47" s="83">
        <v>1.4777223880902297</v>
      </c>
      <c r="C47" s="7">
        <f t="shared" si="6"/>
        <v>10</v>
      </c>
      <c r="D47" t="s">
        <v>2</v>
      </c>
      <c r="E47" s="83">
        <v>3.9410238335372596</v>
      </c>
      <c r="F47" s="7">
        <f t="shared" si="7"/>
        <v>10</v>
      </c>
    </row>
    <row r="48" spans="1:6">
      <c r="C48" s="7">
        <f>SUM(C38:C47)</f>
        <v>55</v>
      </c>
      <c r="F48" s="7">
        <f>SUM(F38:F47)</f>
        <v>55</v>
      </c>
    </row>
    <row r="51" spans="1:5">
      <c r="B51" s="7" t="s">
        <v>164</v>
      </c>
      <c r="C51" s="7" t="s">
        <v>395</v>
      </c>
    </row>
    <row r="52" spans="1:5">
      <c r="A52" t="str">
        <f>A38</f>
        <v>Manufacturing</v>
      </c>
      <c r="B52" s="7">
        <f>C38</f>
        <v>1</v>
      </c>
      <c r="C52" s="7">
        <f>F40</f>
        <v>3</v>
      </c>
      <c r="D52" s="7">
        <f>C52-B52</f>
        <v>2</v>
      </c>
      <c r="E52" s="7">
        <f>POWER(D52,2)</f>
        <v>4</v>
      </c>
    </row>
    <row r="53" spans="1:5">
      <c r="A53" t="str">
        <f t="shared" ref="A53:A61" si="8">A39</f>
        <v>Finance, real estate and business services</v>
      </c>
      <c r="B53" s="7">
        <f t="shared" ref="B53:B61" si="9">C39</f>
        <v>2</v>
      </c>
      <c r="C53" s="7">
        <f>F44</f>
        <v>7</v>
      </c>
      <c r="D53" s="7">
        <f t="shared" ref="D53:D61" si="10">C53-B53</f>
        <v>5</v>
      </c>
      <c r="E53" s="7">
        <f t="shared" ref="E53:E61" si="11">POWER(D53,2)</f>
        <v>25</v>
      </c>
    </row>
    <row r="54" spans="1:5">
      <c r="A54" t="str">
        <f t="shared" si="8"/>
        <v>Wholesale &amp; retail trade; hotels &amp; restaurants</v>
      </c>
      <c r="B54" s="7">
        <f t="shared" si="9"/>
        <v>3</v>
      </c>
      <c r="C54" s="7">
        <f>F41</f>
        <v>4</v>
      </c>
      <c r="D54" s="7">
        <f t="shared" si="10"/>
        <v>1</v>
      </c>
      <c r="E54" s="7">
        <f t="shared" si="11"/>
        <v>1</v>
      </c>
    </row>
    <row r="55" spans="1:5">
      <c r="A55" t="str">
        <f t="shared" si="8"/>
        <v>Transport , storage and communication</v>
      </c>
      <c r="B55" s="7">
        <f t="shared" si="9"/>
        <v>4</v>
      </c>
      <c r="C55" s="7">
        <f>F39</f>
        <v>2</v>
      </c>
      <c r="D55" s="7">
        <f t="shared" si="10"/>
        <v>-2</v>
      </c>
      <c r="E55" s="7">
        <f t="shared" si="11"/>
        <v>4</v>
      </c>
    </row>
    <row r="56" spans="1:5">
      <c r="A56" t="str">
        <f t="shared" si="8"/>
        <v>General government services</v>
      </c>
      <c r="B56" s="7">
        <f t="shared" si="9"/>
        <v>5</v>
      </c>
      <c r="C56" s="7">
        <f>F45</f>
        <v>8</v>
      </c>
      <c r="D56" s="7">
        <f t="shared" si="10"/>
        <v>3</v>
      </c>
      <c r="E56" s="7">
        <f t="shared" si="11"/>
        <v>9</v>
      </c>
    </row>
    <row r="57" spans="1:5">
      <c r="A57" t="str">
        <f t="shared" si="8"/>
        <v>Personal services</v>
      </c>
      <c r="B57" s="7">
        <f t="shared" si="9"/>
        <v>6</v>
      </c>
      <c r="C57" s="7">
        <f>F43</f>
        <v>6</v>
      </c>
      <c r="D57" s="7">
        <f t="shared" si="10"/>
        <v>0</v>
      </c>
      <c r="E57" s="7">
        <f t="shared" si="11"/>
        <v>0</v>
      </c>
    </row>
    <row r="58" spans="1:5">
      <c r="A58" t="str">
        <f t="shared" si="8"/>
        <v>Agriculture, forestry and fishing</v>
      </c>
      <c r="B58" s="7">
        <f t="shared" si="9"/>
        <v>7</v>
      </c>
      <c r="C58" s="7">
        <f>F38</f>
        <v>1</v>
      </c>
      <c r="D58" s="7">
        <f t="shared" si="10"/>
        <v>-6</v>
      </c>
      <c r="E58" s="7">
        <f t="shared" si="11"/>
        <v>36</v>
      </c>
    </row>
    <row r="59" spans="1:5">
      <c r="A59" t="str">
        <f t="shared" si="8"/>
        <v>Construction</v>
      </c>
      <c r="B59" s="7">
        <f t="shared" si="9"/>
        <v>8</v>
      </c>
      <c r="C59" s="7">
        <f>F46</f>
        <v>9</v>
      </c>
      <c r="D59" s="7">
        <f t="shared" si="10"/>
        <v>1</v>
      </c>
      <c r="E59" s="7">
        <f t="shared" si="11"/>
        <v>1</v>
      </c>
    </row>
    <row r="60" spans="1:5">
      <c r="A60" t="str">
        <f t="shared" si="8"/>
        <v>Electricity, gas and water</v>
      </c>
      <c r="B60" s="7">
        <f t="shared" si="9"/>
        <v>9</v>
      </c>
      <c r="C60" s="7">
        <f>F42</f>
        <v>5</v>
      </c>
      <c r="D60" s="7">
        <f t="shared" si="10"/>
        <v>-4</v>
      </c>
      <c r="E60" s="7">
        <f t="shared" si="11"/>
        <v>16</v>
      </c>
    </row>
    <row r="61" spans="1:5">
      <c r="A61" t="str">
        <f t="shared" si="8"/>
        <v>Mining and quarrying</v>
      </c>
      <c r="B61" s="7">
        <f t="shared" si="9"/>
        <v>10</v>
      </c>
      <c r="C61" s="7">
        <f>F47</f>
        <v>10</v>
      </c>
      <c r="D61" s="7">
        <f t="shared" si="10"/>
        <v>0</v>
      </c>
      <c r="E61" s="7">
        <f t="shared" si="11"/>
        <v>0</v>
      </c>
    </row>
    <row r="63" spans="1:5">
      <c r="B63" s="83"/>
      <c r="D63" t="s">
        <v>165</v>
      </c>
      <c r="E63" s="7">
        <f>SUM(E52:E62)</f>
        <v>96</v>
      </c>
    </row>
    <row r="64" spans="1:5" ht="13.5" thickBot="1"/>
    <row r="65" spans="3:4" ht="13.5" thickBot="1">
      <c r="C65" s="265" t="s">
        <v>340</v>
      </c>
      <c r="D65" s="83">
        <f>1-((6*E63)/(10*(100-1)))</f>
        <v>0.41818181818181821</v>
      </c>
    </row>
  </sheetData>
  <mergeCells count="3">
    <mergeCell ref="A1:F1"/>
    <mergeCell ref="A3:F3"/>
    <mergeCell ref="A34:F34"/>
  </mergeCells>
  <phoneticPr fontId="11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AE480"/>
  <sheetViews>
    <sheetView workbookViewId="0">
      <selection sqref="A1:Z1"/>
    </sheetView>
  </sheetViews>
  <sheetFormatPr defaultRowHeight="12.75"/>
  <cols>
    <col min="1" max="1" width="25.875" style="344" customWidth="1"/>
    <col min="2" max="2" width="12.375" style="344" bestFit="1" customWidth="1"/>
    <col min="3" max="3" width="10.375" style="344" customWidth="1"/>
    <col min="4" max="4" width="12" style="344" customWidth="1"/>
    <col min="5" max="5" width="11.125" style="344" bestFit="1" customWidth="1"/>
    <col min="6" max="6" width="11.25" style="344" customWidth="1"/>
    <col min="7" max="7" width="10.25" style="344" bestFit="1" customWidth="1"/>
    <col min="8" max="8" width="10.5" style="344" customWidth="1"/>
    <col min="9" max="9" width="13.5" style="344" bestFit="1" customWidth="1"/>
    <col min="10" max="10" width="11.75" style="344" customWidth="1"/>
    <col min="11" max="11" width="11.125" style="344" bestFit="1" customWidth="1"/>
    <col min="12" max="12" width="10.875" style="344" customWidth="1"/>
    <col min="13" max="13" width="11.125" style="344" bestFit="1" customWidth="1"/>
    <col min="14" max="14" width="11.75" style="344" customWidth="1"/>
    <col min="15" max="15" width="11" style="344" customWidth="1"/>
    <col min="16" max="16" width="11.75" style="344" customWidth="1"/>
    <col min="17" max="17" width="11.125" style="344" bestFit="1" customWidth="1"/>
    <col min="18" max="18" width="11.75" style="344" customWidth="1"/>
    <col min="19" max="20" width="12" style="344" customWidth="1"/>
    <col min="21" max="21" width="10.625" style="344" customWidth="1"/>
    <col min="22" max="22" width="12.125" style="344" bestFit="1" customWidth="1"/>
    <col min="23" max="23" width="9.75" style="344" bestFit="1" customWidth="1"/>
    <col min="24" max="26" width="11.25" style="344" customWidth="1"/>
    <col min="27" max="27" width="9" style="344"/>
    <col min="28" max="28" width="12.5" style="344" customWidth="1"/>
    <col min="29" max="29" width="13.875" style="344" customWidth="1"/>
    <col min="30" max="30" width="10.75" style="344" customWidth="1"/>
    <col min="31" max="31" width="11.875" style="344" customWidth="1"/>
    <col min="32" max="256" width="9" style="344"/>
    <col min="257" max="257" width="16" style="344" customWidth="1"/>
    <col min="258" max="258" width="12.375" style="344" bestFit="1" customWidth="1"/>
    <col min="259" max="259" width="10.375" style="344" customWidth="1"/>
    <col min="260" max="260" width="10.5" style="344" bestFit="1" customWidth="1"/>
    <col min="261" max="261" width="11.125" style="344" bestFit="1" customWidth="1"/>
    <col min="262" max="262" width="10" style="344" bestFit="1" customWidth="1"/>
    <col min="263" max="263" width="10.25" style="344" bestFit="1" customWidth="1"/>
    <col min="264" max="264" width="10.5" style="344" customWidth="1"/>
    <col min="265" max="265" width="13.5" style="344" bestFit="1" customWidth="1"/>
    <col min="266" max="266" width="10.5" style="344" customWidth="1"/>
    <col min="267" max="267" width="11.125" style="344" bestFit="1" customWidth="1"/>
    <col min="268" max="268" width="10.875" style="344" customWidth="1"/>
    <col min="269" max="269" width="11.125" style="344" bestFit="1" customWidth="1"/>
    <col min="270" max="270" width="10" style="344" bestFit="1" customWidth="1"/>
    <col min="271" max="271" width="11" style="344" customWidth="1"/>
    <col min="272" max="272" width="10" style="344" bestFit="1" customWidth="1"/>
    <col min="273" max="273" width="11.125" style="344" bestFit="1" customWidth="1"/>
    <col min="274" max="274" width="10" style="344" bestFit="1" customWidth="1"/>
    <col min="275" max="275" width="12" style="344" customWidth="1"/>
    <col min="276" max="276" width="9.25" style="344" customWidth="1"/>
    <col min="277" max="277" width="10.625" style="344" customWidth="1"/>
    <col min="278" max="278" width="12.125" style="344" bestFit="1" customWidth="1"/>
    <col min="279" max="279" width="9.75" style="344" bestFit="1" customWidth="1"/>
    <col min="280" max="282" width="11.25" style="344" customWidth="1"/>
    <col min="283" max="283" width="9" style="344"/>
    <col min="284" max="284" width="12.5" style="344" customWidth="1"/>
    <col min="285" max="285" width="13.875" style="344" customWidth="1"/>
    <col min="286" max="286" width="10.75" style="344" customWidth="1"/>
    <col min="287" max="287" width="11.875" style="344" customWidth="1"/>
    <col min="288" max="512" width="9" style="344"/>
    <col min="513" max="513" width="16" style="344" customWidth="1"/>
    <col min="514" max="514" width="12.375" style="344" bestFit="1" customWidth="1"/>
    <col min="515" max="515" width="10.375" style="344" customWidth="1"/>
    <col min="516" max="516" width="10.5" style="344" bestFit="1" customWidth="1"/>
    <col min="517" max="517" width="11.125" style="344" bestFit="1" customWidth="1"/>
    <col min="518" max="518" width="10" style="344" bestFit="1" customWidth="1"/>
    <col min="519" max="519" width="10.25" style="344" bestFit="1" customWidth="1"/>
    <col min="520" max="520" width="10.5" style="344" customWidth="1"/>
    <col min="521" max="521" width="13.5" style="344" bestFit="1" customWidth="1"/>
    <col min="522" max="522" width="10.5" style="344" customWidth="1"/>
    <col min="523" max="523" width="11.125" style="344" bestFit="1" customWidth="1"/>
    <col min="524" max="524" width="10.875" style="344" customWidth="1"/>
    <col min="525" max="525" width="11.125" style="344" bestFit="1" customWidth="1"/>
    <col min="526" max="526" width="10" style="344" bestFit="1" customWidth="1"/>
    <col min="527" max="527" width="11" style="344" customWidth="1"/>
    <col min="528" max="528" width="10" style="344" bestFit="1" customWidth="1"/>
    <col min="529" max="529" width="11.125" style="344" bestFit="1" customWidth="1"/>
    <col min="530" max="530" width="10" style="344" bestFit="1" customWidth="1"/>
    <col min="531" max="531" width="12" style="344" customWidth="1"/>
    <col min="532" max="532" width="9.25" style="344" customWidth="1"/>
    <col min="533" max="533" width="10.625" style="344" customWidth="1"/>
    <col min="534" max="534" width="12.125" style="344" bestFit="1" customWidth="1"/>
    <col min="535" max="535" width="9.75" style="344" bestFit="1" customWidth="1"/>
    <col min="536" max="538" width="11.25" style="344" customWidth="1"/>
    <col min="539" max="539" width="9" style="344"/>
    <col min="540" max="540" width="12.5" style="344" customWidth="1"/>
    <col min="541" max="541" width="13.875" style="344" customWidth="1"/>
    <col min="542" max="542" width="10.75" style="344" customWidth="1"/>
    <col min="543" max="543" width="11.875" style="344" customWidth="1"/>
    <col min="544" max="768" width="9" style="344"/>
    <col min="769" max="769" width="16" style="344" customWidth="1"/>
    <col min="770" max="770" width="12.375" style="344" bestFit="1" customWidth="1"/>
    <col min="771" max="771" width="10.375" style="344" customWidth="1"/>
    <col min="772" max="772" width="10.5" style="344" bestFit="1" customWidth="1"/>
    <col min="773" max="773" width="11.125" style="344" bestFit="1" customWidth="1"/>
    <col min="774" max="774" width="10" style="344" bestFit="1" customWidth="1"/>
    <col min="775" max="775" width="10.25" style="344" bestFit="1" customWidth="1"/>
    <col min="776" max="776" width="10.5" style="344" customWidth="1"/>
    <col min="777" max="777" width="13.5" style="344" bestFit="1" customWidth="1"/>
    <col min="778" max="778" width="10.5" style="344" customWidth="1"/>
    <col min="779" max="779" width="11.125" style="344" bestFit="1" customWidth="1"/>
    <col min="780" max="780" width="10.875" style="344" customWidth="1"/>
    <col min="781" max="781" width="11.125" style="344" bestFit="1" customWidth="1"/>
    <col min="782" max="782" width="10" style="344" bestFit="1" customWidth="1"/>
    <col min="783" max="783" width="11" style="344" customWidth="1"/>
    <col min="784" max="784" width="10" style="344" bestFit="1" customWidth="1"/>
    <col min="785" max="785" width="11.125" style="344" bestFit="1" customWidth="1"/>
    <col min="786" max="786" width="10" style="344" bestFit="1" customWidth="1"/>
    <col min="787" max="787" width="12" style="344" customWidth="1"/>
    <col min="788" max="788" width="9.25" style="344" customWidth="1"/>
    <col min="789" max="789" width="10.625" style="344" customWidth="1"/>
    <col min="790" max="790" width="12.125" style="344" bestFit="1" customWidth="1"/>
    <col min="791" max="791" width="9.75" style="344" bestFit="1" customWidth="1"/>
    <col min="792" max="794" width="11.25" style="344" customWidth="1"/>
    <col min="795" max="795" width="9" style="344"/>
    <col min="796" max="796" width="12.5" style="344" customWidth="1"/>
    <col min="797" max="797" width="13.875" style="344" customWidth="1"/>
    <col min="798" max="798" width="10.75" style="344" customWidth="1"/>
    <col min="799" max="799" width="11.875" style="344" customWidth="1"/>
    <col min="800" max="1024" width="9" style="344"/>
    <col min="1025" max="1025" width="16" style="344" customWidth="1"/>
    <col min="1026" max="1026" width="12.375" style="344" bestFit="1" customWidth="1"/>
    <col min="1027" max="1027" width="10.375" style="344" customWidth="1"/>
    <col min="1028" max="1028" width="10.5" style="344" bestFit="1" customWidth="1"/>
    <col min="1029" max="1029" width="11.125" style="344" bestFit="1" customWidth="1"/>
    <col min="1030" max="1030" width="10" style="344" bestFit="1" customWidth="1"/>
    <col min="1031" max="1031" width="10.25" style="344" bestFit="1" customWidth="1"/>
    <col min="1032" max="1032" width="10.5" style="344" customWidth="1"/>
    <col min="1033" max="1033" width="13.5" style="344" bestFit="1" customWidth="1"/>
    <col min="1034" max="1034" width="10.5" style="344" customWidth="1"/>
    <col min="1035" max="1035" width="11.125" style="344" bestFit="1" customWidth="1"/>
    <col min="1036" max="1036" width="10.875" style="344" customWidth="1"/>
    <col min="1037" max="1037" width="11.125" style="344" bestFit="1" customWidth="1"/>
    <col min="1038" max="1038" width="10" style="344" bestFit="1" customWidth="1"/>
    <col min="1039" max="1039" width="11" style="344" customWidth="1"/>
    <col min="1040" max="1040" width="10" style="344" bestFit="1" customWidth="1"/>
    <col min="1041" max="1041" width="11.125" style="344" bestFit="1" customWidth="1"/>
    <col min="1042" max="1042" width="10" style="344" bestFit="1" customWidth="1"/>
    <col min="1043" max="1043" width="12" style="344" customWidth="1"/>
    <col min="1044" max="1044" width="9.25" style="344" customWidth="1"/>
    <col min="1045" max="1045" width="10.625" style="344" customWidth="1"/>
    <col min="1046" max="1046" width="12.125" style="344" bestFit="1" customWidth="1"/>
    <col min="1047" max="1047" width="9.75" style="344" bestFit="1" customWidth="1"/>
    <col min="1048" max="1050" width="11.25" style="344" customWidth="1"/>
    <col min="1051" max="1051" width="9" style="344"/>
    <col min="1052" max="1052" width="12.5" style="344" customWidth="1"/>
    <col min="1053" max="1053" width="13.875" style="344" customWidth="1"/>
    <col min="1054" max="1054" width="10.75" style="344" customWidth="1"/>
    <col min="1055" max="1055" width="11.875" style="344" customWidth="1"/>
    <col min="1056" max="1280" width="9" style="344"/>
    <col min="1281" max="1281" width="16" style="344" customWidth="1"/>
    <col min="1282" max="1282" width="12.375" style="344" bestFit="1" customWidth="1"/>
    <col min="1283" max="1283" width="10.375" style="344" customWidth="1"/>
    <col min="1284" max="1284" width="10.5" style="344" bestFit="1" customWidth="1"/>
    <col min="1285" max="1285" width="11.125" style="344" bestFit="1" customWidth="1"/>
    <col min="1286" max="1286" width="10" style="344" bestFit="1" customWidth="1"/>
    <col min="1287" max="1287" width="10.25" style="344" bestFit="1" customWidth="1"/>
    <col min="1288" max="1288" width="10.5" style="344" customWidth="1"/>
    <col min="1289" max="1289" width="13.5" style="344" bestFit="1" customWidth="1"/>
    <col min="1290" max="1290" width="10.5" style="344" customWidth="1"/>
    <col min="1291" max="1291" width="11.125" style="344" bestFit="1" customWidth="1"/>
    <col min="1292" max="1292" width="10.875" style="344" customWidth="1"/>
    <col min="1293" max="1293" width="11.125" style="344" bestFit="1" customWidth="1"/>
    <col min="1294" max="1294" width="10" style="344" bestFit="1" customWidth="1"/>
    <col min="1295" max="1295" width="11" style="344" customWidth="1"/>
    <col min="1296" max="1296" width="10" style="344" bestFit="1" customWidth="1"/>
    <col min="1297" max="1297" width="11.125" style="344" bestFit="1" customWidth="1"/>
    <col min="1298" max="1298" width="10" style="344" bestFit="1" customWidth="1"/>
    <col min="1299" max="1299" width="12" style="344" customWidth="1"/>
    <col min="1300" max="1300" width="9.25" style="344" customWidth="1"/>
    <col min="1301" max="1301" width="10.625" style="344" customWidth="1"/>
    <col min="1302" max="1302" width="12.125" style="344" bestFit="1" customWidth="1"/>
    <col min="1303" max="1303" width="9.75" style="344" bestFit="1" customWidth="1"/>
    <col min="1304" max="1306" width="11.25" style="344" customWidth="1"/>
    <col min="1307" max="1307" width="9" style="344"/>
    <col min="1308" max="1308" width="12.5" style="344" customWidth="1"/>
    <col min="1309" max="1309" width="13.875" style="344" customWidth="1"/>
    <col min="1310" max="1310" width="10.75" style="344" customWidth="1"/>
    <col min="1311" max="1311" width="11.875" style="344" customWidth="1"/>
    <col min="1312" max="1536" width="9" style="344"/>
    <col min="1537" max="1537" width="16" style="344" customWidth="1"/>
    <col min="1538" max="1538" width="12.375" style="344" bestFit="1" customWidth="1"/>
    <col min="1539" max="1539" width="10.375" style="344" customWidth="1"/>
    <col min="1540" max="1540" width="10.5" style="344" bestFit="1" customWidth="1"/>
    <col min="1541" max="1541" width="11.125" style="344" bestFit="1" customWidth="1"/>
    <col min="1542" max="1542" width="10" style="344" bestFit="1" customWidth="1"/>
    <col min="1543" max="1543" width="10.25" style="344" bestFit="1" customWidth="1"/>
    <col min="1544" max="1544" width="10.5" style="344" customWidth="1"/>
    <col min="1545" max="1545" width="13.5" style="344" bestFit="1" customWidth="1"/>
    <col min="1546" max="1546" width="10.5" style="344" customWidth="1"/>
    <col min="1547" max="1547" width="11.125" style="344" bestFit="1" customWidth="1"/>
    <col min="1548" max="1548" width="10.875" style="344" customWidth="1"/>
    <col min="1549" max="1549" width="11.125" style="344" bestFit="1" customWidth="1"/>
    <col min="1550" max="1550" width="10" style="344" bestFit="1" customWidth="1"/>
    <col min="1551" max="1551" width="11" style="344" customWidth="1"/>
    <col min="1552" max="1552" width="10" style="344" bestFit="1" customWidth="1"/>
    <col min="1553" max="1553" width="11.125" style="344" bestFit="1" customWidth="1"/>
    <col min="1554" max="1554" width="10" style="344" bestFit="1" customWidth="1"/>
    <col min="1555" max="1555" width="12" style="344" customWidth="1"/>
    <col min="1556" max="1556" width="9.25" style="344" customWidth="1"/>
    <col min="1557" max="1557" width="10.625" style="344" customWidth="1"/>
    <col min="1558" max="1558" width="12.125" style="344" bestFit="1" customWidth="1"/>
    <col min="1559" max="1559" width="9.75" style="344" bestFit="1" customWidth="1"/>
    <col min="1560" max="1562" width="11.25" style="344" customWidth="1"/>
    <col min="1563" max="1563" width="9" style="344"/>
    <col min="1564" max="1564" width="12.5" style="344" customWidth="1"/>
    <col min="1565" max="1565" width="13.875" style="344" customWidth="1"/>
    <col min="1566" max="1566" width="10.75" style="344" customWidth="1"/>
    <col min="1567" max="1567" width="11.875" style="344" customWidth="1"/>
    <col min="1568" max="1792" width="9" style="344"/>
    <col min="1793" max="1793" width="16" style="344" customWidth="1"/>
    <col min="1794" max="1794" width="12.375" style="344" bestFit="1" customWidth="1"/>
    <col min="1795" max="1795" width="10.375" style="344" customWidth="1"/>
    <col min="1796" max="1796" width="10.5" style="344" bestFit="1" customWidth="1"/>
    <col min="1797" max="1797" width="11.125" style="344" bestFit="1" customWidth="1"/>
    <col min="1798" max="1798" width="10" style="344" bestFit="1" customWidth="1"/>
    <col min="1799" max="1799" width="10.25" style="344" bestFit="1" customWidth="1"/>
    <col min="1800" max="1800" width="10.5" style="344" customWidth="1"/>
    <col min="1801" max="1801" width="13.5" style="344" bestFit="1" customWidth="1"/>
    <col min="1802" max="1802" width="10.5" style="344" customWidth="1"/>
    <col min="1803" max="1803" width="11.125" style="344" bestFit="1" customWidth="1"/>
    <col min="1804" max="1804" width="10.875" style="344" customWidth="1"/>
    <col min="1805" max="1805" width="11.125" style="344" bestFit="1" customWidth="1"/>
    <col min="1806" max="1806" width="10" style="344" bestFit="1" customWidth="1"/>
    <col min="1807" max="1807" width="11" style="344" customWidth="1"/>
    <col min="1808" max="1808" width="10" style="344" bestFit="1" customWidth="1"/>
    <col min="1809" max="1809" width="11.125" style="344" bestFit="1" customWidth="1"/>
    <col min="1810" max="1810" width="10" style="344" bestFit="1" customWidth="1"/>
    <col min="1811" max="1811" width="12" style="344" customWidth="1"/>
    <col min="1812" max="1812" width="9.25" style="344" customWidth="1"/>
    <col min="1813" max="1813" width="10.625" style="344" customWidth="1"/>
    <col min="1814" max="1814" width="12.125" style="344" bestFit="1" customWidth="1"/>
    <col min="1815" max="1815" width="9.75" style="344" bestFit="1" customWidth="1"/>
    <col min="1816" max="1818" width="11.25" style="344" customWidth="1"/>
    <col min="1819" max="1819" width="9" style="344"/>
    <col min="1820" max="1820" width="12.5" style="344" customWidth="1"/>
    <col min="1821" max="1821" width="13.875" style="344" customWidth="1"/>
    <col min="1822" max="1822" width="10.75" style="344" customWidth="1"/>
    <col min="1823" max="1823" width="11.875" style="344" customWidth="1"/>
    <col min="1824" max="2048" width="9" style="344"/>
    <col min="2049" max="2049" width="16" style="344" customWidth="1"/>
    <col min="2050" max="2050" width="12.375" style="344" bestFit="1" customWidth="1"/>
    <col min="2051" max="2051" width="10.375" style="344" customWidth="1"/>
    <col min="2052" max="2052" width="10.5" style="344" bestFit="1" customWidth="1"/>
    <col min="2053" max="2053" width="11.125" style="344" bestFit="1" customWidth="1"/>
    <col min="2054" max="2054" width="10" style="344" bestFit="1" customWidth="1"/>
    <col min="2055" max="2055" width="10.25" style="344" bestFit="1" customWidth="1"/>
    <col min="2056" max="2056" width="10.5" style="344" customWidth="1"/>
    <col min="2057" max="2057" width="13.5" style="344" bestFit="1" customWidth="1"/>
    <col min="2058" max="2058" width="10.5" style="344" customWidth="1"/>
    <col min="2059" max="2059" width="11.125" style="344" bestFit="1" customWidth="1"/>
    <col min="2060" max="2060" width="10.875" style="344" customWidth="1"/>
    <col min="2061" max="2061" width="11.125" style="344" bestFit="1" customWidth="1"/>
    <col min="2062" max="2062" width="10" style="344" bestFit="1" customWidth="1"/>
    <col min="2063" max="2063" width="11" style="344" customWidth="1"/>
    <col min="2064" max="2064" width="10" style="344" bestFit="1" customWidth="1"/>
    <col min="2065" max="2065" width="11.125" style="344" bestFit="1" customWidth="1"/>
    <col min="2066" max="2066" width="10" style="344" bestFit="1" customWidth="1"/>
    <col min="2067" max="2067" width="12" style="344" customWidth="1"/>
    <col min="2068" max="2068" width="9.25" style="344" customWidth="1"/>
    <col min="2069" max="2069" width="10.625" style="344" customWidth="1"/>
    <col min="2070" max="2070" width="12.125" style="344" bestFit="1" customWidth="1"/>
    <col min="2071" max="2071" width="9.75" style="344" bestFit="1" customWidth="1"/>
    <col min="2072" max="2074" width="11.25" style="344" customWidth="1"/>
    <col min="2075" max="2075" width="9" style="344"/>
    <col min="2076" max="2076" width="12.5" style="344" customWidth="1"/>
    <col min="2077" max="2077" width="13.875" style="344" customWidth="1"/>
    <col min="2078" max="2078" width="10.75" style="344" customWidth="1"/>
    <col min="2079" max="2079" width="11.875" style="344" customWidth="1"/>
    <col min="2080" max="2304" width="9" style="344"/>
    <col min="2305" max="2305" width="16" style="344" customWidth="1"/>
    <col min="2306" max="2306" width="12.375" style="344" bestFit="1" customWidth="1"/>
    <col min="2307" max="2307" width="10.375" style="344" customWidth="1"/>
    <col min="2308" max="2308" width="10.5" style="344" bestFit="1" customWidth="1"/>
    <col min="2309" max="2309" width="11.125" style="344" bestFit="1" customWidth="1"/>
    <col min="2310" max="2310" width="10" style="344" bestFit="1" customWidth="1"/>
    <col min="2311" max="2311" width="10.25" style="344" bestFit="1" customWidth="1"/>
    <col min="2312" max="2312" width="10.5" style="344" customWidth="1"/>
    <col min="2313" max="2313" width="13.5" style="344" bestFit="1" customWidth="1"/>
    <col min="2314" max="2314" width="10.5" style="344" customWidth="1"/>
    <col min="2315" max="2315" width="11.125" style="344" bestFit="1" customWidth="1"/>
    <col min="2316" max="2316" width="10.875" style="344" customWidth="1"/>
    <col min="2317" max="2317" width="11.125" style="344" bestFit="1" customWidth="1"/>
    <col min="2318" max="2318" width="10" style="344" bestFit="1" customWidth="1"/>
    <col min="2319" max="2319" width="11" style="344" customWidth="1"/>
    <col min="2320" max="2320" width="10" style="344" bestFit="1" customWidth="1"/>
    <col min="2321" max="2321" width="11.125" style="344" bestFit="1" customWidth="1"/>
    <col min="2322" max="2322" width="10" style="344" bestFit="1" customWidth="1"/>
    <col min="2323" max="2323" width="12" style="344" customWidth="1"/>
    <col min="2324" max="2324" width="9.25" style="344" customWidth="1"/>
    <col min="2325" max="2325" width="10.625" style="344" customWidth="1"/>
    <col min="2326" max="2326" width="12.125" style="344" bestFit="1" customWidth="1"/>
    <col min="2327" max="2327" width="9.75" style="344" bestFit="1" customWidth="1"/>
    <col min="2328" max="2330" width="11.25" style="344" customWidth="1"/>
    <col min="2331" max="2331" width="9" style="344"/>
    <col min="2332" max="2332" width="12.5" style="344" customWidth="1"/>
    <col min="2333" max="2333" width="13.875" style="344" customWidth="1"/>
    <col min="2334" max="2334" width="10.75" style="344" customWidth="1"/>
    <col min="2335" max="2335" width="11.875" style="344" customWidth="1"/>
    <col min="2336" max="2560" width="9" style="344"/>
    <col min="2561" max="2561" width="16" style="344" customWidth="1"/>
    <col min="2562" max="2562" width="12.375" style="344" bestFit="1" customWidth="1"/>
    <col min="2563" max="2563" width="10.375" style="344" customWidth="1"/>
    <col min="2564" max="2564" width="10.5" style="344" bestFit="1" customWidth="1"/>
    <col min="2565" max="2565" width="11.125" style="344" bestFit="1" customWidth="1"/>
    <col min="2566" max="2566" width="10" style="344" bestFit="1" customWidth="1"/>
    <col min="2567" max="2567" width="10.25" style="344" bestFit="1" customWidth="1"/>
    <col min="2568" max="2568" width="10.5" style="344" customWidth="1"/>
    <col min="2569" max="2569" width="13.5" style="344" bestFit="1" customWidth="1"/>
    <col min="2570" max="2570" width="10.5" style="344" customWidth="1"/>
    <col min="2571" max="2571" width="11.125" style="344" bestFit="1" customWidth="1"/>
    <col min="2572" max="2572" width="10.875" style="344" customWidth="1"/>
    <col min="2573" max="2573" width="11.125" style="344" bestFit="1" customWidth="1"/>
    <col min="2574" max="2574" width="10" style="344" bestFit="1" customWidth="1"/>
    <col min="2575" max="2575" width="11" style="344" customWidth="1"/>
    <col min="2576" max="2576" width="10" style="344" bestFit="1" customWidth="1"/>
    <col min="2577" max="2577" width="11.125" style="344" bestFit="1" customWidth="1"/>
    <col min="2578" max="2578" width="10" style="344" bestFit="1" customWidth="1"/>
    <col min="2579" max="2579" width="12" style="344" customWidth="1"/>
    <col min="2580" max="2580" width="9.25" style="344" customWidth="1"/>
    <col min="2581" max="2581" width="10.625" style="344" customWidth="1"/>
    <col min="2582" max="2582" width="12.125" style="344" bestFit="1" customWidth="1"/>
    <col min="2583" max="2583" width="9.75" style="344" bestFit="1" customWidth="1"/>
    <col min="2584" max="2586" width="11.25" style="344" customWidth="1"/>
    <col min="2587" max="2587" width="9" style="344"/>
    <col min="2588" max="2588" width="12.5" style="344" customWidth="1"/>
    <col min="2589" max="2589" width="13.875" style="344" customWidth="1"/>
    <col min="2590" max="2590" width="10.75" style="344" customWidth="1"/>
    <col min="2591" max="2591" width="11.875" style="344" customWidth="1"/>
    <col min="2592" max="2816" width="9" style="344"/>
    <col min="2817" max="2817" width="16" style="344" customWidth="1"/>
    <col min="2818" max="2818" width="12.375" style="344" bestFit="1" customWidth="1"/>
    <col min="2819" max="2819" width="10.375" style="344" customWidth="1"/>
    <col min="2820" max="2820" width="10.5" style="344" bestFit="1" customWidth="1"/>
    <col min="2821" max="2821" width="11.125" style="344" bestFit="1" customWidth="1"/>
    <col min="2822" max="2822" width="10" style="344" bestFit="1" customWidth="1"/>
    <col min="2823" max="2823" width="10.25" style="344" bestFit="1" customWidth="1"/>
    <col min="2824" max="2824" width="10.5" style="344" customWidth="1"/>
    <col min="2825" max="2825" width="13.5" style="344" bestFit="1" customWidth="1"/>
    <col min="2826" max="2826" width="10.5" style="344" customWidth="1"/>
    <col min="2827" max="2827" width="11.125" style="344" bestFit="1" customWidth="1"/>
    <col min="2828" max="2828" width="10.875" style="344" customWidth="1"/>
    <col min="2829" max="2829" width="11.125" style="344" bestFit="1" customWidth="1"/>
    <col min="2830" max="2830" width="10" style="344" bestFit="1" customWidth="1"/>
    <col min="2831" max="2831" width="11" style="344" customWidth="1"/>
    <col min="2832" max="2832" width="10" style="344" bestFit="1" customWidth="1"/>
    <col min="2833" max="2833" width="11.125" style="344" bestFit="1" customWidth="1"/>
    <col min="2834" max="2834" width="10" style="344" bestFit="1" customWidth="1"/>
    <col min="2835" max="2835" width="12" style="344" customWidth="1"/>
    <col min="2836" max="2836" width="9.25" style="344" customWidth="1"/>
    <col min="2837" max="2837" width="10.625" style="344" customWidth="1"/>
    <col min="2838" max="2838" width="12.125" style="344" bestFit="1" customWidth="1"/>
    <col min="2839" max="2839" width="9.75" style="344" bestFit="1" customWidth="1"/>
    <col min="2840" max="2842" width="11.25" style="344" customWidth="1"/>
    <col min="2843" max="2843" width="9" style="344"/>
    <col min="2844" max="2844" width="12.5" style="344" customWidth="1"/>
    <col min="2845" max="2845" width="13.875" style="344" customWidth="1"/>
    <col min="2846" max="2846" width="10.75" style="344" customWidth="1"/>
    <col min="2847" max="2847" width="11.875" style="344" customWidth="1"/>
    <col min="2848" max="3072" width="9" style="344"/>
    <col min="3073" max="3073" width="16" style="344" customWidth="1"/>
    <col min="3074" max="3074" width="12.375" style="344" bestFit="1" customWidth="1"/>
    <col min="3075" max="3075" width="10.375" style="344" customWidth="1"/>
    <col min="3076" max="3076" width="10.5" style="344" bestFit="1" customWidth="1"/>
    <col min="3077" max="3077" width="11.125" style="344" bestFit="1" customWidth="1"/>
    <col min="3078" max="3078" width="10" style="344" bestFit="1" customWidth="1"/>
    <col min="3079" max="3079" width="10.25" style="344" bestFit="1" customWidth="1"/>
    <col min="3080" max="3080" width="10.5" style="344" customWidth="1"/>
    <col min="3081" max="3081" width="13.5" style="344" bestFit="1" customWidth="1"/>
    <col min="3082" max="3082" width="10.5" style="344" customWidth="1"/>
    <col min="3083" max="3083" width="11.125" style="344" bestFit="1" customWidth="1"/>
    <col min="3084" max="3084" width="10.875" style="344" customWidth="1"/>
    <col min="3085" max="3085" width="11.125" style="344" bestFit="1" customWidth="1"/>
    <col min="3086" max="3086" width="10" style="344" bestFit="1" customWidth="1"/>
    <col min="3087" max="3087" width="11" style="344" customWidth="1"/>
    <col min="3088" max="3088" width="10" style="344" bestFit="1" customWidth="1"/>
    <col min="3089" max="3089" width="11.125" style="344" bestFit="1" customWidth="1"/>
    <col min="3090" max="3090" width="10" style="344" bestFit="1" customWidth="1"/>
    <col min="3091" max="3091" width="12" style="344" customWidth="1"/>
    <col min="3092" max="3092" width="9.25" style="344" customWidth="1"/>
    <col min="3093" max="3093" width="10.625" style="344" customWidth="1"/>
    <col min="3094" max="3094" width="12.125" style="344" bestFit="1" customWidth="1"/>
    <col min="3095" max="3095" width="9.75" style="344" bestFit="1" customWidth="1"/>
    <col min="3096" max="3098" width="11.25" style="344" customWidth="1"/>
    <col min="3099" max="3099" width="9" style="344"/>
    <col min="3100" max="3100" width="12.5" style="344" customWidth="1"/>
    <col min="3101" max="3101" width="13.875" style="344" customWidth="1"/>
    <col min="3102" max="3102" width="10.75" style="344" customWidth="1"/>
    <col min="3103" max="3103" width="11.875" style="344" customWidth="1"/>
    <col min="3104" max="3328" width="9" style="344"/>
    <col min="3329" max="3329" width="16" style="344" customWidth="1"/>
    <col min="3330" max="3330" width="12.375" style="344" bestFit="1" customWidth="1"/>
    <col min="3331" max="3331" width="10.375" style="344" customWidth="1"/>
    <col min="3332" max="3332" width="10.5" style="344" bestFit="1" customWidth="1"/>
    <col min="3333" max="3333" width="11.125" style="344" bestFit="1" customWidth="1"/>
    <col min="3334" max="3334" width="10" style="344" bestFit="1" customWidth="1"/>
    <col min="3335" max="3335" width="10.25" style="344" bestFit="1" customWidth="1"/>
    <col min="3336" max="3336" width="10.5" style="344" customWidth="1"/>
    <col min="3337" max="3337" width="13.5" style="344" bestFit="1" customWidth="1"/>
    <col min="3338" max="3338" width="10.5" style="344" customWidth="1"/>
    <col min="3339" max="3339" width="11.125" style="344" bestFit="1" customWidth="1"/>
    <col min="3340" max="3340" width="10.875" style="344" customWidth="1"/>
    <col min="3341" max="3341" width="11.125" style="344" bestFit="1" customWidth="1"/>
    <col min="3342" max="3342" width="10" style="344" bestFit="1" customWidth="1"/>
    <col min="3343" max="3343" width="11" style="344" customWidth="1"/>
    <col min="3344" max="3344" width="10" style="344" bestFit="1" customWidth="1"/>
    <col min="3345" max="3345" width="11.125" style="344" bestFit="1" customWidth="1"/>
    <col min="3346" max="3346" width="10" style="344" bestFit="1" customWidth="1"/>
    <col min="3347" max="3347" width="12" style="344" customWidth="1"/>
    <col min="3348" max="3348" width="9.25" style="344" customWidth="1"/>
    <col min="3349" max="3349" width="10.625" style="344" customWidth="1"/>
    <col min="3350" max="3350" width="12.125" style="344" bestFit="1" customWidth="1"/>
    <col min="3351" max="3351" width="9.75" style="344" bestFit="1" customWidth="1"/>
    <col min="3352" max="3354" width="11.25" style="344" customWidth="1"/>
    <col min="3355" max="3355" width="9" style="344"/>
    <col min="3356" max="3356" width="12.5" style="344" customWidth="1"/>
    <col min="3357" max="3357" width="13.875" style="344" customWidth="1"/>
    <col min="3358" max="3358" width="10.75" style="344" customWidth="1"/>
    <col min="3359" max="3359" width="11.875" style="344" customWidth="1"/>
    <col min="3360" max="3584" width="9" style="344"/>
    <col min="3585" max="3585" width="16" style="344" customWidth="1"/>
    <col min="3586" max="3586" width="12.375" style="344" bestFit="1" customWidth="1"/>
    <col min="3587" max="3587" width="10.375" style="344" customWidth="1"/>
    <col min="3588" max="3588" width="10.5" style="344" bestFit="1" customWidth="1"/>
    <col min="3589" max="3589" width="11.125" style="344" bestFit="1" customWidth="1"/>
    <col min="3590" max="3590" width="10" style="344" bestFit="1" customWidth="1"/>
    <col min="3591" max="3591" width="10.25" style="344" bestFit="1" customWidth="1"/>
    <col min="3592" max="3592" width="10.5" style="344" customWidth="1"/>
    <col min="3593" max="3593" width="13.5" style="344" bestFit="1" customWidth="1"/>
    <col min="3594" max="3594" width="10.5" style="344" customWidth="1"/>
    <col min="3595" max="3595" width="11.125" style="344" bestFit="1" customWidth="1"/>
    <col min="3596" max="3596" width="10.875" style="344" customWidth="1"/>
    <col min="3597" max="3597" width="11.125" style="344" bestFit="1" customWidth="1"/>
    <col min="3598" max="3598" width="10" style="344" bestFit="1" customWidth="1"/>
    <col min="3599" max="3599" width="11" style="344" customWidth="1"/>
    <col min="3600" max="3600" width="10" style="344" bestFit="1" customWidth="1"/>
    <col min="3601" max="3601" width="11.125" style="344" bestFit="1" customWidth="1"/>
    <col min="3602" max="3602" width="10" style="344" bestFit="1" customWidth="1"/>
    <col min="3603" max="3603" width="12" style="344" customWidth="1"/>
    <col min="3604" max="3604" width="9.25" style="344" customWidth="1"/>
    <col min="3605" max="3605" width="10.625" style="344" customWidth="1"/>
    <col min="3606" max="3606" width="12.125" style="344" bestFit="1" customWidth="1"/>
    <col min="3607" max="3607" width="9.75" style="344" bestFit="1" customWidth="1"/>
    <col min="3608" max="3610" width="11.25" style="344" customWidth="1"/>
    <col min="3611" max="3611" width="9" style="344"/>
    <col min="3612" max="3612" width="12.5" style="344" customWidth="1"/>
    <col min="3613" max="3613" width="13.875" style="344" customWidth="1"/>
    <col min="3614" max="3614" width="10.75" style="344" customWidth="1"/>
    <col min="3615" max="3615" width="11.875" style="344" customWidth="1"/>
    <col min="3616" max="3840" width="9" style="344"/>
    <col min="3841" max="3841" width="16" style="344" customWidth="1"/>
    <col min="3842" max="3842" width="12.375" style="344" bestFit="1" customWidth="1"/>
    <col min="3843" max="3843" width="10.375" style="344" customWidth="1"/>
    <col min="3844" max="3844" width="10.5" style="344" bestFit="1" customWidth="1"/>
    <col min="3845" max="3845" width="11.125" style="344" bestFit="1" customWidth="1"/>
    <col min="3846" max="3846" width="10" style="344" bestFit="1" customWidth="1"/>
    <col min="3847" max="3847" width="10.25" style="344" bestFit="1" customWidth="1"/>
    <col min="3848" max="3848" width="10.5" style="344" customWidth="1"/>
    <col min="3849" max="3849" width="13.5" style="344" bestFit="1" customWidth="1"/>
    <col min="3850" max="3850" width="10.5" style="344" customWidth="1"/>
    <col min="3851" max="3851" width="11.125" style="344" bestFit="1" customWidth="1"/>
    <col min="3852" max="3852" width="10.875" style="344" customWidth="1"/>
    <col min="3853" max="3853" width="11.125" style="344" bestFit="1" customWidth="1"/>
    <col min="3854" max="3854" width="10" style="344" bestFit="1" customWidth="1"/>
    <col min="3855" max="3855" width="11" style="344" customWidth="1"/>
    <col min="3856" max="3856" width="10" style="344" bestFit="1" customWidth="1"/>
    <col min="3857" max="3857" width="11.125" style="344" bestFit="1" customWidth="1"/>
    <col min="3858" max="3858" width="10" style="344" bestFit="1" customWidth="1"/>
    <col min="3859" max="3859" width="12" style="344" customWidth="1"/>
    <col min="3860" max="3860" width="9.25" style="344" customWidth="1"/>
    <col min="3861" max="3861" width="10.625" style="344" customWidth="1"/>
    <col min="3862" max="3862" width="12.125" style="344" bestFit="1" customWidth="1"/>
    <col min="3863" max="3863" width="9.75" style="344" bestFit="1" customWidth="1"/>
    <col min="3864" max="3866" width="11.25" style="344" customWidth="1"/>
    <col min="3867" max="3867" width="9" style="344"/>
    <col min="3868" max="3868" width="12.5" style="344" customWidth="1"/>
    <col min="3869" max="3869" width="13.875" style="344" customWidth="1"/>
    <col min="3870" max="3870" width="10.75" style="344" customWidth="1"/>
    <col min="3871" max="3871" width="11.875" style="344" customWidth="1"/>
    <col min="3872" max="4096" width="9" style="344"/>
    <col min="4097" max="4097" width="16" style="344" customWidth="1"/>
    <col min="4098" max="4098" width="12.375" style="344" bestFit="1" customWidth="1"/>
    <col min="4099" max="4099" width="10.375" style="344" customWidth="1"/>
    <col min="4100" max="4100" width="10.5" style="344" bestFit="1" customWidth="1"/>
    <col min="4101" max="4101" width="11.125" style="344" bestFit="1" customWidth="1"/>
    <col min="4102" max="4102" width="10" style="344" bestFit="1" customWidth="1"/>
    <col min="4103" max="4103" width="10.25" style="344" bestFit="1" customWidth="1"/>
    <col min="4104" max="4104" width="10.5" style="344" customWidth="1"/>
    <col min="4105" max="4105" width="13.5" style="344" bestFit="1" customWidth="1"/>
    <col min="4106" max="4106" width="10.5" style="344" customWidth="1"/>
    <col min="4107" max="4107" width="11.125" style="344" bestFit="1" customWidth="1"/>
    <col min="4108" max="4108" width="10.875" style="344" customWidth="1"/>
    <col min="4109" max="4109" width="11.125" style="344" bestFit="1" customWidth="1"/>
    <col min="4110" max="4110" width="10" style="344" bestFit="1" customWidth="1"/>
    <col min="4111" max="4111" width="11" style="344" customWidth="1"/>
    <col min="4112" max="4112" width="10" style="344" bestFit="1" customWidth="1"/>
    <col min="4113" max="4113" width="11.125" style="344" bestFit="1" customWidth="1"/>
    <col min="4114" max="4114" width="10" style="344" bestFit="1" customWidth="1"/>
    <col min="4115" max="4115" width="12" style="344" customWidth="1"/>
    <col min="4116" max="4116" width="9.25" style="344" customWidth="1"/>
    <col min="4117" max="4117" width="10.625" style="344" customWidth="1"/>
    <col min="4118" max="4118" width="12.125" style="344" bestFit="1" customWidth="1"/>
    <col min="4119" max="4119" width="9.75" style="344" bestFit="1" customWidth="1"/>
    <col min="4120" max="4122" width="11.25" style="344" customWidth="1"/>
    <col min="4123" max="4123" width="9" style="344"/>
    <col min="4124" max="4124" width="12.5" style="344" customWidth="1"/>
    <col min="4125" max="4125" width="13.875" style="344" customWidth="1"/>
    <col min="4126" max="4126" width="10.75" style="344" customWidth="1"/>
    <col min="4127" max="4127" width="11.875" style="344" customWidth="1"/>
    <col min="4128" max="4352" width="9" style="344"/>
    <col min="4353" max="4353" width="16" style="344" customWidth="1"/>
    <col min="4354" max="4354" width="12.375" style="344" bestFit="1" customWidth="1"/>
    <col min="4355" max="4355" width="10.375" style="344" customWidth="1"/>
    <col min="4356" max="4356" width="10.5" style="344" bestFit="1" customWidth="1"/>
    <col min="4357" max="4357" width="11.125" style="344" bestFit="1" customWidth="1"/>
    <col min="4358" max="4358" width="10" style="344" bestFit="1" customWidth="1"/>
    <col min="4359" max="4359" width="10.25" style="344" bestFit="1" customWidth="1"/>
    <col min="4360" max="4360" width="10.5" style="344" customWidth="1"/>
    <col min="4361" max="4361" width="13.5" style="344" bestFit="1" customWidth="1"/>
    <col min="4362" max="4362" width="10.5" style="344" customWidth="1"/>
    <col min="4363" max="4363" width="11.125" style="344" bestFit="1" customWidth="1"/>
    <col min="4364" max="4364" width="10.875" style="344" customWidth="1"/>
    <col min="4365" max="4365" width="11.125" style="344" bestFit="1" customWidth="1"/>
    <col min="4366" max="4366" width="10" style="344" bestFit="1" customWidth="1"/>
    <col min="4367" max="4367" width="11" style="344" customWidth="1"/>
    <col min="4368" max="4368" width="10" style="344" bestFit="1" customWidth="1"/>
    <col min="4369" max="4369" width="11.125" style="344" bestFit="1" customWidth="1"/>
    <col min="4370" max="4370" width="10" style="344" bestFit="1" customWidth="1"/>
    <col min="4371" max="4371" width="12" style="344" customWidth="1"/>
    <col min="4372" max="4372" width="9.25" style="344" customWidth="1"/>
    <col min="4373" max="4373" width="10.625" style="344" customWidth="1"/>
    <col min="4374" max="4374" width="12.125" style="344" bestFit="1" customWidth="1"/>
    <col min="4375" max="4375" width="9.75" style="344" bestFit="1" customWidth="1"/>
    <col min="4376" max="4378" width="11.25" style="344" customWidth="1"/>
    <col min="4379" max="4379" width="9" style="344"/>
    <col min="4380" max="4380" width="12.5" style="344" customWidth="1"/>
    <col min="4381" max="4381" width="13.875" style="344" customWidth="1"/>
    <col min="4382" max="4382" width="10.75" style="344" customWidth="1"/>
    <col min="4383" max="4383" width="11.875" style="344" customWidth="1"/>
    <col min="4384" max="4608" width="9" style="344"/>
    <col min="4609" max="4609" width="16" style="344" customWidth="1"/>
    <col min="4610" max="4610" width="12.375" style="344" bestFit="1" customWidth="1"/>
    <col min="4611" max="4611" width="10.375" style="344" customWidth="1"/>
    <col min="4612" max="4612" width="10.5" style="344" bestFit="1" customWidth="1"/>
    <col min="4613" max="4613" width="11.125" style="344" bestFit="1" customWidth="1"/>
    <col min="4614" max="4614" width="10" style="344" bestFit="1" customWidth="1"/>
    <col min="4615" max="4615" width="10.25" style="344" bestFit="1" customWidth="1"/>
    <col min="4616" max="4616" width="10.5" style="344" customWidth="1"/>
    <col min="4617" max="4617" width="13.5" style="344" bestFit="1" customWidth="1"/>
    <col min="4618" max="4618" width="10.5" style="344" customWidth="1"/>
    <col min="4619" max="4619" width="11.125" style="344" bestFit="1" customWidth="1"/>
    <col min="4620" max="4620" width="10.875" style="344" customWidth="1"/>
    <col min="4621" max="4621" width="11.125" style="344" bestFit="1" customWidth="1"/>
    <col min="4622" max="4622" width="10" style="344" bestFit="1" customWidth="1"/>
    <col min="4623" max="4623" width="11" style="344" customWidth="1"/>
    <col min="4624" max="4624" width="10" style="344" bestFit="1" customWidth="1"/>
    <col min="4625" max="4625" width="11.125" style="344" bestFit="1" customWidth="1"/>
    <col min="4626" max="4626" width="10" style="344" bestFit="1" customWidth="1"/>
    <col min="4627" max="4627" width="12" style="344" customWidth="1"/>
    <col min="4628" max="4628" width="9.25" style="344" customWidth="1"/>
    <col min="4629" max="4629" width="10.625" style="344" customWidth="1"/>
    <col min="4630" max="4630" width="12.125" style="344" bestFit="1" customWidth="1"/>
    <col min="4631" max="4631" width="9.75" style="344" bestFit="1" customWidth="1"/>
    <col min="4632" max="4634" width="11.25" style="344" customWidth="1"/>
    <col min="4635" max="4635" width="9" style="344"/>
    <col min="4636" max="4636" width="12.5" style="344" customWidth="1"/>
    <col min="4637" max="4637" width="13.875" style="344" customWidth="1"/>
    <col min="4638" max="4638" width="10.75" style="344" customWidth="1"/>
    <col min="4639" max="4639" width="11.875" style="344" customWidth="1"/>
    <col min="4640" max="4864" width="9" style="344"/>
    <col min="4865" max="4865" width="16" style="344" customWidth="1"/>
    <col min="4866" max="4866" width="12.375" style="344" bestFit="1" customWidth="1"/>
    <col min="4867" max="4867" width="10.375" style="344" customWidth="1"/>
    <col min="4868" max="4868" width="10.5" style="344" bestFit="1" customWidth="1"/>
    <col min="4869" max="4869" width="11.125" style="344" bestFit="1" customWidth="1"/>
    <col min="4870" max="4870" width="10" style="344" bestFit="1" customWidth="1"/>
    <col min="4871" max="4871" width="10.25" style="344" bestFit="1" customWidth="1"/>
    <col min="4872" max="4872" width="10.5" style="344" customWidth="1"/>
    <col min="4873" max="4873" width="13.5" style="344" bestFit="1" customWidth="1"/>
    <col min="4874" max="4874" width="10.5" style="344" customWidth="1"/>
    <col min="4875" max="4875" width="11.125" style="344" bestFit="1" customWidth="1"/>
    <col min="4876" max="4876" width="10.875" style="344" customWidth="1"/>
    <col min="4877" max="4877" width="11.125" style="344" bestFit="1" customWidth="1"/>
    <col min="4878" max="4878" width="10" style="344" bestFit="1" customWidth="1"/>
    <col min="4879" max="4879" width="11" style="344" customWidth="1"/>
    <col min="4880" max="4880" width="10" style="344" bestFit="1" customWidth="1"/>
    <col min="4881" max="4881" width="11.125" style="344" bestFit="1" customWidth="1"/>
    <col min="4882" max="4882" width="10" style="344" bestFit="1" customWidth="1"/>
    <col min="4883" max="4883" width="12" style="344" customWidth="1"/>
    <col min="4884" max="4884" width="9.25" style="344" customWidth="1"/>
    <col min="4885" max="4885" width="10.625" style="344" customWidth="1"/>
    <col min="4886" max="4886" width="12.125" style="344" bestFit="1" customWidth="1"/>
    <col min="4887" max="4887" width="9.75" style="344" bestFit="1" customWidth="1"/>
    <col min="4888" max="4890" width="11.25" style="344" customWidth="1"/>
    <col min="4891" max="4891" width="9" style="344"/>
    <col min="4892" max="4892" width="12.5" style="344" customWidth="1"/>
    <col min="4893" max="4893" width="13.875" style="344" customWidth="1"/>
    <col min="4894" max="4894" width="10.75" style="344" customWidth="1"/>
    <col min="4895" max="4895" width="11.875" style="344" customWidth="1"/>
    <col min="4896" max="5120" width="9" style="344"/>
    <col min="5121" max="5121" width="16" style="344" customWidth="1"/>
    <col min="5122" max="5122" width="12.375" style="344" bestFit="1" customWidth="1"/>
    <col min="5123" max="5123" width="10.375" style="344" customWidth="1"/>
    <col min="5124" max="5124" width="10.5" style="344" bestFit="1" customWidth="1"/>
    <col min="5125" max="5125" width="11.125" style="344" bestFit="1" customWidth="1"/>
    <col min="5126" max="5126" width="10" style="344" bestFit="1" customWidth="1"/>
    <col min="5127" max="5127" width="10.25" style="344" bestFit="1" customWidth="1"/>
    <col min="5128" max="5128" width="10.5" style="344" customWidth="1"/>
    <col min="5129" max="5129" width="13.5" style="344" bestFit="1" customWidth="1"/>
    <col min="5130" max="5130" width="10.5" style="344" customWidth="1"/>
    <col min="5131" max="5131" width="11.125" style="344" bestFit="1" customWidth="1"/>
    <col min="5132" max="5132" width="10.875" style="344" customWidth="1"/>
    <col min="5133" max="5133" width="11.125" style="344" bestFit="1" customWidth="1"/>
    <col min="5134" max="5134" width="10" style="344" bestFit="1" customWidth="1"/>
    <col min="5135" max="5135" width="11" style="344" customWidth="1"/>
    <col min="5136" max="5136" width="10" style="344" bestFit="1" customWidth="1"/>
    <col min="5137" max="5137" width="11.125" style="344" bestFit="1" customWidth="1"/>
    <col min="5138" max="5138" width="10" style="344" bestFit="1" customWidth="1"/>
    <col min="5139" max="5139" width="12" style="344" customWidth="1"/>
    <col min="5140" max="5140" width="9.25" style="344" customWidth="1"/>
    <col min="5141" max="5141" width="10.625" style="344" customWidth="1"/>
    <col min="5142" max="5142" width="12.125" style="344" bestFit="1" customWidth="1"/>
    <col min="5143" max="5143" width="9.75" style="344" bestFit="1" customWidth="1"/>
    <col min="5144" max="5146" width="11.25" style="344" customWidth="1"/>
    <col min="5147" max="5147" width="9" style="344"/>
    <col min="5148" max="5148" width="12.5" style="344" customWidth="1"/>
    <col min="5149" max="5149" width="13.875" style="344" customWidth="1"/>
    <col min="5150" max="5150" width="10.75" style="344" customWidth="1"/>
    <col min="5151" max="5151" width="11.875" style="344" customWidth="1"/>
    <col min="5152" max="5376" width="9" style="344"/>
    <col min="5377" max="5377" width="16" style="344" customWidth="1"/>
    <col min="5378" max="5378" width="12.375" style="344" bestFit="1" customWidth="1"/>
    <col min="5379" max="5379" width="10.375" style="344" customWidth="1"/>
    <col min="5380" max="5380" width="10.5" style="344" bestFit="1" customWidth="1"/>
    <col min="5381" max="5381" width="11.125" style="344" bestFit="1" customWidth="1"/>
    <col min="5382" max="5382" width="10" style="344" bestFit="1" customWidth="1"/>
    <col min="5383" max="5383" width="10.25" style="344" bestFit="1" customWidth="1"/>
    <col min="5384" max="5384" width="10.5" style="344" customWidth="1"/>
    <col min="5385" max="5385" width="13.5" style="344" bestFit="1" customWidth="1"/>
    <col min="5386" max="5386" width="10.5" style="344" customWidth="1"/>
    <col min="5387" max="5387" width="11.125" style="344" bestFit="1" customWidth="1"/>
    <col min="5388" max="5388" width="10.875" style="344" customWidth="1"/>
    <col min="5389" max="5389" width="11.125" style="344" bestFit="1" customWidth="1"/>
    <col min="5390" max="5390" width="10" style="344" bestFit="1" customWidth="1"/>
    <col min="5391" max="5391" width="11" style="344" customWidth="1"/>
    <col min="5392" max="5392" width="10" style="344" bestFit="1" customWidth="1"/>
    <col min="5393" max="5393" width="11.125" style="344" bestFit="1" customWidth="1"/>
    <col min="5394" max="5394" width="10" style="344" bestFit="1" customWidth="1"/>
    <col min="5395" max="5395" width="12" style="344" customWidth="1"/>
    <col min="5396" max="5396" width="9.25" style="344" customWidth="1"/>
    <col min="5397" max="5397" width="10.625" style="344" customWidth="1"/>
    <col min="5398" max="5398" width="12.125" style="344" bestFit="1" customWidth="1"/>
    <col min="5399" max="5399" width="9.75" style="344" bestFit="1" customWidth="1"/>
    <col min="5400" max="5402" width="11.25" style="344" customWidth="1"/>
    <col min="5403" max="5403" width="9" style="344"/>
    <col min="5404" max="5404" width="12.5" style="344" customWidth="1"/>
    <col min="5405" max="5405" width="13.875" style="344" customWidth="1"/>
    <col min="5406" max="5406" width="10.75" style="344" customWidth="1"/>
    <col min="5407" max="5407" width="11.875" style="344" customWidth="1"/>
    <col min="5408" max="5632" width="9" style="344"/>
    <col min="5633" max="5633" width="16" style="344" customWidth="1"/>
    <col min="5634" max="5634" width="12.375" style="344" bestFit="1" customWidth="1"/>
    <col min="5635" max="5635" width="10.375" style="344" customWidth="1"/>
    <col min="5636" max="5636" width="10.5" style="344" bestFit="1" customWidth="1"/>
    <col min="5637" max="5637" width="11.125" style="344" bestFit="1" customWidth="1"/>
    <col min="5638" max="5638" width="10" style="344" bestFit="1" customWidth="1"/>
    <col min="5639" max="5639" width="10.25" style="344" bestFit="1" customWidth="1"/>
    <col min="5640" max="5640" width="10.5" style="344" customWidth="1"/>
    <col min="5641" max="5641" width="13.5" style="344" bestFit="1" customWidth="1"/>
    <col min="5642" max="5642" width="10.5" style="344" customWidth="1"/>
    <col min="5643" max="5643" width="11.125" style="344" bestFit="1" customWidth="1"/>
    <col min="5644" max="5644" width="10.875" style="344" customWidth="1"/>
    <col min="5645" max="5645" width="11.125" style="344" bestFit="1" customWidth="1"/>
    <col min="5646" max="5646" width="10" style="344" bestFit="1" customWidth="1"/>
    <col min="5647" max="5647" width="11" style="344" customWidth="1"/>
    <col min="5648" max="5648" width="10" style="344" bestFit="1" customWidth="1"/>
    <col min="5649" max="5649" width="11.125" style="344" bestFit="1" customWidth="1"/>
    <col min="5650" max="5650" width="10" style="344" bestFit="1" customWidth="1"/>
    <col min="5651" max="5651" width="12" style="344" customWidth="1"/>
    <col min="5652" max="5652" width="9.25" style="344" customWidth="1"/>
    <col min="5653" max="5653" width="10.625" style="344" customWidth="1"/>
    <col min="5654" max="5654" width="12.125" style="344" bestFit="1" customWidth="1"/>
    <col min="5655" max="5655" width="9.75" style="344" bestFit="1" customWidth="1"/>
    <col min="5656" max="5658" width="11.25" style="344" customWidth="1"/>
    <col min="5659" max="5659" width="9" style="344"/>
    <col min="5660" max="5660" width="12.5" style="344" customWidth="1"/>
    <col min="5661" max="5661" width="13.875" style="344" customWidth="1"/>
    <col min="5662" max="5662" width="10.75" style="344" customWidth="1"/>
    <col min="5663" max="5663" width="11.875" style="344" customWidth="1"/>
    <col min="5664" max="5888" width="9" style="344"/>
    <col min="5889" max="5889" width="16" style="344" customWidth="1"/>
    <col min="5890" max="5890" width="12.375" style="344" bestFit="1" customWidth="1"/>
    <col min="5891" max="5891" width="10.375" style="344" customWidth="1"/>
    <col min="5892" max="5892" width="10.5" style="344" bestFit="1" customWidth="1"/>
    <col min="5893" max="5893" width="11.125" style="344" bestFit="1" customWidth="1"/>
    <col min="5894" max="5894" width="10" style="344" bestFit="1" customWidth="1"/>
    <col min="5895" max="5895" width="10.25" style="344" bestFit="1" customWidth="1"/>
    <col min="5896" max="5896" width="10.5" style="344" customWidth="1"/>
    <col min="5897" max="5897" width="13.5" style="344" bestFit="1" customWidth="1"/>
    <col min="5898" max="5898" width="10.5" style="344" customWidth="1"/>
    <col min="5899" max="5899" width="11.125" style="344" bestFit="1" customWidth="1"/>
    <col min="5900" max="5900" width="10.875" style="344" customWidth="1"/>
    <col min="5901" max="5901" width="11.125" style="344" bestFit="1" customWidth="1"/>
    <col min="5902" max="5902" width="10" style="344" bestFit="1" customWidth="1"/>
    <col min="5903" max="5903" width="11" style="344" customWidth="1"/>
    <col min="5904" max="5904" width="10" style="344" bestFit="1" customWidth="1"/>
    <col min="5905" max="5905" width="11.125" style="344" bestFit="1" customWidth="1"/>
    <col min="5906" max="5906" width="10" style="344" bestFit="1" customWidth="1"/>
    <col min="5907" max="5907" width="12" style="344" customWidth="1"/>
    <col min="5908" max="5908" width="9.25" style="344" customWidth="1"/>
    <col min="5909" max="5909" width="10.625" style="344" customWidth="1"/>
    <col min="5910" max="5910" width="12.125" style="344" bestFit="1" customWidth="1"/>
    <col min="5911" max="5911" width="9.75" style="344" bestFit="1" customWidth="1"/>
    <col min="5912" max="5914" width="11.25" style="344" customWidth="1"/>
    <col min="5915" max="5915" width="9" style="344"/>
    <col min="5916" max="5916" width="12.5" style="344" customWidth="1"/>
    <col min="5917" max="5917" width="13.875" style="344" customWidth="1"/>
    <col min="5918" max="5918" width="10.75" style="344" customWidth="1"/>
    <col min="5919" max="5919" width="11.875" style="344" customWidth="1"/>
    <col min="5920" max="6144" width="9" style="344"/>
    <col min="6145" max="6145" width="16" style="344" customWidth="1"/>
    <col min="6146" max="6146" width="12.375" style="344" bestFit="1" customWidth="1"/>
    <col min="6147" max="6147" width="10.375" style="344" customWidth="1"/>
    <col min="6148" max="6148" width="10.5" style="344" bestFit="1" customWidth="1"/>
    <col min="6149" max="6149" width="11.125" style="344" bestFit="1" customWidth="1"/>
    <col min="6150" max="6150" width="10" style="344" bestFit="1" customWidth="1"/>
    <col min="6151" max="6151" width="10.25" style="344" bestFit="1" customWidth="1"/>
    <col min="6152" max="6152" width="10.5" style="344" customWidth="1"/>
    <col min="6153" max="6153" width="13.5" style="344" bestFit="1" customWidth="1"/>
    <col min="6154" max="6154" width="10.5" style="344" customWidth="1"/>
    <col min="6155" max="6155" width="11.125" style="344" bestFit="1" customWidth="1"/>
    <col min="6156" max="6156" width="10.875" style="344" customWidth="1"/>
    <col min="6157" max="6157" width="11.125" style="344" bestFit="1" customWidth="1"/>
    <col min="6158" max="6158" width="10" style="344" bestFit="1" customWidth="1"/>
    <col min="6159" max="6159" width="11" style="344" customWidth="1"/>
    <col min="6160" max="6160" width="10" style="344" bestFit="1" customWidth="1"/>
    <col min="6161" max="6161" width="11.125" style="344" bestFit="1" customWidth="1"/>
    <col min="6162" max="6162" width="10" style="344" bestFit="1" customWidth="1"/>
    <col min="6163" max="6163" width="12" style="344" customWidth="1"/>
    <col min="6164" max="6164" width="9.25" style="344" customWidth="1"/>
    <col min="6165" max="6165" width="10.625" style="344" customWidth="1"/>
    <col min="6166" max="6166" width="12.125" style="344" bestFit="1" customWidth="1"/>
    <col min="6167" max="6167" width="9.75" style="344" bestFit="1" customWidth="1"/>
    <col min="6168" max="6170" width="11.25" style="344" customWidth="1"/>
    <col min="6171" max="6171" width="9" style="344"/>
    <col min="6172" max="6172" width="12.5" style="344" customWidth="1"/>
    <col min="6173" max="6173" width="13.875" style="344" customWidth="1"/>
    <col min="6174" max="6174" width="10.75" style="344" customWidth="1"/>
    <col min="6175" max="6175" width="11.875" style="344" customWidth="1"/>
    <col min="6176" max="6400" width="9" style="344"/>
    <col min="6401" max="6401" width="16" style="344" customWidth="1"/>
    <col min="6402" max="6402" width="12.375" style="344" bestFit="1" customWidth="1"/>
    <col min="6403" max="6403" width="10.375" style="344" customWidth="1"/>
    <col min="6404" max="6404" width="10.5" style="344" bestFit="1" customWidth="1"/>
    <col min="6405" max="6405" width="11.125" style="344" bestFit="1" customWidth="1"/>
    <col min="6406" max="6406" width="10" style="344" bestFit="1" customWidth="1"/>
    <col min="6407" max="6407" width="10.25" style="344" bestFit="1" customWidth="1"/>
    <col min="6408" max="6408" width="10.5" style="344" customWidth="1"/>
    <col min="6409" max="6409" width="13.5" style="344" bestFit="1" customWidth="1"/>
    <col min="6410" max="6410" width="10.5" style="344" customWidth="1"/>
    <col min="6411" max="6411" width="11.125" style="344" bestFit="1" customWidth="1"/>
    <col min="6412" max="6412" width="10.875" style="344" customWidth="1"/>
    <col min="6413" max="6413" width="11.125" style="344" bestFit="1" customWidth="1"/>
    <col min="6414" max="6414" width="10" style="344" bestFit="1" customWidth="1"/>
    <col min="6415" max="6415" width="11" style="344" customWidth="1"/>
    <col min="6416" max="6416" width="10" style="344" bestFit="1" customWidth="1"/>
    <col min="6417" max="6417" width="11.125" style="344" bestFit="1" customWidth="1"/>
    <col min="6418" max="6418" width="10" style="344" bestFit="1" customWidth="1"/>
    <col min="6419" max="6419" width="12" style="344" customWidth="1"/>
    <col min="6420" max="6420" width="9.25" style="344" customWidth="1"/>
    <col min="6421" max="6421" width="10.625" style="344" customWidth="1"/>
    <col min="6422" max="6422" width="12.125" style="344" bestFit="1" customWidth="1"/>
    <col min="6423" max="6423" width="9.75" style="344" bestFit="1" customWidth="1"/>
    <col min="6424" max="6426" width="11.25" style="344" customWidth="1"/>
    <col min="6427" max="6427" width="9" style="344"/>
    <col min="6428" max="6428" width="12.5" style="344" customWidth="1"/>
    <col min="6429" max="6429" width="13.875" style="344" customWidth="1"/>
    <col min="6430" max="6430" width="10.75" style="344" customWidth="1"/>
    <col min="6431" max="6431" width="11.875" style="344" customWidth="1"/>
    <col min="6432" max="6656" width="9" style="344"/>
    <col min="6657" max="6657" width="16" style="344" customWidth="1"/>
    <col min="6658" max="6658" width="12.375" style="344" bestFit="1" customWidth="1"/>
    <col min="6659" max="6659" width="10.375" style="344" customWidth="1"/>
    <col min="6660" max="6660" width="10.5" style="344" bestFit="1" customWidth="1"/>
    <col min="6661" max="6661" width="11.125" style="344" bestFit="1" customWidth="1"/>
    <col min="6662" max="6662" width="10" style="344" bestFit="1" customWidth="1"/>
    <col min="6663" max="6663" width="10.25" style="344" bestFit="1" customWidth="1"/>
    <col min="6664" max="6664" width="10.5" style="344" customWidth="1"/>
    <col min="6665" max="6665" width="13.5" style="344" bestFit="1" customWidth="1"/>
    <col min="6666" max="6666" width="10.5" style="344" customWidth="1"/>
    <col min="6667" max="6667" width="11.125" style="344" bestFit="1" customWidth="1"/>
    <col min="6668" max="6668" width="10.875" style="344" customWidth="1"/>
    <col min="6669" max="6669" width="11.125" style="344" bestFit="1" customWidth="1"/>
    <col min="6670" max="6670" width="10" style="344" bestFit="1" customWidth="1"/>
    <col min="6671" max="6671" width="11" style="344" customWidth="1"/>
    <col min="6672" max="6672" width="10" style="344" bestFit="1" customWidth="1"/>
    <col min="6673" max="6673" width="11.125" style="344" bestFit="1" customWidth="1"/>
    <col min="6674" max="6674" width="10" style="344" bestFit="1" customWidth="1"/>
    <col min="6675" max="6675" width="12" style="344" customWidth="1"/>
    <col min="6676" max="6676" width="9.25" style="344" customWidth="1"/>
    <col min="6677" max="6677" width="10.625" style="344" customWidth="1"/>
    <col min="6678" max="6678" width="12.125" style="344" bestFit="1" customWidth="1"/>
    <col min="6679" max="6679" width="9.75" style="344" bestFit="1" customWidth="1"/>
    <col min="6680" max="6682" width="11.25" style="344" customWidth="1"/>
    <col min="6683" max="6683" width="9" style="344"/>
    <col min="6684" max="6684" width="12.5" style="344" customWidth="1"/>
    <col min="6685" max="6685" width="13.875" style="344" customWidth="1"/>
    <col min="6686" max="6686" width="10.75" style="344" customWidth="1"/>
    <col min="6687" max="6687" width="11.875" style="344" customWidth="1"/>
    <col min="6688" max="6912" width="9" style="344"/>
    <col min="6913" max="6913" width="16" style="344" customWidth="1"/>
    <col min="6914" max="6914" width="12.375" style="344" bestFit="1" customWidth="1"/>
    <col min="6915" max="6915" width="10.375" style="344" customWidth="1"/>
    <col min="6916" max="6916" width="10.5" style="344" bestFit="1" customWidth="1"/>
    <col min="6917" max="6917" width="11.125" style="344" bestFit="1" customWidth="1"/>
    <col min="6918" max="6918" width="10" style="344" bestFit="1" customWidth="1"/>
    <col min="6919" max="6919" width="10.25" style="344" bestFit="1" customWidth="1"/>
    <col min="6920" max="6920" width="10.5" style="344" customWidth="1"/>
    <col min="6921" max="6921" width="13.5" style="344" bestFit="1" customWidth="1"/>
    <col min="6922" max="6922" width="10.5" style="344" customWidth="1"/>
    <col min="6923" max="6923" width="11.125" style="344" bestFit="1" customWidth="1"/>
    <col min="6924" max="6924" width="10.875" style="344" customWidth="1"/>
    <col min="6925" max="6925" width="11.125" style="344" bestFit="1" customWidth="1"/>
    <col min="6926" max="6926" width="10" style="344" bestFit="1" customWidth="1"/>
    <col min="6927" max="6927" width="11" style="344" customWidth="1"/>
    <col min="6928" max="6928" width="10" style="344" bestFit="1" customWidth="1"/>
    <col min="6929" max="6929" width="11.125" style="344" bestFit="1" customWidth="1"/>
    <col min="6930" max="6930" width="10" style="344" bestFit="1" customWidth="1"/>
    <col min="6931" max="6931" width="12" style="344" customWidth="1"/>
    <col min="6932" max="6932" width="9.25" style="344" customWidth="1"/>
    <col min="6933" max="6933" width="10.625" style="344" customWidth="1"/>
    <col min="6934" max="6934" width="12.125" style="344" bestFit="1" customWidth="1"/>
    <col min="6935" max="6935" width="9.75" style="344" bestFit="1" customWidth="1"/>
    <col min="6936" max="6938" width="11.25" style="344" customWidth="1"/>
    <col min="6939" max="6939" width="9" style="344"/>
    <col min="6940" max="6940" width="12.5" style="344" customWidth="1"/>
    <col min="6941" max="6941" width="13.875" style="344" customWidth="1"/>
    <col min="6942" max="6942" width="10.75" style="344" customWidth="1"/>
    <col min="6943" max="6943" width="11.875" style="344" customWidth="1"/>
    <col min="6944" max="7168" width="9" style="344"/>
    <col min="7169" max="7169" width="16" style="344" customWidth="1"/>
    <col min="7170" max="7170" width="12.375" style="344" bestFit="1" customWidth="1"/>
    <col min="7171" max="7171" width="10.375" style="344" customWidth="1"/>
    <col min="7172" max="7172" width="10.5" style="344" bestFit="1" customWidth="1"/>
    <col min="7173" max="7173" width="11.125" style="344" bestFit="1" customWidth="1"/>
    <col min="7174" max="7174" width="10" style="344" bestFit="1" customWidth="1"/>
    <col min="7175" max="7175" width="10.25" style="344" bestFit="1" customWidth="1"/>
    <col min="7176" max="7176" width="10.5" style="344" customWidth="1"/>
    <col min="7177" max="7177" width="13.5" style="344" bestFit="1" customWidth="1"/>
    <col min="7178" max="7178" width="10.5" style="344" customWidth="1"/>
    <col min="7179" max="7179" width="11.125" style="344" bestFit="1" customWidth="1"/>
    <col min="7180" max="7180" width="10.875" style="344" customWidth="1"/>
    <col min="7181" max="7181" width="11.125" style="344" bestFit="1" customWidth="1"/>
    <col min="7182" max="7182" width="10" style="344" bestFit="1" customWidth="1"/>
    <col min="7183" max="7183" width="11" style="344" customWidth="1"/>
    <col min="7184" max="7184" width="10" style="344" bestFit="1" customWidth="1"/>
    <col min="7185" max="7185" width="11.125" style="344" bestFit="1" customWidth="1"/>
    <col min="7186" max="7186" width="10" style="344" bestFit="1" customWidth="1"/>
    <col min="7187" max="7187" width="12" style="344" customWidth="1"/>
    <col min="7188" max="7188" width="9.25" style="344" customWidth="1"/>
    <col min="7189" max="7189" width="10.625" style="344" customWidth="1"/>
    <col min="7190" max="7190" width="12.125" style="344" bestFit="1" customWidth="1"/>
    <col min="7191" max="7191" width="9.75" style="344" bestFit="1" customWidth="1"/>
    <col min="7192" max="7194" width="11.25" style="344" customWidth="1"/>
    <col min="7195" max="7195" width="9" style="344"/>
    <col min="7196" max="7196" width="12.5" style="344" customWidth="1"/>
    <col min="7197" max="7197" width="13.875" style="344" customWidth="1"/>
    <col min="7198" max="7198" width="10.75" style="344" customWidth="1"/>
    <col min="7199" max="7199" width="11.875" style="344" customWidth="1"/>
    <col min="7200" max="7424" width="9" style="344"/>
    <col min="7425" max="7425" width="16" style="344" customWidth="1"/>
    <col min="7426" max="7426" width="12.375" style="344" bestFit="1" customWidth="1"/>
    <col min="7427" max="7427" width="10.375" style="344" customWidth="1"/>
    <col min="7428" max="7428" width="10.5" style="344" bestFit="1" customWidth="1"/>
    <col min="7429" max="7429" width="11.125" style="344" bestFit="1" customWidth="1"/>
    <col min="7430" max="7430" width="10" style="344" bestFit="1" customWidth="1"/>
    <col min="7431" max="7431" width="10.25" style="344" bestFit="1" customWidth="1"/>
    <col min="7432" max="7432" width="10.5" style="344" customWidth="1"/>
    <col min="7433" max="7433" width="13.5" style="344" bestFit="1" customWidth="1"/>
    <col min="7434" max="7434" width="10.5" style="344" customWidth="1"/>
    <col min="7435" max="7435" width="11.125" style="344" bestFit="1" customWidth="1"/>
    <col min="7436" max="7436" width="10.875" style="344" customWidth="1"/>
    <col min="7437" max="7437" width="11.125" style="344" bestFit="1" customWidth="1"/>
    <col min="7438" max="7438" width="10" style="344" bestFit="1" customWidth="1"/>
    <col min="7439" max="7439" width="11" style="344" customWidth="1"/>
    <col min="7440" max="7440" width="10" style="344" bestFit="1" customWidth="1"/>
    <col min="7441" max="7441" width="11.125" style="344" bestFit="1" customWidth="1"/>
    <col min="7442" max="7442" width="10" style="344" bestFit="1" customWidth="1"/>
    <col min="7443" max="7443" width="12" style="344" customWidth="1"/>
    <col min="7444" max="7444" width="9.25" style="344" customWidth="1"/>
    <col min="7445" max="7445" width="10.625" style="344" customWidth="1"/>
    <col min="7446" max="7446" width="12.125" style="344" bestFit="1" customWidth="1"/>
    <col min="7447" max="7447" width="9.75" style="344" bestFit="1" customWidth="1"/>
    <col min="7448" max="7450" width="11.25" style="344" customWidth="1"/>
    <col min="7451" max="7451" width="9" style="344"/>
    <col min="7452" max="7452" width="12.5" style="344" customWidth="1"/>
    <col min="7453" max="7453" width="13.875" style="344" customWidth="1"/>
    <col min="7454" max="7454" width="10.75" style="344" customWidth="1"/>
    <col min="7455" max="7455" width="11.875" style="344" customWidth="1"/>
    <col min="7456" max="7680" width="9" style="344"/>
    <col min="7681" max="7681" width="16" style="344" customWidth="1"/>
    <col min="7682" max="7682" width="12.375" style="344" bestFit="1" customWidth="1"/>
    <col min="7683" max="7683" width="10.375" style="344" customWidth="1"/>
    <col min="7684" max="7684" width="10.5" style="344" bestFit="1" customWidth="1"/>
    <col min="7685" max="7685" width="11.125" style="344" bestFit="1" customWidth="1"/>
    <col min="7686" max="7686" width="10" style="344" bestFit="1" customWidth="1"/>
    <col min="7687" max="7687" width="10.25" style="344" bestFit="1" customWidth="1"/>
    <col min="7688" max="7688" width="10.5" style="344" customWidth="1"/>
    <col min="7689" max="7689" width="13.5" style="344" bestFit="1" customWidth="1"/>
    <col min="7690" max="7690" width="10.5" style="344" customWidth="1"/>
    <col min="7691" max="7691" width="11.125" style="344" bestFit="1" customWidth="1"/>
    <col min="7692" max="7692" width="10.875" style="344" customWidth="1"/>
    <col min="7693" max="7693" width="11.125" style="344" bestFit="1" customWidth="1"/>
    <col min="7694" max="7694" width="10" style="344" bestFit="1" customWidth="1"/>
    <col min="7695" max="7695" width="11" style="344" customWidth="1"/>
    <col min="7696" max="7696" width="10" style="344" bestFit="1" customWidth="1"/>
    <col min="7697" max="7697" width="11.125" style="344" bestFit="1" customWidth="1"/>
    <col min="7698" max="7698" width="10" style="344" bestFit="1" customWidth="1"/>
    <col min="7699" max="7699" width="12" style="344" customWidth="1"/>
    <col min="7700" max="7700" width="9.25" style="344" customWidth="1"/>
    <col min="7701" max="7701" width="10.625" style="344" customWidth="1"/>
    <col min="7702" max="7702" width="12.125" style="344" bestFit="1" customWidth="1"/>
    <col min="7703" max="7703" width="9.75" style="344" bestFit="1" customWidth="1"/>
    <col min="7704" max="7706" width="11.25" style="344" customWidth="1"/>
    <col min="7707" max="7707" width="9" style="344"/>
    <col min="7708" max="7708" width="12.5" style="344" customWidth="1"/>
    <col min="7709" max="7709" width="13.875" style="344" customWidth="1"/>
    <col min="7710" max="7710" width="10.75" style="344" customWidth="1"/>
    <col min="7711" max="7711" width="11.875" style="344" customWidth="1"/>
    <col min="7712" max="7936" width="9" style="344"/>
    <col min="7937" max="7937" width="16" style="344" customWidth="1"/>
    <col min="7938" max="7938" width="12.375" style="344" bestFit="1" customWidth="1"/>
    <col min="7939" max="7939" width="10.375" style="344" customWidth="1"/>
    <col min="7940" max="7940" width="10.5" style="344" bestFit="1" customWidth="1"/>
    <col min="7941" max="7941" width="11.125" style="344" bestFit="1" customWidth="1"/>
    <col min="7942" max="7942" width="10" style="344" bestFit="1" customWidth="1"/>
    <col min="7943" max="7943" width="10.25" style="344" bestFit="1" customWidth="1"/>
    <col min="7944" max="7944" width="10.5" style="344" customWidth="1"/>
    <col min="7945" max="7945" width="13.5" style="344" bestFit="1" customWidth="1"/>
    <col min="7946" max="7946" width="10.5" style="344" customWidth="1"/>
    <col min="7947" max="7947" width="11.125" style="344" bestFit="1" customWidth="1"/>
    <col min="7948" max="7948" width="10.875" style="344" customWidth="1"/>
    <col min="7949" max="7949" width="11.125" style="344" bestFit="1" customWidth="1"/>
    <col min="7950" max="7950" width="10" style="344" bestFit="1" customWidth="1"/>
    <col min="7951" max="7951" width="11" style="344" customWidth="1"/>
    <col min="7952" max="7952" width="10" style="344" bestFit="1" customWidth="1"/>
    <col min="7953" max="7953" width="11.125" style="344" bestFit="1" customWidth="1"/>
    <col min="7954" max="7954" width="10" style="344" bestFit="1" customWidth="1"/>
    <col min="7955" max="7955" width="12" style="344" customWidth="1"/>
    <col min="7956" max="7956" width="9.25" style="344" customWidth="1"/>
    <col min="7957" max="7957" width="10.625" style="344" customWidth="1"/>
    <col min="7958" max="7958" width="12.125" style="344" bestFit="1" customWidth="1"/>
    <col min="7959" max="7959" width="9.75" style="344" bestFit="1" customWidth="1"/>
    <col min="7960" max="7962" width="11.25" style="344" customWidth="1"/>
    <col min="7963" max="7963" width="9" style="344"/>
    <col min="7964" max="7964" width="12.5" style="344" customWidth="1"/>
    <col min="7965" max="7965" width="13.875" style="344" customWidth="1"/>
    <col min="7966" max="7966" width="10.75" style="344" customWidth="1"/>
    <col min="7967" max="7967" width="11.875" style="344" customWidth="1"/>
    <col min="7968" max="8192" width="9" style="344"/>
    <col min="8193" max="8193" width="16" style="344" customWidth="1"/>
    <col min="8194" max="8194" width="12.375" style="344" bestFit="1" customWidth="1"/>
    <col min="8195" max="8195" width="10.375" style="344" customWidth="1"/>
    <col min="8196" max="8196" width="10.5" style="344" bestFit="1" customWidth="1"/>
    <col min="8197" max="8197" width="11.125" style="344" bestFit="1" customWidth="1"/>
    <col min="8198" max="8198" width="10" style="344" bestFit="1" customWidth="1"/>
    <col min="8199" max="8199" width="10.25" style="344" bestFit="1" customWidth="1"/>
    <col min="8200" max="8200" width="10.5" style="344" customWidth="1"/>
    <col min="8201" max="8201" width="13.5" style="344" bestFit="1" customWidth="1"/>
    <col min="8202" max="8202" width="10.5" style="344" customWidth="1"/>
    <col min="8203" max="8203" width="11.125" style="344" bestFit="1" customWidth="1"/>
    <col min="8204" max="8204" width="10.875" style="344" customWidth="1"/>
    <col min="8205" max="8205" width="11.125" style="344" bestFit="1" customWidth="1"/>
    <col min="8206" max="8206" width="10" style="344" bestFit="1" customWidth="1"/>
    <col min="8207" max="8207" width="11" style="344" customWidth="1"/>
    <col min="8208" max="8208" width="10" style="344" bestFit="1" customWidth="1"/>
    <col min="8209" max="8209" width="11.125" style="344" bestFit="1" customWidth="1"/>
    <col min="8210" max="8210" width="10" style="344" bestFit="1" customWidth="1"/>
    <col min="8211" max="8211" width="12" style="344" customWidth="1"/>
    <col min="8212" max="8212" width="9.25" style="344" customWidth="1"/>
    <col min="8213" max="8213" width="10.625" style="344" customWidth="1"/>
    <col min="8214" max="8214" width="12.125" style="344" bestFit="1" customWidth="1"/>
    <col min="8215" max="8215" width="9.75" style="344" bestFit="1" customWidth="1"/>
    <col min="8216" max="8218" width="11.25" style="344" customWidth="1"/>
    <col min="8219" max="8219" width="9" style="344"/>
    <col min="8220" max="8220" width="12.5" style="344" customWidth="1"/>
    <col min="8221" max="8221" width="13.875" style="344" customWidth="1"/>
    <col min="8222" max="8222" width="10.75" style="344" customWidth="1"/>
    <col min="8223" max="8223" width="11.875" style="344" customWidth="1"/>
    <col min="8224" max="8448" width="9" style="344"/>
    <col min="8449" max="8449" width="16" style="344" customWidth="1"/>
    <col min="8450" max="8450" width="12.375" style="344" bestFit="1" customWidth="1"/>
    <col min="8451" max="8451" width="10.375" style="344" customWidth="1"/>
    <col min="8452" max="8452" width="10.5" style="344" bestFit="1" customWidth="1"/>
    <col min="8453" max="8453" width="11.125" style="344" bestFit="1" customWidth="1"/>
    <col min="8454" max="8454" width="10" style="344" bestFit="1" customWidth="1"/>
    <col min="8455" max="8455" width="10.25" style="344" bestFit="1" customWidth="1"/>
    <col min="8456" max="8456" width="10.5" style="344" customWidth="1"/>
    <col min="8457" max="8457" width="13.5" style="344" bestFit="1" customWidth="1"/>
    <col min="8458" max="8458" width="10.5" style="344" customWidth="1"/>
    <col min="8459" max="8459" width="11.125" style="344" bestFit="1" customWidth="1"/>
    <col min="8460" max="8460" width="10.875" style="344" customWidth="1"/>
    <col min="8461" max="8461" width="11.125" style="344" bestFit="1" customWidth="1"/>
    <col min="8462" max="8462" width="10" style="344" bestFit="1" customWidth="1"/>
    <col min="8463" max="8463" width="11" style="344" customWidth="1"/>
    <col min="8464" max="8464" width="10" style="344" bestFit="1" customWidth="1"/>
    <col min="8465" max="8465" width="11.125" style="344" bestFit="1" customWidth="1"/>
    <col min="8466" max="8466" width="10" style="344" bestFit="1" customWidth="1"/>
    <col min="8467" max="8467" width="12" style="344" customWidth="1"/>
    <col min="8468" max="8468" width="9.25" style="344" customWidth="1"/>
    <col min="8469" max="8469" width="10.625" style="344" customWidth="1"/>
    <col min="8470" max="8470" width="12.125" style="344" bestFit="1" customWidth="1"/>
    <col min="8471" max="8471" width="9.75" style="344" bestFit="1" customWidth="1"/>
    <col min="8472" max="8474" width="11.25" style="344" customWidth="1"/>
    <col min="8475" max="8475" width="9" style="344"/>
    <col min="8476" max="8476" width="12.5" style="344" customWidth="1"/>
    <col min="8477" max="8477" width="13.875" style="344" customWidth="1"/>
    <col min="8478" max="8478" width="10.75" style="344" customWidth="1"/>
    <col min="8479" max="8479" width="11.875" style="344" customWidth="1"/>
    <col min="8480" max="8704" width="9" style="344"/>
    <col min="8705" max="8705" width="16" style="344" customWidth="1"/>
    <col min="8706" max="8706" width="12.375" style="344" bestFit="1" customWidth="1"/>
    <col min="8707" max="8707" width="10.375" style="344" customWidth="1"/>
    <col min="8708" max="8708" width="10.5" style="344" bestFit="1" customWidth="1"/>
    <col min="8709" max="8709" width="11.125" style="344" bestFit="1" customWidth="1"/>
    <col min="8710" max="8710" width="10" style="344" bestFit="1" customWidth="1"/>
    <col min="8711" max="8711" width="10.25" style="344" bestFit="1" customWidth="1"/>
    <col min="8712" max="8712" width="10.5" style="344" customWidth="1"/>
    <col min="8713" max="8713" width="13.5" style="344" bestFit="1" customWidth="1"/>
    <col min="8714" max="8714" width="10.5" style="344" customWidth="1"/>
    <col min="8715" max="8715" width="11.125" style="344" bestFit="1" customWidth="1"/>
    <col min="8716" max="8716" width="10.875" style="344" customWidth="1"/>
    <col min="8717" max="8717" width="11.125" style="344" bestFit="1" customWidth="1"/>
    <col min="8718" max="8718" width="10" style="344" bestFit="1" customWidth="1"/>
    <col min="8719" max="8719" width="11" style="344" customWidth="1"/>
    <col min="8720" max="8720" width="10" style="344" bestFit="1" customWidth="1"/>
    <col min="8721" max="8721" width="11.125" style="344" bestFit="1" customWidth="1"/>
    <col min="8722" max="8722" width="10" style="344" bestFit="1" customWidth="1"/>
    <col min="8723" max="8723" width="12" style="344" customWidth="1"/>
    <col min="8724" max="8724" width="9.25" style="344" customWidth="1"/>
    <col min="8725" max="8725" width="10.625" style="344" customWidth="1"/>
    <col min="8726" max="8726" width="12.125" style="344" bestFit="1" customWidth="1"/>
    <col min="8727" max="8727" width="9.75" style="344" bestFit="1" customWidth="1"/>
    <col min="8728" max="8730" width="11.25" style="344" customWidth="1"/>
    <col min="8731" max="8731" width="9" style="344"/>
    <col min="8732" max="8732" width="12.5" style="344" customWidth="1"/>
    <col min="8733" max="8733" width="13.875" style="344" customWidth="1"/>
    <col min="8734" max="8734" width="10.75" style="344" customWidth="1"/>
    <col min="8735" max="8735" width="11.875" style="344" customWidth="1"/>
    <col min="8736" max="8960" width="9" style="344"/>
    <col min="8961" max="8961" width="16" style="344" customWidth="1"/>
    <col min="8962" max="8962" width="12.375" style="344" bestFit="1" customWidth="1"/>
    <col min="8963" max="8963" width="10.375" style="344" customWidth="1"/>
    <col min="8964" max="8964" width="10.5" style="344" bestFit="1" customWidth="1"/>
    <col min="8965" max="8965" width="11.125" style="344" bestFit="1" customWidth="1"/>
    <col min="8966" max="8966" width="10" style="344" bestFit="1" customWidth="1"/>
    <col min="8967" max="8967" width="10.25" style="344" bestFit="1" customWidth="1"/>
    <col min="8968" max="8968" width="10.5" style="344" customWidth="1"/>
    <col min="8969" max="8969" width="13.5" style="344" bestFit="1" customWidth="1"/>
    <col min="8970" max="8970" width="10.5" style="344" customWidth="1"/>
    <col min="8971" max="8971" width="11.125" style="344" bestFit="1" customWidth="1"/>
    <col min="8972" max="8972" width="10.875" style="344" customWidth="1"/>
    <col min="8973" max="8973" width="11.125" style="344" bestFit="1" customWidth="1"/>
    <col min="8974" max="8974" width="10" style="344" bestFit="1" customWidth="1"/>
    <col min="8975" max="8975" width="11" style="344" customWidth="1"/>
    <col min="8976" max="8976" width="10" style="344" bestFit="1" customWidth="1"/>
    <col min="8977" max="8977" width="11.125" style="344" bestFit="1" customWidth="1"/>
    <col min="8978" max="8978" width="10" style="344" bestFit="1" customWidth="1"/>
    <col min="8979" max="8979" width="12" style="344" customWidth="1"/>
    <col min="8980" max="8980" width="9.25" style="344" customWidth="1"/>
    <col min="8981" max="8981" width="10.625" style="344" customWidth="1"/>
    <col min="8982" max="8982" width="12.125" style="344" bestFit="1" customWidth="1"/>
    <col min="8983" max="8983" width="9.75" style="344" bestFit="1" customWidth="1"/>
    <col min="8984" max="8986" width="11.25" style="344" customWidth="1"/>
    <col min="8987" max="8987" width="9" style="344"/>
    <col min="8988" max="8988" width="12.5" style="344" customWidth="1"/>
    <col min="8989" max="8989" width="13.875" style="344" customWidth="1"/>
    <col min="8990" max="8990" width="10.75" style="344" customWidth="1"/>
    <col min="8991" max="8991" width="11.875" style="344" customWidth="1"/>
    <col min="8992" max="9216" width="9" style="344"/>
    <col min="9217" max="9217" width="16" style="344" customWidth="1"/>
    <col min="9218" max="9218" width="12.375" style="344" bestFit="1" customWidth="1"/>
    <col min="9219" max="9219" width="10.375" style="344" customWidth="1"/>
    <col min="9220" max="9220" width="10.5" style="344" bestFit="1" customWidth="1"/>
    <col min="9221" max="9221" width="11.125" style="344" bestFit="1" customWidth="1"/>
    <col min="9222" max="9222" width="10" style="344" bestFit="1" customWidth="1"/>
    <col min="9223" max="9223" width="10.25" style="344" bestFit="1" customWidth="1"/>
    <col min="9224" max="9224" width="10.5" style="344" customWidth="1"/>
    <col min="9225" max="9225" width="13.5" style="344" bestFit="1" customWidth="1"/>
    <col min="9226" max="9226" width="10.5" style="344" customWidth="1"/>
    <col min="9227" max="9227" width="11.125" style="344" bestFit="1" customWidth="1"/>
    <col min="9228" max="9228" width="10.875" style="344" customWidth="1"/>
    <col min="9229" max="9229" width="11.125" style="344" bestFit="1" customWidth="1"/>
    <col min="9230" max="9230" width="10" style="344" bestFit="1" customWidth="1"/>
    <col min="9231" max="9231" width="11" style="344" customWidth="1"/>
    <col min="9232" max="9232" width="10" style="344" bestFit="1" customWidth="1"/>
    <col min="9233" max="9233" width="11.125" style="344" bestFit="1" customWidth="1"/>
    <col min="9234" max="9234" width="10" style="344" bestFit="1" customWidth="1"/>
    <col min="9235" max="9235" width="12" style="344" customWidth="1"/>
    <col min="9236" max="9236" width="9.25" style="344" customWidth="1"/>
    <col min="9237" max="9237" width="10.625" style="344" customWidth="1"/>
    <col min="9238" max="9238" width="12.125" style="344" bestFit="1" customWidth="1"/>
    <col min="9239" max="9239" width="9.75" style="344" bestFit="1" customWidth="1"/>
    <col min="9240" max="9242" width="11.25" style="344" customWidth="1"/>
    <col min="9243" max="9243" width="9" style="344"/>
    <col min="9244" max="9244" width="12.5" style="344" customWidth="1"/>
    <col min="9245" max="9245" width="13.875" style="344" customWidth="1"/>
    <col min="9246" max="9246" width="10.75" style="344" customWidth="1"/>
    <col min="9247" max="9247" width="11.875" style="344" customWidth="1"/>
    <col min="9248" max="9472" width="9" style="344"/>
    <col min="9473" max="9473" width="16" style="344" customWidth="1"/>
    <col min="9474" max="9474" width="12.375" style="344" bestFit="1" customWidth="1"/>
    <col min="9475" max="9475" width="10.375" style="344" customWidth="1"/>
    <col min="9476" max="9476" width="10.5" style="344" bestFit="1" customWidth="1"/>
    <col min="9477" max="9477" width="11.125" style="344" bestFit="1" customWidth="1"/>
    <col min="9478" max="9478" width="10" style="344" bestFit="1" customWidth="1"/>
    <col min="9479" max="9479" width="10.25" style="344" bestFit="1" customWidth="1"/>
    <col min="9480" max="9480" width="10.5" style="344" customWidth="1"/>
    <col min="9481" max="9481" width="13.5" style="344" bestFit="1" customWidth="1"/>
    <col min="9482" max="9482" width="10.5" style="344" customWidth="1"/>
    <col min="9483" max="9483" width="11.125" style="344" bestFit="1" customWidth="1"/>
    <col min="9484" max="9484" width="10.875" style="344" customWidth="1"/>
    <col min="9485" max="9485" width="11.125" style="344" bestFit="1" customWidth="1"/>
    <col min="9486" max="9486" width="10" style="344" bestFit="1" customWidth="1"/>
    <col min="9487" max="9487" width="11" style="344" customWidth="1"/>
    <col min="9488" max="9488" width="10" style="344" bestFit="1" customWidth="1"/>
    <col min="9489" max="9489" width="11.125" style="344" bestFit="1" customWidth="1"/>
    <col min="9490" max="9490" width="10" style="344" bestFit="1" customWidth="1"/>
    <col min="9491" max="9491" width="12" style="344" customWidth="1"/>
    <col min="9492" max="9492" width="9.25" style="344" customWidth="1"/>
    <col min="9493" max="9493" width="10.625" style="344" customWidth="1"/>
    <col min="9494" max="9494" width="12.125" style="344" bestFit="1" customWidth="1"/>
    <col min="9495" max="9495" width="9.75" style="344" bestFit="1" customWidth="1"/>
    <col min="9496" max="9498" width="11.25" style="344" customWidth="1"/>
    <col min="9499" max="9499" width="9" style="344"/>
    <col min="9500" max="9500" width="12.5" style="344" customWidth="1"/>
    <col min="9501" max="9501" width="13.875" style="344" customWidth="1"/>
    <col min="9502" max="9502" width="10.75" style="344" customWidth="1"/>
    <col min="9503" max="9503" width="11.875" style="344" customWidth="1"/>
    <col min="9504" max="9728" width="9" style="344"/>
    <col min="9729" max="9729" width="16" style="344" customWidth="1"/>
    <col min="9730" max="9730" width="12.375" style="344" bestFit="1" customWidth="1"/>
    <col min="9731" max="9731" width="10.375" style="344" customWidth="1"/>
    <col min="9732" max="9732" width="10.5" style="344" bestFit="1" customWidth="1"/>
    <col min="9733" max="9733" width="11.125" style="344" bestFit="1" customWidth="1"/>
    <col min="9734" max="9734" width="10" style="344" bestFit="1" customWidth="1"/>
    <col min="9735" max="9735" width="10.25" style="344" bestFit="1" customWidth="1"/>
    <col min="9736" max="9736" width="10.5" style="344" customWidth="1"/>
    <col min="9737" max="9737" width="13.5" style="344" bestFit="1" customWidth="1"/>
    <col min="9738" max="9738" width="10.5" style="344" customWidth="1"/>
    <col min="9739" max="9739" width="11.125" style="344" bestFit="1" customWidth="1"/>
    <col min="9740" max="9740" width="10.875" style="344" customWidth="1"/>
    <col min="9741" max="9741" width="11.125" style="344" bestFit="1" customWidth="1"/>
    <col min="9742" max="9742" width="10" style="344" bestFit="1" customWidth="1"/>
    <col min="9743" max="9743" width="11" style="344" customWidth="1"/>
    <col min="9744" max="9744" width="10" style="344" bestFit="1" customWidth="1"/>
    <col min="9745" max="9745" width="11.125" style="344" bestFit="1" customWidth="1"/>
    <col min="9746" max="9746" width="10" style="344" bestFit="1" customWidth="1"/>
    <col min="9747" max="9747" width="12" style="344" customWidth="1"/>
    <col min="9748" max="9748" width="9.25" style="344" customWidth="1"/>
    <col min="9749" max="9749" width="10.625" style="344" customWidth="1"/>
    <col min="9750" max="9750" width="12.125" style="344" bestFit="1" customWidth="1"/>
    <col min="9751" max="9751" width="9.75" style="344" bestFit="1" customWidth="1"/>
    <col min="9752" max="9754" width="11.25" style="344" customWidth="1"/>
    <col min="9755" max="9755" width="9" style="344"/>
    <col min="9756" max="9756" width="12.5" style="344" customWidth="1"/>
    <col min="9757" max="9757" width="13.875" style="344" customWidth="1"/>
    <col min="9758" max="9758" width="10.75" style="344" customWidth="1"/>
    <col min="9759" max="9759" width="11.875" style="344" customWidth="1"/>
    <col min="9760" max="9984" width="9" style="344"/>
    <col min="9985" max="9985" width="16" style="344" customWidth="1"/>
    <col min="9986" max="9986" width="12.375" style="344" bestFit="1" customWidth="1"/>
    <col min="9987" max="9987" width="10.375" style="344" customWidth="1"/>
    <col min="9988" max="9988" width="10.5" style="344" bestFit="1" customWidth="1"/>
    <col min="9989" max="9989" width="11.125" style="344" bestFit="1" customWidth="1"/>
    <col min="9990" max="9990" width="10" style="344" bestFit="1" customWidth="1"/>
    <col min="9991" max="9991" width="10.25" style="344" bestFit="1" customWidth="1"/>
    <col min="9992" max="9992" width="10.5" style="344" customWidth="1"/>
    <col min="9993" max="9993" width="13.5" style="344" bestFit="1" customWidth="1"/>
    <col min="9994" max="9994" width="10.5" style="344" customWidth="1"/>
    <col min="9995" max="9995" width="11.125" style="344" bestFit="1" customWidth="1"/>
    <col min="9996" max="9996" width="10.875" style="344" customWidth="1"/>
    <col min="9997" max="9997" width="11.125" style="344" bestFit="1" customWidth="1"/>
    <col min="9998" max="9998" width="10" style="344" bestFit="1" customWidth="1"/>
    <col min="9999" max="9999" width="11" style="344" customWidth="1"/>
    <col min="10000" max="10000" width="10" style="344" bestFit="1" customWidth="1"/>
    <col min="10001" max="10001" width="11.125" style="344" bestFit="1" customWidth="1"/>
    <col min="10002" max="10002" width="10" style="344" bestFit="1" customWidth="1"/>
    <col min="10003" max="10003" width="12" style="344" customWidth="1"/>
    <col min="10004" max="10004" width="9.25" style="344" customWidth="1"/>
    <col min="10005" max="10005" width="10.625" style="344" customWidth="1"/>
    <col min="10006" max="10006" width="12.125" style="344" bestFit="1" customWidth="1"/>
    <col min="10007" max="10007" width="9.75" style="344" bestFit="1" customWidth="1"/>
    <col min="10008" max="10010" width="11.25" style="344" customWidth="1"/>
    <col min="10011" max="10011" width="9" style="344"/>
    <col min="10012" max="10012" width="12.5" style="344" customWidth="1"/>
    <col min="10013" max="10013" width="13.875" style="344" customWidth="1"/>
    <col min="10014" max="10014" width="10.75" style="344" customWidth="1"/>
    <col min="10015" max="10015" width="11.875" style="344" customWidth="1"/>
    <col min="10016" max="10240" width="9" style="344"/>
    <col min="10241" max="10241" width="16" style="344" customWidth="1"/>
    <col min="10242" max="10242" width="12.375" style="344" bestFit="1" customWidth="1"/>
    <col min="10243" max="10243" width="10.375" style="344" customWidth="1"/>
    <col min="10244" max="10244" width="10.5" style="344" bestFit="1" customWidth="1"/>
    <col min="10245" max="10245" width="11.125" style="344" bestFit="1" customWidth="1"/>
    <col min="10246" max="10246" width="10" style="344" bestFit="1" customWidth="1"/>
    <col min="10247" max="10247" width="10.25" style="344" bestFit="1" customWidth="1"/>
    <col min="10248" max="10248" width="10.5" style="344" customWidth="1"/>
    <col min="10249" max="10249" width="13.5" style="344" bestFit="1" customWidth="1"/>
    <col min="10250" max="10250" width="10.5" style="344" customWidth="1"/>
    <col min="10251" max="10251" width="11.125" style="344" bestFit="1" customWidth="1"/>
    <col min="10252" max="10252" width="10.875" style="344" customWidth="1"/>
    <col min="10253" max="10253" width="11.125" style="344" bestFit="1" customWidth="1"/>
    <col min="10254" max="10254" width="10" style="344" bestFit="1" customWidth="1"/>
    <col min="10255" max="10255" width="11" style="344" customWidth="1"/>
    <col min="10256" max="10256" width="10" style="344" bestFit="1" customWidth="1"/>
    <col min="10257" max="10257" width="11.125" style="344" bestFit="1" customWidth="1"/>
    <col min="10258" max="10258" width="10" style="344" bestFit="1" customWidth="1"/>
    <col min="10259" max="10259" width="12" style="344" customWidth="1"/>
    <col min="10260" max="10260" width="9.25" style="344" customWidth="1"/>
    <col min="10261" max="10261" width="10.625" style="344" customWidth="1"/>
    <col min="10262" max="10262" width="12.125" style="344" bestFit="1" customWidth="1"/>
    <col min="10263" max="10263" width="9.75" style="344" bestFit="1" customWidth="1"/>
    <col min="10264" max="10266" width="11.25" style="344" customWidth="1"/>
    <col min="10267" max="10267" width="9" style="344"/>
    <col min="10268" max="10268" width="12.5" style="344" customWidth="1"/>
    <col min="10269" max="10269" width="13.875" style="344" customWidth="1"/>
    <col min="10270" max="10270" width="10.75" style="344" customWidth="1"/>
    <col min="10271" max="10271" width="11.875" style="344" customWidth="1"/>
    <col min="10272" max="10496" width="9" style="344"/>
    <col min="10497" max="10497" width="16" style="344" customWidth="1"/>
    <col min="10498" max="10498" width="12.375" style="344" bestFit="1" customWidth="1"/>
    <col min="10499" max="10499" width="10.375" style="344" customWidth="1"/>
    <col min="10500" max="10500" width="10.5" style="344" bestFit="1" customWidth="1"/>
    <col min="10501" max="10501" width="11.125" style="344" bestFit="1" customWidth="1"/>
    <col min="10502" max="10502" width="10" style="344" bestFit="1" customWidth="1"/>
    <col min="10503" max="10503" width="10.25" style="344" bestFit="1" customWidth="1"/>
    <col min="10504" max="10504" width="10.5" style="344" customWidth="1"/>
    <col min="10505" max="10505" width="13.5" style="344" bestFit="1" customWidth="1"/>
    <col min="10506" max="10506" width="10.5" style="344" customWidth="1"/>
    <col min="10507" max="10507" width="11.125" style="344" bestFit="1" customWidth="1"/>
    <col min="10508" max="10508" width="10.875" style="344" customWidth="1"/>
    <col min="10509" max="10509" width="11.125" style="344" bestFit="1" customWidth="1"/>
    <col min="10510" max="10510" width="10" style="344" bestFit="1" customWidth="1"/>
    <col min="10511" max="10511" width="11" style="344" customWidth="1"/>
    <col min="10512" max="10512" width="10" style="344" bestFit="1" customWidth="1"/>
    <col min="10513" max="10513" width="11.125" style="344" bestFit="1" customWidth="1"/>
    <col min="10514" max="10514" width="10" style="344" bestFit="1" customWidth="1"/>
    <col min="10515" max="10515" width="12" style="344" customWidth="1"/>
    <col min="10516" max="10516" width="9.25" style="344" customWidth="1"/>
    <col min="10517" max="10517" width="10.625" style="344" customWidth="1"/>
    <col min="10518" max="10518" width="12.125" style="344" bestFit="1" customWidth="1"/>
    <col min="10519" max="10519" width="9.75" style="344" bestFit="1" customWidth="1"/>
    <col min="10520" max="10522" width="11.25" style="344" customWidth="1"/>
    <col min="10523" max="10523" width="9" style="344"/>
    <col min="10524" max="10524" width="12.5" style="344" customWidth="1"/>
    <col min="10525" max="10525" width="13.875" style="344" customWidth="1"/>
    <col min="10526" max="10526" width="10.75" style="344" customWidth="1"/>
    <col min="10527" max="10527" width="11.875" style="344" customWidth="1"/>
    <col min="10528" max="10752" width="9" style="344"/>
    <col min="10753" max="10753" width="16" style="344" customWidth="1"/>
    <col min="10754" max="10754" width="12.375" style="344" bestFit="1" customWidth="1"/>
    <col min="10755" max="10755" width="10.375" style="344" customWidth="1"/>
    <col min="10756" max="10756" width="10.5" style="344" bestFit="1" customWidth="1"/>
    <col min="10757" max="10757" width="11.125" style="344" bestFit="1" customWidth="1"/>
    <col min="10758" max="10758" width="10" style="344" bestFit="1" customWidth="1"/>
    <col min="10759" max="10759" width="10.25" style="344" bestFit="1" customWidth="1"/>
    <col min="10760" max="10760" width="10.5" style="344" customWidth="1"/>
    <col min="10761" max="10761" width="13.5" style="344" bestFit="1" customWidth="1"/>
    <col min="10762" max="10762" width="10.5" style="344" customWidth="1"/>
    <col min="10763" max="10763" width="11.125" style="344" bestFit="1" customWidth="1"/>
    <col min="10764" max="10764" width="10.875" style="344" customWidth="1"/>
    <col min="10765" max="10765" width="11.125" style="344" bestFit="1" customWidth="1"/>
    <col min="10766" max="10766" width="10" style="344" bestFit="1" customWidth="1"/>
    <col min="10767" max="10767" width="11" style="344" customWidth="1"/>
    <col min="10768" max="10768" width="10" style="344" bestFit="1" customWidth="1"/>
    <col min="10769" max="10769" width="11.125" style="344" bestFit="1" customWidth="1"/>
    <col min="10770" max="10770" width="10" style="344" bestFit="1" customWidth="1"/>
    <col min="10771" max="10771" width="12" style="344" customWidth="1"/>
    <col min="10772" max="10772" width="9.25" style="344" customWidth="1"/>
    <col min="10773" max="10773" width="10.625" style="344" customWidth="1"/>
    <col min="10774" max="10774" width="12.125" style="344" bestFit="1" customWidth="1"/>
    <col min="10775" max="10775" width="9.75" style="344" bestFit="1" customWidth="1"/>
    <col min="10776" max="10778" width="11.25" style="344" customWidth="1"/>
    <col min="10779" max="10779" width="9" style="344"/>
    <col min="10780" max="10780" width="12.5" style="344" customWidth="1"/>
    <col min="10781" max="10781" width="13.875" style="344" customWidth="1"/>
    <col min="10782" max="10782" width="10.75" style="344" customWidth="1"/>
    <col min="10783" max="10783" width="11.875" style="344" customWidth="1"/>
    <col min="10784" max="11008" width="9" style="344"/>
    <col min="11009" max="11009" width="16" style="344" customWidth="1"/>
    <col min="11010" max="11010" width="12.375" style="344" bestFit="1" customWidth="1"/>
    <col min="11011" max="11011" width="10.375" style="344" customWidth="1"/>
    <col min="11012" max="11012" width="10.5" style="344" bestFit="1" customWidth="1"/>
    <col min="11013" max="11013" width="11.125" style="344" bestFit="1" customWidth="1"/>
    <col min="11014" max="11014" width="10" style="344" bestFit="1" customWidth="1"/>
    <col min="11015" max="11015" width="10.25" style="344" bestFit="1" customWidth="1"/>
    <col min="11016" max="11016" width="10.5" style="344" customWidth="1"/>
    <col min="11017" max="11017" width="13.5" style="344" bestFit="1" customWidth="1"/>
    <col min="11018" max="11018" width="10.5" style="344" customWidth="1"/>
    <col min="11019" max="11019" width="11.125" style="344" bestFit="1" customWidth="1"/>
    <col min="11020" max="11020" width="10.875" style="344" customWidth="1"/>
    <col min="11021" max="11021" width="11.125" style="344" bestFit="1" customWidth="1"/>
    <col min="11022" max="11022" width="10" style="344" bestFit="1" customWidth="1"/>
    <col min="11023" max="11023" width="11" style="344" customWidth="1"/>
    <col min="11024" max="11024" width="10" style="344" bestFit="1" customWidth="1"/>
    <col min="11025" max="11025" width="11.125" style="344" bestFit="1" customWidth="1"/>
    <col min="11026" max="11026" width="10" style="344" bestFit="1" customWidth="1"/>
    <col min="11027" max="11027" width="12" style="344" customWidth="1"/>
    <col min="11028" max="11028" width="9.25" style="344" customWidth="1"/>
    <col min="11029" max="11029" width="10.625" style="344" customWidth="1"/>
    <col min="11030" max="11030" width="12.125" style="344" bestFit="1" customWidth="1"/>
    <col min="11031" max="11031" width="9.75" style="344" bestFit="1" customWidth="1"/>
    <col min="11032" max="11034" width="11.25" style="344" customWidth="1"/>
    <col min="11035" max="11035" width="9" style="344"/>
    <col min="11036" max="11036" width="12.5" style="344" customWidth="1"/>
    <col min="11037" max="11037" width="13.875" style="344" customWidth="1"/>
    <col min="11038" max="11038" width="10.75" style="344" customWidth="1"/>
    <col min="11039" max="11039" width="11.875" style="344" customWidth="1"/>
    <col min="11040" max="11264" width="9" style="344"/>
    <col min="11265" max="11265" width="16" style="344" customWidth="1"/>
    <col min="11266" max="11266" width="12.375" style="344" bestFit="1" customWidth="1"/>
    <col min="11267" max="11267" width="10.375" style="344" customWidth="1"/>
    <col min="11268" max="11268" width="10.5" style="344" bestFit="1" customWidth="1"/>
    <col min="11269" max="11269" width="11.125" style="344" bestFit="1" customWidth="1"/>
    <col min="11270" max="11270" width="10" style="344" bestFit="1" customWidth="1"/>
    <col min="11271" max="11271" width="10.25" style="344" bestFit="1" customWidth="1"/>
    <col min="11272" max="11272" width="10.5" style="344" customWidth="1"/>
    <col min="11273" max="11273" width="13.5" style="344" bestFit="1" customWidth="1"/>
    <col min="11274" max="11274" width="10.5" style="344" customWidth="1"/>
    <col min="11275" max="11275" width="11.125" style="344" bestFit="1" customWidth="1"/>
    <col min="11276" max="11276" width="10.875" style="344" customWidth="1"/>
    <col min="11277" max="11277" width="11.125" style="344" bestFit="1" customWidth="1"/>
    <col min="11278" max="11278" width="10" style="344" bestFit="1" customWidth="1"/>
    <col min="11279" max="11279" width="11" style="344" customWidth="1"/>
    <col min="11280" max="11280" width="10" style="344" bestFit="1" customWidth="1"/>
    <col min="11281" max="11281" width="11.125" style="344" bestFit="1" customWidth="1"/>
    <col min="11282" max="11282" width="10" style="344" bestFit="1" customWidth="1"/>
    <col min="11283" max="11283" width="12" style="344" customWidth="1"/>
    <col min="11284" max="11284" width="9.25" style="344" customWidth="1"/>
    <col min="11285" max="11285" width="10.625" style="344" customWidth="1"/>
    <col min="11286" max="11286" width="12.125" style="344" bestFit="1" customWidth="1"/>
    <col min="11287" max="11287" width="9.75" style="344" bestFit="1" customWidth="1"/>
    <col min="11288" max="11290" width="11.25" style="344" customWidth="1"/>
    <col min="11291" max="11291" width="9" style="344"/>
    <col min="11292" max="11292" width="12.5" style="344" customWidth="1"/>
    <col min="11293" max="11293" width="13.875" style="344" customWidth="1"/>
    <col min="11294" max="11294" width="10.75" style="344" customWidth="1"/>
    <col min="11295" max="11295" width="11.875" style="344" customWidth="1"/>
    <col min="11296" max="11520" width="9" style="344"/>
    <col min="11521" max="11521" width="16" style="344" customWidth="1"/>
    <col min="11522" max="11522" width="12.375" style="344" bestFit="1" customWidth="1"/>
    <col min="11523" max="11523" width="10.375" style="344" customWidth="1"/>
    <col min="11524" max="11524" width="10.5" style="344" bestFit="1" customWidth="1"/>
    <col min="11525" max="11525" width="11.125" style="344" bestFit="1" customWidth="1"/>
    <col min="11526" max="11526" width="10" style="344" bestFit="1" customWidth="1"/>
    <col min="11527" max="11527" width="10.25" style="344" bestFit="1" customWidth="1"/>
    <col min="11528" max="11528" width="10.5" style="344" customWidth="1"/>
    <col min="11529" max="11529" width="13.5" style="344" bestFit="1" customWidth="1"/>
    <col min="11530" max="11530" width="10.5" style="344" customWidth="1"/>
    <col min="11531" max="11531" width="11.125" style="344" bestFit="1" customWidth="1"/>
    <col min="11532" max="11532" width="10.875" style="344" customWidth="1"/>
    <col min="11533" max="11533" width="11.125" style="344" bestFit="1" customWidth="1"/>
    <col min="11534" max="11534" width="10" style="344" bestFit="1" customWidth="1"/>
    <col min="11535" max="11535" width="11" style="344" customWidth="1"/>
    <col min="11536" max="11536" width="10" style="344" bestFit="1" customWidth="1"/>
    <col min="11537" max="11537" width="11.125" style="344" bestFit="1" customWidth="1"/>
    <col min="11538" max="11538" width="10" style="344" bestFit="1" customWidth="1"/>
    <col min="11539" max="11539" width="12" style="344" customWidth="1"/>
    <col min="11540" max="11540" width="9.25" style="344" customWidth="1"/>
    <col min="11541" max="11541" width="10.625" style="344" customWidth="1"/>
    <col min="11542" max="11542" width="12.125" style="344" bestFit="1" customWidth="1"/>
    <col min="11543" max="11543" width="9.75" style="344" bestFit="1" customWidth="1"/>
    <col min="11544" max="11546" width="11.25" style="344" customWidth="1"/>
    <col min="11547" max="11547" width="9" style="344"/>
    <col min="11548" max="11548" width="12.5" style="344" customWidth="1"/>
    <col min="11549" max="11549" width="13.875" style="344" customWidth="1"/>
    <col min="11550" max="11550" width="10.75" style="344" customWidth="1"/>
    <col min="11551" max="11551" width="11.875" style="344" customWidth="1"/>
    <col min="11552" max="11776" width="9" style="344"/>
    <col min="11777" max="11777" width="16" style="344" customWidth="1"/>
    <col min="11778" max="11778" width="12.375" style="344" bestFit="1" customWidth="1"/>
    <col min="11779" max="11779" width="10.375" style="344" customWidth="1"/>
    <col min="11780" max="11780" width="10.5" style="344" bestFit="1" customWidth="1"/>
    <col min="11781" max="11781" width="11.125" style="344" bestFit="1" customWidth="1"/>
    <col min="11782" max="11782" width="10" style="344" bestFit="1" customWidth="1"/>
    <col min="11783" max="11783" width="10.25" style="344" bestFit="1" customWidth="1"/>
    <col min="11784" max="11784" width="10.5" style="344" customWidth="1"/>
    <col min="11785" max="11785" width="13.5" style="344" bestFit="1" customWidth="1"/>
    <col min="11786" max="11786" width="10.5" style="344" customWidth="1"/>
    <col min="11787" max="11787" width="11.125" style="344" bestFit="1" customWidth="1"/>
    <col min="11788" max="11788" width="10.875" style="344" customWidth="1"/>
    <col min="11789" max="11789" width="11.125" style="344" bestFit="1" customWidth="1"/>
    <col min="11790" max="11790" width="10" style="344" bestFit="1" customWidth="1"/>
    <col min="11791" max="11791" width="11" style="344" customWidth="1"/>
    <col min="11792" max="11792" width="10" style="344" bestFit="1" customWidth="1"/>
    <col min="11793" max="11793" width="11.125" style="344" bestFit="1" customWidth="1"/>
    <col min="11794" max="11794" width="10" style="344" bestFit="1" customWidth="1"/>
    <col min="11795" max="11795" width="12" style="344" customWidth="1"/>
    <col min="11796" max="11796" width="9.25" style="344" customWidth="1"/>
    <col min="11797" max="11797" width="10.625" style="344" customWidth="1"/>
    <col min="11798" max="11798" width="12.125" style="344" bestFit="1" customWidth="1"/>
    <col min="11799" max="11799" width="9.75" style="344" bestFit="1" customWidth="1"/>
    <col min="11800" max="11802" width="11.25" style="344" customWidth="1"/>
    <col min="11803" max="11803" width="9" style="344"/>
    <col min="11804" max="11804" width="12.5" style="344" customWidth="1"/>
    <col min="11805" max="11805" width="13.875" style="344" customWidth="1"/>
    <col min="11806" max="11806" width="10.75" style="344" customWidth="1"/>
    <col min="11807" max="11807" width="11.875" style="344" customWidth="1"/>
    <col min="11808" max="12032" width="9" style="344"/>
    <col min="12033" max="12033" width="16" style="344" customWidth="1"/>
    <col min="12034" max="12034" width="12.375" style="344" bestFit="1" customWidth="1"/>
    <col min="12035" max="12035" width="10.375" style="344" customWidth="1"/>
    <col min="12036" max="12036" width="10.5" style="344" bestFit="1" customWidth="1"/>
    <col min="12037" max="12037" width="11.125" style="344" bestFit="1" customWidth="1"/>
    <col min="12038" max="12038" width="10" style="344" bestFit="1" customWidth="1"/>
    <col min="12039" max="12039" width="10.25" style="344" bestFit="1" customWidth="1"/>
    <col min="12040" max="12040" width="10.5" style="344" customWidth="1"/>
    <col min="12041" max="12041" width="13.5" style="344" bestFit="1" customWidth="1"/>
    <col min="12042" max="12042" width="10.5" style="344" customWidth="1"/>
    <col min="12043" max="12043" width="11.125" style="344" bestFit="1" customWidth="1"/>
    <col min="12044" max="12044" width="10.875" style="344" customWidth="1"/>
    <col min="12045" max="12045" width="11.125" style="344" bestFit="1" customWidth="1"/>
    <col min="12046" max="12046" width="10" style="344" bestFit="1" customWidth="1"/>
    <col min="12047" max="12047" width="11" style="344" customWidth="1"/>
    <col min="12048" max="12048" width="10" style="344" bestFit="1" customWidth="1"/>
    <col min="12049" max="12049" width="11.125" style="344" bestFit="1" customWidth="1"/>
    <col min="12050" max="12050" width="10" style="344" bestFit="1" customWidth="1"/>
    <col min="12051" max="12051" width="12" style="344" customWidth="1"/>
    <col min="12052" max="12052" width="9.25" style="344" customWidth="1"/>
    <col min="12053" max="12053" width="10.625" style="344" customWidth="1"/>
    <col min="12054" max="12054" width="12.125" style="344" bestFit="1" customWidth="1"/>
    <col min="12055" max="12055" width="9.75" style="344" bestFit="1" customWidth="1"/>
    <col min="12056" max="12058" width="11.25" style="344" customWidth="1"/>
    <col min="12059" max="12059" width="9" style="344"/>
    <col min="12060" max="12060" width="12.5" style="344" customWidth="1"/>
    <col min="12061" max="12061" width="13.875" style="344" customWidth="1"/>
    <col min="12062" max="12062" width="10.75" style="344" customWidth="1"/>
    <col min="12063" max="12063" width="11.875" style="344" customWidth="1"/>
    <col min="12064" max="12288" width="9" style="344"/>
    <col min="12289" max="12289" width="16" style="344" customWidth="1"/>
    <col min="12290" max="12290" width="12.375" style="344" bestFit="1" customWidth="1"/>
    <col min="12291" max="12291" width="10.375" style="344" customWidth="1"/>
    <col min="12292" max="12292" width="10.5" style="344" bestFit="1" customWidth="1"/>
    <col min="12293" max="12293" width="11.125" style="344" bestFit="1" customWidth="1"/>
    <col min="12294" max="12294" width="10" style="344" bestFit="1" customWidth="1"/>
    <col min="12295" max="12295" width="10.25" style="344" bestFit="1" customWidth="1"/>
    <col min="12296" max="12296" width="10.5" style="344" customWidth="1"/>
    <col min="12297" max="12297" width="13.5" style="344" bestFit="1" customWidth="1"/>
    <col min="12298" max="12298" width="10.5" style="344" customWidth="1"/>
    <col min="12299" max="12299" width="11.125" style="344" bestFit="1" customWidth="1"/>
    <col min="12300" max="12300" width="10.875" style="344" customWidth="1"/>
    <col min="12301" max="12301" width="11.125" style="344" bestFit="1" customWidth="1"/>
    <col min="12302" max="12302" width="10" style="344" bestFit="1" customWidth="1"/>
    <col min="12303" max="12303" width="11" style="344" customWidth="1"/>
    <col min="12304" max="12304" width="10" style="344" bestFit="1" customWidth="1"/>
    <col min="12305" max="12305" width="11.125" style="344" bestFit="1" customWidth="1"/>
    <col min="12306" max="12306" width="10" style="344" bestFit="1" customWidth="1"/>
    <col min="12307" max="12307" width="12" style="344" customWidth="1"/>
    <col min="12308" max="12308" width="9.25" style="344" customWidth="1"/>
    <col min="12309" max="12309" width="10.625" style="344" customWidth="1"/>
    <col min="12310" max="12310" width="12.125" style="344" bestFit="1" customWidth="1"/>
    <col min="12311" max="12311" width="9.75" style="344" bestFit="1" customWidth="1"/>
    <col min="12312" max="12314" width="11.25" style="344" customWidth="1"/>
    <col min="12315" max="12315" width="9" style="344"/>
    <col min="12316" max="12316" width="12.5" style="344" customWidth="1"/>
    <col min="12317" max="12317" width="13.875" style="344" customWidth="1"/>
    <col min="12318" max="12318" width="10.75" style="344" customWidth="1"/>
    <col min="12319" max="12319" width="11.875" style="344" customWidth="1"/>
    <col min="12320" max="12544" width="9" style="344"/>
    <col min="12545" max="12545" width="16" style="344" customWidth="1"/>
    <col min="12546" max="12546" width="12.375" style="344" bestFit="1" customWidth="1"/>
    <col min="12547" max="12547" width="10.375" style="344" customWidth="1"/>
    <col min="12548" max="12548" width="10.5" style="344" bestFit="1" customWidth="1"/>
    <col min="12549" max="12549" width="11.125" style="344" bestFit="1" customWidth="1"/>
    <col min="12550" max="12550" width="10" style="344" bestFit="1" customWidth="1"/>
    <col min="12551" max="12551" width="10.25" style="344" bestFit="1" customWidth="1"/>
    <col min="12552" max="12552" width="10.5" style="344" customWidth="1"/>
    <col min="12553" max="12553" width="13.5" style="344" bestFit="1" customWidth="1"/>
    <col min="12554" max="12554" width="10.5" style="344" customWidth="1"/>
    <col min="12555" max="12555" width="11.125" style="344" bestFit="1" customWidth="1"/>
    <col min="12556" max="12556" width="10.875" style="344" customWidth="1"/>
    <col min="12557" max="12557" width="11.125" style="344" bestFit="1" customWidth="1"/>
    <col min="12558" max="12558" width="10" style="344" bestFit="1" customWidth="1"/>
    <col min="12559" max="12559" width="11" style="344" customWidth="1"/>
    <col min="12560" max="12560" width="10" style="344" bestFit="1" customWidth="1"/>
    <col min="12561" max="12561" width="11.125" style="344" bestFit="1" customWidth="1"/>
    <col min="12562" max="12562" width="10" style="344" bestFit="1" customWidth="1"/>
    <col min="12563" max="12563" width="12" style="344" customWidth="1"/>
    <col min="12564" max="12564" width="9.25" style="344" customWidth="1"/>
    <col min="12565" max="12565" width="10.625" style="344" customWidth="1"/>
    <col min="12566" max="12566" width="12.125" style="344" bestFit="1" customWidth="1"/>
    <col min="12567" max="12567" width="9.75" style="344" bestFit="1" customWidth="1"/>
    <col min="12568" max="12570" width="11.25" style="344" customWidth="1"/>
    <col min="12571" max="12571" width="9" style="344"/>
    <col min="12572" max="12572" width="12.5" style="344" customWidth="1"/>
    <col min="12573" max="12573" width="13.875" style="344" customWidth="1"/>
    <col min="12574" max="12574" width="10.75" style="344" customWidth="1"/>
    <col min="12575" max="12575" width="11.875" style="344" customWidth="1"/>
    <col min="12576" max="12800" width="9" style="344"/>
    <col min="12801" max="12801" width="16" style="344" customWidth="1"/>
    <col min="12802" max="12802" width="12.375" style="344" bestFit="1" customWidth="1"/>
    <col min="12803" max="12803" width="10.375" style="344" customWidth="1"/>
    <col min="12804" max="12804" width="10.5" style="344" bestFit="1" customWidth="1"/>
    <col min="12805" max="12805" width="11.125" style="344" bestFit="1" customWidth="1"/>
    <col min="12806" max="12806" width="10" style="344" bestFit="1" customWidth="1"/>
    <col min="12807" max="12807" width="10.25" style="344" bestFit="1" customWidth="1"/>
    <col min="12808" max="12808" width="10.5" style="344" customWidth="1"/>
    <col min="12809" max="12809" width="13.5" style="344" bestFit="1" customWidth="1"/>
    <col min="12810" max="12810" width="10.5" style="344" customWidth="1"/>
    <col min="12811" max="12811" width="11.125" style="344" bestFit="1" customWidth="1"/>
    <col min="12812" max="12812" width="10.875" style="344" customWidth="1"/>
    <col min="12813" max="12813" width="11.125" style="344" bestFit="1" customWidth="1"/>
    <col min="12814" max="12814" width="10" style="344" bestFit="1" customWidth="1"/>
    <col min="12815" max="12815" width="11" style="344" customWidth="1"/>
    <col min="12816" max="12816" width="10" style="344" bestFit="1" customWidth="1"/>
    <col min="12817" max="12817" width="11.125" style="344" bestFit="1" customWidth="1"/>
    <col min="12818" max="12818" width="10" style="344" bestFit="1" customWidth="1"/>
    <col min="12819" max="12819" width="12" style="344" customWidth="1"/>
    <col min="12820" max="12820" width="9.25" style="344" customWidth="1"/>
    <col min="12821" max="12821" width="10.625" style="344" customWidth="1"/>
    <col min="12822" max="12822" width="12.125" style="344" bestFit="1" customWidth="1"/>
    <col min="12823" max="12823" width="9.75" style="344" bestFit="1" customWidth="1"/>
    <col min="12824" max="12826" width="11.25" style="344" customWidth="1"/>
    <col min="12827" max="12827" width="9" style="344"/>
    <col min="12828" max="12828" width="12.5" style="344" customWidth="1"/>
    <col min="12829" max="12829" width="13.875" style="344" customWidth="1"/>
    <col min="12830" max="12830" width="10.75" style="344" customWidth="1"/>
    <col min="12831" max="12831" width="11.875" style="344" customWidth="1"/>
    <col min="12832" max="13056" width="9" style="344"/>
    <col min="13057" max="13057" width="16" style="344" customWidth="1"/>
    <col min="13058" max="13058" width="12.375" style="344" bestFit="1" customWidth="1"/>
    <col min="13059" max="13059" width="10.375" style="344" customWidth="1"/>
    <col min="13060" max="13060" width="10.5" style="344" bestFit="1" customWidth="1"/>
    <col min="13061" max="13061" width="11.125" style="344" bestFit="1" customWidth="1"/>
    <col min="13062" max="13062" width="10" style="344" bestFit="1" customWidth="1"/>
    <col min="13063" max="13063" width="10.25" style="344" bestFit="1" customWidth="1"/>
    <col min="13064" max="13064" width="10.5" style="344" customWidth="1"/>
    <col min="13065" max="13065" width="13.5" style="344" bestFit="1" customWidth="1"/>
    <col min="13066" max="13066" width="10.5" style="344" customWidth="1"/>
    <col min="13067" max="13067" width="11.125" style="344" bestFit="1" customWidth="1"/>
    <col min="13068" max="13068" width="10.875" style="344" customWidth="1"/>
    <col min="13069" max="13069" width="11.125" style="344" bestFit="1" customWidth="1"/>
    <col min="13070" max="13070" width="10" style="344" bestFit="1" customWidth="1"/>
    <col min="13071" max="13071" width="11" style="344" customWidth="1"/>
    <col min="13072" max="13072" width="10" style="344" bestFit="1" customWidth="1"/>
    <col min="13073" max="13073" width="11.125" style="344" bestFit="1" customWidth="1"/>
    <col min="13074" max="13074" width="10" style="344" bestFit="1" customWidth="1"/>
    <col min="13075" max="13075" width="12" style="344" customWidth="1"/>
    <col min="13076" max="13076" width="9.25" style="344" customWidth="1"/>
    <col min="13077" max="13077" width="10.625" style="344" customWidth="1"/>
    <col min="13078" max="13078" width="12.125" style="344" bestFit="1" customWidth="1"/>
    <col min="13079" max="13079" width="9.75" style="344" bestFit="1" customWidth="1"/>
    <col min="13080" max="13082" width="11.25" style="344" customWidth="1"/>
    <col min="13083" max="13083" width="9" style="344"/>
    <col min="13084" max="13084" width="12.5" style="344" customWidth="1"/>
    <col min="13085" max="13085" width="13.875" style="344" customWidth="1"/>
    <col min="13086" max="13086" width="10.75" style="344" customWidth="1"/>
    <col min="13087" max="13087" width="11.875" style="344" customWidth="1"/>
    <col min="13088" max="13312" width="9" style="344"/>
    <col min="13313" max="13313" width="16" style="344" customWidth="1"/>
    <col min="13314" max="13314" width="12.375" style="344" bestFit="1" customWidth="1"/>
    <col min="13315" max="13315" width="10.375" style="344" customWidth="1"/>
    <col min="13316" max="13316" width="10.5" style="344" bestFit="1" customWidth="1"/>
    <col min="13317" max="13317" width="11.125" style="344" bestFit="1" customWidth="1"/>
    <col min="13318" max="13318" width="10" style="344" bestFit="1" customWidth="1"/>
    <col min="13319" max="13319" width="10.25" style="344" bestFit="1" customWidth="1"/>
    <col min="13320" max="13320" width="10.5" style="344" customWidth="1"/>
    <col min="13321" max="13321" width="13.5" style="344" bestFit="1" customWidth="1"/>
    <col min="13322" max="13322" width="10.5" style="344" customWidth="1"/>
    <col min="13323" max="13323" width="11.125" style="344" bestFit="1" customWidth="1"/>
    <col min="13324" max="13324" width="10.875" style="344" customWidth="1"/>
    <col min="13325" max="13325" width="11.125" style="344" bestFit="1" customWidth="1"/>
    <col min="13326" max="13326" width="10" style="344" bestFit="1" customWidth="1"/>
    <col min="13327" max="13327" width="11" style="344" customWidth="1"/>
    <col min="13328" max="13328" width="10" style="344" bestFit="1" customWidth="1"/>
    <col min="13329" max="13329" width="11.125" style="344" bestFit="1" customWidth="1"/>
    <col min="13330" max="13330" width="10" style="344" bestFit="1" customWidth="1"/>
    <col min="13331" max="13331" width="12" style="344" customWidth="1"/>
    <col min="13332" max="13332" width="9.25" style="344" customWidth="1"/>
    <col min="13333" max="13333" width="10.625" style="344" customWidth="1"/>
    <col min="13334" max="13334" width="12.125" style="344" bestFit="1" customWidth="1"/>
    <col min="13335" max="13335" width="9.75" style="344" bestFit="1" customWidth="1"/>
    <col min="13336" max="13338" width="11.25" style="344" customWidth="1"/>
    <col min="13339" max="13339" width="9" style="344"/>
    <col min="13340" max="13340" width="12.5" style="344" customWidth="1"/>
    <col min="13341" max="13341" width="13.875" style="344" customWidth="1"/>
    <col min="13342" max="13342" width="10.75" style="344" customWidth="1"/>
    <col min="13343" max="13343" width="11.875" style="344" customWidth="1"/>
    <col min="13344" max="13568" width="9" style="344"/>
    <col min="13569" max="13569" width="16" style="344" customWidth="1"/>
    <col min="13570" max="13570" width="12.375" style="344" bestFit="1" customWidth="1"/>
    <col min="13571" max="13571" width="10.375" style="344" customWidth="1"/>
    <col min="13572" max="13572" width="10.5" style="344" bestFit="1" customWidth="1"/>
    <col min="13573" max="13573" width="11.125" style="344" bestFit="1" customWidth="1"/>
    <col min="13574" max="13574" width="10" style="344" bestFit="1" customWidth="1"/>
    <col min="13575" max="13575" width="10.25" style="344" bestFit="1" customWidth="1"/>
    <col min="13576" max="13576" width="10.5" style="344" customWidth="1"/>
    <col min="13577" max="13577" width="13.5" style="344" bestFit="1" customWidth="1"/>
    <col min="13578" max="13578" width="10.5" style="344" customWidth="1"/>
    <col min="13579" max="13579" width="11.125" style="344" bestFit="1" customWidth="1"/>
    <col min="13580" max="13580" width="10.875" style="344" customWidth="1"/>
    <col min="13581" max="13581" width="11.125" style="344" bestFit="1" customWidth="1"/>
    <col min="13582" max="13582" width="10" style="344" bestFit="1" customWidth="1"/>
    <col min="13583" max="13583" width="11" style="344" customWidth="1"/>
    <col min="13584" max="13584" width="10" style="344" bestFit="1" customWidth="1"/>
    <col min="13585" max="13585" width="11.125" style="344" bestFit="1" customWidth="1"/>
    <col min="13586" max="13586" width="10" style="344" bestFit="1" customWidth="1"/>
    <col min="13587" max="13587" width="12" style="344" customWidth="1"/>
    <col min="13588" max="13588" width="9.25" style="344" customWidth="1"/>
    <col min="13589" max="13589" width="10.625" style="344" customWidth="1"/>
    <col min="13590" max="13590" width="12.125" style="344" bestFit="1" customWidth="1"/>
    <col min="13591" max="13591" width="9.75" style="344" bestFit="1" customWidth="1"/>
    <col min="13592" max="13594" width="11.25" style="344" customWidth="1"/>
    <col min="13595" max="13595" width="9" style="344"/>
    <col min="13596" max="13596" width="12.5" style="344" customWidth="1"/>
    <col min="13597" max="13597" width="13.875" style="344" customWidth="1"/>
    <col min="13598" max="13598" width="10.75" style="344" customWidth="1"/>
    <col min="13599" max="13599" width="11.875" style="344" customWidth="1"/>
    <col min="13600" max="13824" width="9" style="344"/>
    <col min="13825" max="13825" width="16" style="344" customWidth="1"/>
    <col min="13826" max="13826" width="12.375" style="344" bestFit="1" customWidth="1"/>
    <col min="13827" max="13827" width="10.375" style="344" customWidth="1"/>
    <col min="13828" max="13828" width="10.5" style="344" bestFit="1" customWidth="1"/>
    <col min="13829" max="13829" width="11.125" style="344" bestFit="1" customWidth="1"/>
    <col min="13830" max="13830" width="10" style="344" bestFit="1" customWidth="1"/>
    <col min="13831" max="13831" width="10.25" style="344" bestFit="1" customWidth="1"/>
    <col min="13832" max="13832" width="10.5" style="344" customWidth="1"/>
    <col min="13833" max="13833" width="13.5" style="344" bestFit="1" customWidth="1"/>
    <col min="13834" max="13834" width="10.5" style="344" customWidth="1"/>
    <col min="13835" max="13835" width="11.125" style="344" bestFit="1" customWidth="1"/>
    <col min="13836" max="13836" width="10.875" style="344" customWidth="1"/>
    <col min="13837" max="13837" width="11.125" style="344" bestFit="1" customWidth="1"/>
    <col min="13838" max="13838" width="10" style="344" bestFit="1" customWidth="1"/>
    <col min="13839" max="13839" width="11" style="344" customWidth="1"/>
    <col min="13840" max="13840" width="10" style="344" bestFit="1" customWidth="1"/>
    <col min="13841" max="13841" width="11.125" style="344" bestFit="1" customWidth="1"/>
    <col min="13842" max="13842" width="10" style="344" bestFit="1" customWidth="1"/>
    <col min="13843" max="13843" width="12" style="344" customWidth="1"/>
    <col min="13844" max="13844" width="9.25" style="344" customWidth="1"/>
    <col min="13845" max="13845" width="10.625" style="344" customWidth="1"/>
    <col min="13846" max="13846" width="12.125" style="344" bestFit="1" customWidth="1"/>
    <col min="13847" max="13847" width="9.75" style="344" bestFit="1" customWidth="1"/>
    <col min="13848" max="13850" width="11.25" style="344" customWidth="1"/>
    <col min="13851" max="13851" width="9" style="344"/>
    <col min="13852" max="13852" width="12.5" style="344" customWidth="1"/>
    <col min="13853" max="13853" width="13.875" style="344" customWidth="1"/>
    <col min="13854" max="13854" width="10.75" style="344" customWidth="1"/>
    <col min="13855" max="13855" width="11.875" style="344" customWidth="1"/>
    <col min="13856" max="14080" width="9" style="344"/>
    <col min="14081" max="14081" width="16" style="344" customWidth="1"/>
    <col min="14082" max="14082" width="12.375" style="344" bestFit="1" customWidth="1"/>
    <col min="14083" max="14083" width="10.375" style="344" customWidth="1"/>
    <col min="14084" max="14084" width="10.5" style="344" bestFit="1" customWidth="1"/>
    <col min="14085" max="14085" width="11.125" style="344" bestFit="1" customWidth="1"/>
    <col min="14086" max="14086" width="10" style="344" bestFit="1" customWidth="1"/>
    <col min="14087" max="14087" width="10.25" style="344" bestFit="1" customWidth="1"/>
    <col min="14088" max="14088" width="10.5" style="344" customWidth="1"/>
    <col min="14089" max="14089" width="13.5" style="344" bestFit="1" customWidth="1"/>
    <col min="14090" max="14090" width="10.5" style="344" customWidth="1"/>
    <col min="14091" max="14091" width="11.125" style="344" bestFit="1" customWidth="1"/>
    <col min="14092" max="14092" width="10.875" style="344" customWidth="1"/>
    <col min="14093" max="14093" width="11.125" style="344" bestFit="1" customWidth="1"/>
    <col min="14094" max="14094" width="10" style="344" bestFit="1" customWidth="1"/>
    <col min="14095" max="14095" width="11" style="344" customWidth="1"/>
    <col min="14096" max="14096" width="10" style="344" bestFit="1" customWidth="1"/>
    <col min="14097" max="14097" width="11.125" style="344" bestFit="1" customWidth="1"/>
    <col min="14098" max="14098" width="10" style="344" bestFit="1" customWidth="1"/>
    <col min="14099" max="14099" width="12" style="344" customWidth="1"/>
    <col min="14100" max="14100" width="9.25" style="344" customWidth="1"/>
    <col min="14101" max="14101" width="10.625" style="344" customWidth="1"/>
    <col min="14102" max="14102" width="12.125" style="344" bestFit="1" customWidth="1"/>
    <col min="14103" max="14103" width="9.75" style="344" bestFit="1" customWidth="1"/>
    <col min="14104" max="14106" width="11.25" style="344" customWidth="1"/>
    <col min="14107" max="14107" width="9" style="344"/>
    <col min="14108" max="14108" width="12.5" style="344" customWidth="1"/>
    <col min="14109" max="14109" width="13.875" style="344" customWidth="1"/>
    <col min="14110" max="14110" width="10.75" style="344" customWidth="1"/>
    <col min="14111" max="14111" width="11.875" style="344" customWidth="1"/>
    <col min="14112" max="14336" width="9" style="344"/>
    <col min="14337" max="14337" width="16" style="344" customWidth="1"/>
    <col min="14338" max="14338" width="12.375" style="344" bestFit="1" customWidth="1"/>
    <col min="14339" max="14339" width="10.375" style="344" customWidth="1"/>
    <col min="14340" max="14340" width="10.5" style="344" bestFit="1" customWidth="1"/>
    <col min="14341" max="14341" width="11.125" style="344" bestFit="1" customWidth="1"/>
    <col min="14342" max="14342" width="10" style="344" bestFit="1" customWidth="1"/>
    <col min="14343" max="14343" width="10.25" style="344" bestFit="1" customWidth="1"/>
    <col min="14344" max="14344" width="10.5" style="344" customWidth="1"/>
    <col min="14345" max="14345" width="13.5" style="344" bestFit="1" customWidth="1"/>
    <col min="14346" max="14346" width="10.5" style="344" customWidth="1"/>
    <col min="14347" max="14347" width="11.125" style="344" bestFit="1" customWidth="1"/>
    <col min="14348" max="14348" width="10.875" style="344" customWidth="1"/>
    <col min="14349" max="14349" width="11.125" style="344" bestFit="1" customWidth="1"/>
    <col min="14350" max="14350" width="10" style="344" bestFit="1" customWidth="1"/>
    <col min="14351" max="14351" width="11" style="344" customWidth="1"/>
    <col min="14352" max="14352" width="10" style="344" bestFit="1" customWidth="1"/>
    <col min="14353" max="14353" width="11.125" style="344" bestFit="1" customWidth="1"/>
    <col min="14354" max="14354" width="10" style="344" bestFit="1" customWidth="1"/>
    <col min="14355" max="14355" width="12" style="344" customWidth="1"/>
    <col min="14356" max="14356" width="9.25" style="344" customWidth="1"/>
    <col min="14357" max="14357" width="10.625" style="344" customWidth="1"/>
    <col min="14358" max="14358" width="12.125" style="344" bestFit="1" customWidth="1"/>
    <col min="14359" max="14359" width="9.75" style="344" bestFit="1" customWidth="1"/>
    <col min="14360" max="14362" width="11.25" style="344" customWidth="1"/>
    <col min="14363" max="14363" width="9" style="344"/>
    <col min="14364" max="14364" width="12.5" style="344" customWidth="1"/>
    <col min="14365" max="14365" width="13.875" style="344" customWidth="1"/>
    <col min="14366" max="14366" width="10.75" style="344" customWidth="1"/>
    <col min="14367" max="14367" width="11.875" style="344" customWidth="1"/>
    <col min="14368" max="14592" width="9" style="344"/>
    <col min="14593" max="14593" width="16" style="344" customWidth="1"/>
    <col min="14594" max="14594" width="12.375" style="344" bestFit="1" customWidth="1"/>
    <col min="14595" max="14595" width="10.375" style="344" customWidth="1"/>
    <col min="14596" max="14596" width="10.5" style="344" bestFit="1" customWidth="1"/>
    <col min="14597" max="14597" width="11.125" style="344" bestFit="1" customWidth="1"/>
    <col min="14598" max="14598" width="10" style="344" bestFit="1" customWidth="1"/>
    <col min="14599" max="14599" width="10.25" style="344" bestFit="1" customWidth="1"/>
    <col min="14600" max="14600" width="10.5" style="344" customWidth="1"/>
    <col min="14601" max="14601" width="13.5" style="344" bestFit="1" customWidth="1"/>
    <col min="14602" max="14602" width="10.5" style="344" customWidth="1"/>
    <col min="14603" max="14603" width="11.125" style="344" bestFit="1" customWidth="1"/>
    <col min="14604" max="14604" width="10.875" style="344" customWidth="1"/>
    <col min="14605" max="14605" width="11.125" style="344" bestFit="1" customWidth="1"/>
    <col min="14606" max="14606" width="10" style="344" bestFit="1" customWidth="1"/>
    <col min="14607" max="14607" width="11" style="344" customWidth="1"/>
    <col min="14608" max="14608" width="10" style="344" bestFit="1" customWidth="1"/>
    <col min="14609" max="14609" width="11.125" style="344" bestFit="1" customWidth="1"/>
    <col min="14610" max="14610" width="10" style="344" bestFit="1" customWidth="1"/>
    <col min="14611" max="14611" width="12" style="344" customWidth="1"/>
    <col min="14612" max="14612" width="9.25" style="344" customWidth="1"/>
    <col min="14613" max="14613" width="10.625" style="344" customWidth="1"/>
    <col min="14614" max="14614" width="12.125" style="344" bestFit="1" customWidth="1"/>
    <col min="14615" max="14615" width="9.75" style="344" bestFit="1" customWidth="1"/>
    <col min="14616" max="14618" width="11.25" style="344" customWidth="1"/>
    <col min="14619" max="14619" width="9" style="344"/>
    <col min="14620" max="14620" width="12.5" style="344" customWidth="1"/>
    <col min="14621" max="14621" width="13.875" style="344" customWidth="1"/>
    <col min="14622" max="14622" width="10.75" style="344" customWidth="1"/>
    <col min="14623" max="14623" width="11.875" style="344" customWidth="1"/>
    <col min="14624" max="14848" width="9" style="344"/>
    <col min="14849" max="14849" width="16" style="344" customWidth="1"/>
    <col min="14850" max="14850" width="12.375" style="344" bestFit="1" customWidth="1"/>
    <col min="14851" max="14851" width="10.375" style="344" customWidth="1"/>
    <col min="14852" max="14852" width="10.5" style="344" bestFit="1" customWidth="1"/>
    <col min="14853" max="14853" width="11.125" style="344" bestFit="1" customWidth="1"/>
    <col min="14854" max="14854" width="10" style="344" bestFit="1" customWidth="1"/>
    <col min="14855" max="14855" width="10.25" style="344" bestFit="1" customWidth="1"/>
    <col min="14856" max="14856" width="10.5" style="344" customWidth="1"/>
    <col min="14857" max="14857" width="13.5" style="344" bestFit="1" customWidth="1"/>
    <col min="14858" max="14858" width="10.5" style="344" customWidth="1"/>
    <col min="14859" max="14859" width="11.125" style="344" bestFit="1" customWidth="1"/>
    <col min="14860" max="14860" width="10.875" style="344" customWidth="1"/>
    <col min="14861" max="14861" width="11.125" style="344" bestFit="1" customWidth="1"/>
    <col min="14862" max="14862" width="10" style="344" bestFit="1" customWidth="1"/>
    <col min="14863" max="14863" width="11" style="344" customWidth="1"/>
    <col min="14864" max="14864" width="10" style="344" bestFit="1" customWidth="1"/>
    <col min="14865" max="14865" width="11.125" style="344" bestFit="1" customWidth="1"/>
    <col min="14866" max="14866" width="10" style="344" bestFit="1" customWidth="1"/>
    <col min="14867" max="14867" width="12" style="344" customWidth="1"/>
    <col min="14868" max="14868" width="9.25" style="344" customWidth="1"/>
    <col min="14869" max="14869" width="10.625" style="344" customWidth="1"/>
    <col min="14870" max="14870" width="12.125" style="344" bestFit="1" customWidth="1"/>
    <col min="14871" max="14871" width="9.75" style="344" bestFit="1" customWidth="1"/>
    <col min="14872" max="14874" width="11.25" style="344" customWidth="1"/>
    <col min="14875" max="14875" width="9" style="344"/>
    <col min="14876" max="14876" width="12.5" style="344" customWidth="1"/>
    <col min="14877" max="14877" width="13.875" style="344" customWidth="1"/>
    <col min="14878" max="14878" width="10.75" style="344" customWidth="1"/>
    <col min="14879" max="14879" width="11.875" style="344" customWidth="1"/>
    <col min="14880" max="15104" width="9" style="344"/>
    <col min="15105" max="15105" width="16" style="344" customWidth="1"/>
    <col min="15106" max="15106" width="12.375" style="344" bestFit="1" customWidth="1"/>
    <col min="15107" max="15107" width="10.375" style="344" customWidth="1"/>
    <col min="15108" max="15108" width="10.5" style="344" bestFit="1" customWidth="1"/>
    <col min="15109" max="15109" width="11.125" style="344" bestFit="1" customWidth="1"/>
    <col min="15110" max="15110" width="10" style="344" bestFit="1" customWidth="1"/>
    <col min="15111" max="15111" width="10.25" style="344" bestFit="1" customWidth="1"/>
    <col min="15112" max="15112" width="10.5" style="344" customWidth="1"/>
    <col min="15113" max="15113" width="13.5" style="344" bestFit="1" customWidth="1"/>
    <col min="15114" max="15114" width="10.5" style="344" customWidth="1"/>
    <col min="15115" max="15115" width="11.125" style="344" bestFit="1" customWidth="1"/>
    <col min="15116" max="15116" width="10.875" style="344" customWidth="1"/>
    <col min="15117" max="15117" width="11.125" style="344" bestFit="1" customWidth="1"/>
    <col min="15118" max="15118" width="10" style="344" bestFit="1" customWidth="1"/>
    <col min="15119" max="15119" width="11" style="344" customWidth="1"/>
    <col min="15120" max="15120" width="10" style="344" bestFit="1" customWidth="1"/>
    <col min="15121" max="15121" width="11.125" style="344" bestFit="1" customWidth="1"/>
    <col min="15122" max="15122" width="10" style="344" bestFit="1" customWidth="1"/>
    <col min="15123" max="15123" width="12" style="344" customWidth="1"/>
    <col min="15124" max="15124" width="9.25" style="344" customWidth="1"/>
    <col min="15125" max="15125" width="10.625" style="344" customWidth="1"/>
    <col min="15126" max="15126" width="12.125" style="344" bestFit="1" customWidth="1"/>
    <col min="15127" max="15127" width="9.75" style="344" bestFit="1" customWidth="1"/>
    <col min="15128" max="15130" width="11.25" style="344" customWidth="1"/>
    <col min="15131" max="15131" width="9" style="344"/>
    <col min="15132" max="15132" width="12.5" style="344" customWidth="1"/>
    <col min="15133" max="15133" width="13.875" style="344" customWidth="1"/>
    <col min="15134" max="15134" width="10.75" style="344" customWidth="1"/>
    <col min="15135" max="15135" width="11.875" style="344" customWidth="1"/>
    <col min="15136" max="15360" width="9" style="344"/>
    <col min="15361" max="15361" width="16" style="344" customWidth="1"/>
    <col min="15362" max="15362" width="12.375" style="344" bestFit="1" customWidth="1"/>
    <col min="15363" max="15363" width="10.375" style="344" customWidth="1"/>
    <col min="15364" max="15364" width="10.5" style="344" bestFit="1" customWidth="1"/>
    <col min="15365" max="15365" width="11.125" style="344" bestFit="1" customWidth="1"/>
    <col min="15366" max="15366" width="10" style="344" bestFit="1" customWidth="1"/>
    <col min="15367" max="15367" width="10.25" style="344" bestFit="1" customWidth="1"/>
    <col min="15368" max="15368" width="10.5" style="344" customWidth="1"/>
    <col min="15369" max="15369" width="13.5" style="344" bestFit="1" customWidth="1"/>
    <col min="15370" max="15370" width="10.5" style="344" customWidth="1"/>
    <col min="15371" max="15371" width="11.125" style="344" bestFit="1" customWidth="1"/>
    <col min="15372" max="15372" width="10.875" style="344" customWidth="1"/>
    <col min="15373" max="15373" width="11.125" style="344" bestFit="1" customWidth="1"/>
    <col min="15374" max="15374" width="10" style="344" bestFit="1" customWidth="1"/>
    <col min="15375" max="15375" width="11" style="344" customWidth="1"/>
    <col min="15376" max="15376" width="10" style="344" bestFit="1" customWidth="1"/>
    <col min="15377" max="15377" width="11.125" style="344" bestFit="1" customWidth="1"/>
    <col min="15378" max="15378" width="10" style="344" bestFit="1" customWidth="1"/>
    <col min="15379" max="15379" width="12" style="344" customWidth="1"/>
    <col min="15380" max="15380" width="9.25" style="344" customWidth="1"/>
    <col min="15381" max="15381" width="10.625" style="344" customWidth="1"/>
    <col min="15382" max="15382" width="12.125" style="344" bestFit="1" customWidth="1"/>
    <col min="15383" max="15383" width="9.75" style="344" bestFit="1" customWidth="1"/>
    <col min="15384" max="15386" width="11.25" style="344" customWidth="1"/>
    <col min="15387" max="15387" width="9" style="344"/>
    <col min="15388" max="15388" width="12.5" style="344" customWidth="1"/>
    <col min="15389" max="15389" width="13.875" style="344" customWidth="1"/>
    <col min="15390" max="15390" width="10.75" style="344" customWidth="1"/>
    <col min="15391" max="15391" width="11.875" style="344" customWidth="1"/>
    <col min="15392" max="15616" width="9" style="344"/>
    <col min="15617" max="15617" width="16" style="344" customWidth="1"/>
    <col min="15618" max="15618" width="12.375" style="344" bestFit="1" customWidth="1"/>
    <col min="15619" max="15619" width="10.375" style="344" customWidth="1"/>
    <col min="15620" max="15620" width="10.5" style="344" bestFit="1" customWidth="1"/>
    <col min="15621" max="15621" width="11.125" style="344" bestFit="1" customWidth="1"/>
    <col min="15622" max="15622" width="10" style="344" bestFit="1" customWidth="1"/>
    <col min="15623" max="15623" width="10.25" style="344" bestFit="1" customWidth="1"/>
    <col min="15624" max="15624" width="10.5" style="344" customWidth="1"/>
    <col min="15625" max="15625" width="13.5" style="344" bestFit="1" customWidth="1"/>
    <col min="15626" max="15626" width="10.5" style="344" customWidth="1"/>
    <col min="15627" max="15627" width="11.125" style="344" bestFit="1" customWidth="1"/>
    <col min="15628" max="15628" width="10.875" style="344" customWidth="1"/>
    <col min="15629" max="15629" width="11.125" style="344" bestFit="1" customWidth="1"/>
    <col min="15630" max="15630" width="10" style="344" bestFit="1" customWidth="1"/>
    <col min="15631" max="15631" width="11" style="344" customWidth="1"/>
    <col min="15632" max="15632" width="10" style="344" bestFit="1" customWidth="1"/>
    <col min="15633" max="15633" width="11.125" style="344" bestFit="1" customWidth="1"/>
    <col min="15634" max="15634" width="10" style="344" bestFit="1" customWidth="1"/>
    <col min="15635" max="15635" width="12" style="344" customWidth="1"/>
    <col min="15636" max="15636" width="9.25" style="344" customWidth="1"/>
    <col min="15637" max="15637" width="10.625" style="344" customWidth="1"/>
    <col min="15638" max="15638" width="12.125" style="344" bestFit="1" customWidth="1"/>
    <col min="15639" max="15639" width="9.75" style="344" bestFit="1" customWidth="1"/>
    <col min="15640" max="15642" width="11.25" style="344" customWidth="1"/>
    <col min="15643" max="15643" width="9" style="344"/>
    <col min="15644" max="15644" width="12.5" style="344" customWidth="1"/>
    <col min="15645" max="15645" width="13.875" style="344" customWidth="1"/>
    <col min="15646" max="15646" width="10.75" style="344" customWidth="1"/>
    <col min="15647" max="15647" width="11.875" style="344" customWidth="1"/>
    <col min="15648" max="15872" width="9" style="344"/>
    <col min="15873" max="15873" width="16" style="344" customWidth="1"/>
    <col min="15874" max="15874" width="12.375" style="344" bestFit="1" customWidth="1"/>
    <col min="15875" max="15875" width="10.375" style="344" customWidth="1"/>
    <col min="15876" max="15876" width="10.5" style="344" bestFit="1" customWidth="1"/>
    <col min="15877" max="15877" width="11.125" style="344" bestFit="1" customWidth="1"/>
    <col min="15878" max="15878" width="10" style="344" bestFit="1" customWidth="1"/>
    <col min="15879" max="15879" width="10.25" style="344" bestFit="1" customWidth="1"/>
    <col min="15880" max="15880" width="10.5" style="344" customWidth="1"/>
    <col min="15881" max="15881" width="13.5" style="344" bestFit="1" customWidth="1"/>
    <col min="15882" max="15882" width="10.5" style="344" customWidth="1"/>
    <col min="15883" max="15883" width="11.125" style="344" bestFit="1" customWidth="1"/>
    <col min="15884" max="15884" width="10.875" style="344" customWidth="1"/>
    <col min="15885" max="15885" width="11.125" style="344" bestFit="1" customWidth="1"/>
    <col min="15886" max="15886" width="10" style="344" bestFit="1" customWidth="1"/>
    <col min="15887" max="15887" width="11" style="344" customWidth="1"/>
    <col min="15888" max="15888" width="10" style="344" bestFit="1" customWidth="1"/>
    <col min="15889" max="15889" width="11.125" style="344" bestFit="1" customWidth="1"/>
    <col min="15890" max="15890" width="10" style="344" bestFit="1" customWidth="1"/>
    <col min="15891" max="15891" width="12" style="344" customWidth="1"/>
    <col min="15892" max="15892" width="9.25" style="344" customWidth="1"/>
    <col min="15893" max="15893" width="10.625" style="344" customWidth="1"/>
    <col min="15894" max="15894" width="12.125" style="344" bestFit="1" customWidth="1"/>
    <col min="15895" max="15895" width="9.75" style="344" bestFit="1" customWidth="1"/>
    <col min="15896" max="15898" width="11.25" style="344" customWidth="1"/>
    <col min="15899" max="15899" width="9" style="344"/>
    <col min="15900" max="15900" width="12.5" style="344" customWidth="1"/>
    <col min="15901" max="15901" width="13.875" style="344" customWidth="1"/>
    <col min="15902" max="15902" width="10.75" style="344" customWidth="1"/>
    <col min="15903" max="15903" width="11.875" style="344" customWidth="1"/>
    <col min="15904" max="16128" width="9" style="344"/>
    <col min="16129" max="16129" width="16" style="344" customWidth="1"/>
    <col min="16130" max="16130" width="12.375" style="344" bestFit="1" customWidth="1"/>
    <col min="16131" max="16131" width="10.375" style="344" customWidth="1"/>
    <col min="16132" max="16132" width="10.5" style="344" bestFit="1" customWidth="1"/>
    <col min="16133" max="16133" width="11.125" style="344" bestFit="1" customWidth="1"/>
    <col min="16134" max="16134" width="10" style="344" bestFit="1" customWidth="1"/>
    <col min="16135" max="16135" width="10.25" style="344" bestFit="1" customWidth="1"/>
    <col min="16136" max="16136" width="10.5" style="344" customWidth="1"/>
    <col min="16137" max="16137" width="13.5" style="344" bestFit="1" customWidth="1"/>
    <col min="16138" max="16138" width="10.5" style="344" customWidth="1"/>
    <col min="16139" max="16139" width="11.125" style="344" bestFit="1" customWidth="1"/>
    <col min="16140" max="16140" width="10.875" style="344" customWidth="1"/>
    <col min="16141" max="16141" width="11.125" style="344" bestFit="1" customWidth="1"/>
    <col min="16142" max="16142" width="10" style="344" bestFit="1" customWidth="1"/>
    <col min="16143" max="16143" width="11" style="344" customWidth="1"/>
    <col min="16144" max="16144" width="10" style="344" bestFit="1" customWidth="1"/>
    <col min="16145" max="16145" width="11.125" style="344" bestFit="1" customWidth="1"/>
    <col min="16146" max="16146" width="10" style="344" bestFit="1" customWidth="1"/>
    <col min="16147" max="16147" width="12" style="344" customWidth="1"/>
    <col min="16148" max="16148" width="9.25" style="344" customWidth="1"/>
    <col min="16149" max="16149" width="10.625" style="344" customWidth="1"/>
    <col min="16150" max="16150" width="12.125" style="344" bestFit="1" customWidth="1"/>
    <col min="16151" max="16151" width="9.75" style="344" bestFit="1" customWidth="1"/>
    <col min="16152" max="16154" width="11.25" style="344" customWidth="1"/>
    <col min="16155" max="16155" width="9" style="344"/>
    <col min="16156" max="16156" width="12.5" style="344" customWidth="1"/>
    <col min="16157" max="16157" width="13.875" style="344" customWidth="1"/>
    <col min="16158" max="16158" width="10.75" style="344" customWidth="1"/>
    <col min="16159" max="16159" width="11.875" style="344" customWidth="1"/>
    <col min="16160" max="16384" width="9" style="344"/>
  </cols>
  <sheetData>
    <row r="1" spans="1:31" ht="47.25" customHeight="1" thickBot="1">
      <c r="A1" s="485" t="s">
        <v>388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7"/>
    </row>
    <row r="2" spans="1:31" s="347" customFormat="1" ht="36" customHeight="1" thickBot="1">
      <c r="A2" s="414" t="s">
        <v>348</v>
      </c>
      <c r="B2" s="484" t="s">
        <v>349</v>
      </c>
      <c r="C2" s="484"/>
      <c r="D2" s="484" t="s">
        <v>350</v>
      </c>
      <c r="E2" s="484"/>
      <c r="F2" s="484" t="s">
        <v>4</v>
      </c>
      <c r="G2" s="484"/>
      <c r="H2" s="484" t="s">
        <v>351</v>
      </c>
      <c r="I2" s="484"/>
      <c r="J2" s="484" t="s">
        <v>352</v>
      </c>
      <c r="K2" s="484"/>
      <c r="L2" s="484" t="s">
        <v>353</v>
      </c>
      <c r="M2" s="484"/>
      <c r="N2" s="484" t="s">
        <v>354</v>
      </c>
      <c r="O2" s="484"/>
      <c r="P2" s="484" t="s">
        <v>355</v>
      </c>
      <c r="Q2" s="484"/>
      <c r="R2" s="484" t="s">
        <v>356</v>
      </c>
      <c r="S2" s="484"/>
      <c r="T2" s="484" t="s">
        <v>75</v>
      </c>
      <c r="U2" s="484"/>
      <c r="V2" s="488" t="s">
        <v>134</v>
      </c>
      <c r="W2" s="489"/>
      <c r="X2" s="346" t="s">
        <v>357</v>
      </c>
      <c r="Y2" s="490" t="s">
        <v>358</v>
      </c>
      <c r="Z2" s="484"/>
      <c r="AB2" s="346"/>
      <c r="AC2" s="346"/>
      <c r="AD2" s="346"/>
      <c r="AE2" s="346"/>
    </row>
    <row r="3" spans="1:31">
      <c r="A3" s="415"/>
      <c r="B3" s="349" t="s">
        <v>252</v>
      </c>
      <c r="C3" s="349" t="s">
        <v>253</v>
      </c>
      <c r="D3" s="349" t="s">
        <v>252</v>
      </c>
      <c r="E3" s="349" t="str">
        <f>C3</f>
        <v>KZN</v>
      </c>
      <c r="F3" s="349" t="s">
        <v>252</v>
      </c>
      <c r="G3" s="349" t="str">
        <f>E3</f>
        <v>KZN</v>
      </c>
      <c r="H3" s="349" t="s">
        <v>252</v>
      </c>
      <c r="I3" s="349" t="str">
        <f>G3</f>
        <v>KZN</v>
      </c>
      <c r="J3" s="349" t="s">
        <v>252</v>
      </c>
      <c r="K3" s="349" t="str">
        <f>I3</f>
        <v>KZN</v>
      </c>
      <c r="L3" s="349" t="s">
        <v>252</v>
      </c>
      <c r="M3" s="349" t="str">
        <f>K3</f>
        <v>KZN</v>
      </c>
      <c r="N3" s="349" t="s">
        <v>252</v>
      </c>
      <c r="O3" s="349" t="str">
        <f>M3</f>
        <v>KZN</v>
      </c>
      <c r="P3" s="349" t="s">
        <v>252</v>
      </c>
      <c r="Q3" s="349" t="str">
        <f>O3</f>
        <v>KZN</v>
      </c>
      <c r="R3" s="349" t="s">
        <v>252</v>
      </c>
      <c r="S3" s="349" t="str">
        <f>Q3</f>
        <v>KZN</v>
      </c>
      <c r="T3" s="349" t="s">
        <v>252</v>
      </c>
      <c r="U3" s="349" t="str">
        <f>S3</f>
        <v>KZN</v>
      </c>
      <c r="V3" s="350" t="s">
        <v>252</v>
      </c>
      <c r="W3" s="351" t="str">
        <f>U3</f>
        <v>KZN</v>
      </c>
      <c r="Y3" s="349" t="s">
        <v>252</v>
      </c>
      <c r="Z3" s="349" t="s">
        <v>359</v>
      </c>
    </row>
    <row r="4" spans="1:31">
      <c r="A4" s="415" t="s">
        <v>277</v>
      </c>
      <c r="B4" s="405">
        <v>939112.73791362601</v>
      </c>
      <c r="C4" s="405">
        <v>188237.61168634289</v>
      </c>
      <c r="D4" s="405">
        <v>568517.00001443003</v>
      </c>
      <c r="E4" s="405">
        <v>11899.728010599076</v>
      </c>
      <c r="F4" s="405">
        <v>1303834.3275305401</v>
      </c>
      <c r="G4" s="405">
        <v>309708.04123515933</v>
      </c>
      <c r="H4" s="405">
        <v>62736.654282839801</v>
      </c>
      <c r="I4" s="405">
        <v>10533.5298943872</v>
      </c>
      <c r="J4" s="405">
        <v>498910.36347734102</v>
      </c>
      <c r="K4" s="405">
        <v>92743.893610681407</v>
      </c>
      <c r="L4" s="405">
        <v>1133111.5568729299</v>
      </c>
      <c r="M4" s="405">
        <v>211288.9135013159</v>
      </c>
      <c r="N4" s="405">
        <v>292985.49244856101</v>
      </c>
      <c r="O4" s="405">
        <v>62706.66662017726</v>
      </c>
      <c r="P4" s="405">
        <v>1257186.82996852</v>
      </c>
      <c r="Q4" s="405">
        <v>206568.82267388029</v>
      </c>
      <c r="R4" s="405">
        <v>1483780.09545605</v>
      </c>
      <c r="S4" s="405">
        <v>268783.2479072694</v>
      </c>
      <c r="T4" s="405">
        <v>810004.36397785298</v>
      </c>
      <c r="U4" s="405">
        <v>150575.89232041501</v>
      </c>
      <c r="V4" s="353">
        <f>B4+D4+F4+H4+J4+L4+N4+P4+R4+T4</f>
        <v>8350179.4219426913</v>
      </c>
      <c r="W4" s="354">
        <f>C4+E4+G4+I4+K4+M4+O4+Q4+S4+U4</f>
        <v>1513046.3474602276</v>
      </c>
      <c r="Y4" s="355">
        <f>V4-T4</f>
        <v>7540175.0579648381</v>
      </c>
      <c r="Z4" s="355">
        <f>W4-U4</f>
        <v>1362470.4551398125</v>
      </c>
      <c r="AB4" s="356"/>
    </row>
    <row r="5" spans="1:31">
      <c r="A5" s="415" t="s">
        <v>278</v>
      </c>
      <c r="B5" s="405">
        <v>948880.72981737996</v>
      </c>
      <c r="C5" s="405">
        <v>191215.48061107897</v>
      </c>
      <c r="D5" s="405">
        <v>552236.06090113299</v>
      </c>
      <c r="E5" s="405">
        <v>10275.460529586428</v>
      </c>
      <c r="F5" s="405">
        <v>1302863.2170287699</v>
      </c>
      <c r="G5" s="405">
        <v>308538.54505066655</v>
      </c>
      <c r="H5" s="405">
        <v>63227.0250344659</v>
      </c>
      <c r="I5" s="405">
        <v>10516.947438580961</v>
      </c>
      <c r="J5" s="405">
        <v>443939.38305627898</v>
      </c>
      <c r="K5" s="405">
        <v>81372.002453774796</v>
      </c>
      <c r="L5" s="405">
        <v>1183097.0788406299</v>
      </c>
      <c r="M5" s="405">
        <v>219157.3913905682</v>
      </c>
      <c r="N5" s="405">
        <v>299486.81221661798</v>
      </c>
      <c r="O5" s="405">
        <v>63700.706240812848</v>
      </c>
      <c r="P5" s="405">
        <v>1271435.3301416701</v>
      </c>
      <c r="Q5" s="405">
        <v>208481.27098642039</v>
      </c>
      <c r="R5" s="405">
        <v>1517422.02550793</v>
      </c>
      <c r="S5" s="405">
        <v>272764.84001097619</v>
      </c>
      <c r="T5" s="405">
        <v>826293.25468613103</v>
      </c>
      <c r="U5" s="405">
        <v>154072.21413781101</v>
      </c>
      <c r="V5" s="353">
        <f t="shared" ref="V5:W21" si="0">B5+D5+F5+H5+J5+L5+N5+P5+R5+T5</f>
        <v>8408880.9172310065</v>
      </c>
      <c r="W5" s="354">
        <f t="shared" si="0"/>
        <v>1520094.8588502763</v>
      </c>
      <c r="X5" s="357">
        <f>(W5-W4)/W4*100</f>
        <v>0.46584900732752055</v>
      </c>
      <c r="Y5" s="355">
        <f t="shared" ref="Y5:Z21" si="1">V5-T5</f>
        <v>7582587.6625448754</v>
      </c>
      <c r="Z5" s="355">
        <f t="shared" si="1"/>
        <v>1366022.6447124653</v>
      </c>
      <c r="AB5" s="356"/>
    </row>
    <row r="6" spans="1:31">
      <c r="A6" s="415" t="s">
        <v>279</v>
      </c>
      <c r="B6" s="405">
        <v>1056033.55322212</v>
      </c>
      <c r="C6" s="405">
        <v>213608.86380785445</v>
      </c>
      <c r="D6" s="405">
        <v>465848.34431274101</v>
      </c>
      <c r="E6" s="405">
        <v>9154.4568870418298</v>
      </c>
      <c r="F6" s="405">
        <v>1357906.42952001</v>
      </c>
      <c r="G6" s="405">
        <v>319112.86231673387</v>
      </c>
      <c r="H6" s="405">
        <v>64620.681994249797</v>
      </c>
      <c r="I6" s="405">
        <v>10688.699372997449</v>
      </c>
      <c r="J6" s="405">
        <v>421124.20824632799</v>
      </c>
      <c r="K6" s="405">
        <v>75590.434014142098</v>
      </c>
      <c r="L6" s="405">
        <v>1306698.67146942</v>
      </c>
      <c r="M6" s="405">
        <v>238776.00722686329</v>
      </c>
      <c r="N6" s="405">
        <v>315007.891652424</v>
      </c>
      <c r="O6" s="405">
        <v>66471.667042085552</v>
      </c>
      <c r="P6" s="405">
        <v>1327780.7509279801</v>
      </c>
      <c r="Q6" s="405">
        <v>216004.70203067022</v>
      </c>
      <c r="R6" s="405">
        <v>1625626.2763891399</v>
      </c>
      <c r="S6" s="405">
        <v>289314.62792550988</v>
      </c>
      <c r="T6" s="405">
        <v>871103.32476236206</v>
      </c>
      <c r="U6" s="405">
        <v>161092.78507749501</v>
      </c>
      <c r="V6" s="353">
        <f t="shared" si="0"/>
        <v>8811750.1324967742</v>
      </c>
      <c r="W6" s="354">
        <f t="shared" si="0"/>
        <v>1599815.1057013937</v>
      </c>
      <c r="X6" s="357">
        <f t="shared" ref="X6:X24" si="2">(W6-W5)/W5*100</f>
        <v>5.2444257927043942</v>
      </c>
      <c r="Y6" s="355">
        <f t="shared" si="1"/>
        <v>7940646.8077344121</v>
      </c>
      <c r="Z6" s="355">
        <f t="shared" si="1"/>
        <v>1438722.3206238986</v>
      </c>
      <c r="AB6" s="356"/>
    </row>
    <row r="7" spans="1:31">
      <c r="A7" s="415" t="s">
        <v>280</v>
      </c>
      <c r="B7" s="405">
        <v>1232955.8303058799</v>
      </c>
      <c r="C7" s="405">
        <v>252054.08693879927</v>
      </c>
      <c r="D7" s="405">
        <v>436251.42564632802</v>
      </c>
      <c r="E7" s="405">
        <v>7033.6678725596885</v>
      </c>
      <c r="F7" s="405">
        <v>1427750.3947992399</v>
      </c>
      <c r="G7" s="405">
        <v>335183.05652167217</v>
      </c>
      <c r="H7" s="405">
        <v>65631.589422471705</v>
      </c>
      <c r="I7" s="405">
        <v>10916.51693920465</v>
      </c>
      <c r="J7" s="405">
        <v>414743.77439058799</v>
      </c>
      <c r="K7" s="405">
        <v>73813.506153105598</v>
      </c>
      <c r="L7" s="405">
        <v>1454030.10439836</v>
      </c>
      <c r="M7" s="405">
        <v>264399.8411902769</v>
      </c>
      <c r="N7" s="405">
        <v>328500.86815790302</v>
      </c>
      <c r="O7" s="405">
        <v>69199.574478618131</v>
      </c>
      <c r="P7" s="405">
        <v>1381048.3460969899</v>
      </c>
      <c r="Q7" s="405">
        <v>224160.00234626624</v>
      </c>
      <c r="R7" s="405">
        <v>1749139.5892591099</v>
      </c>
      <c r="S7" s="405">
        <v>311993.12024790561</v>
      </c>
      <c r="T7" s="405">
        <v>953208.81003988395</v>
      </c>
      <c r="U7" s="405">
        <v>177317.40147655699</v>
      </c>
      <c r="V7" s="353">
        <f t="shared" si="0"/>
        <v>9443260.7325167526</v>
      </c>
      <c r="W7" s="354">
        <f t="shared" si="0"/>
        <v>1726070.7741649651</v>
      </c>
      <c r="X7" s="357">
        <f t="shared" si="2"/>
        <v>7.8918912575349287</v>
      </c>
      <c r="Y7" s="355">
        <f t="shared" si="1"/>
        <v>8490051.9224768691</v>
      </c>
      <c r="Z7" s="355">
        <f t="shared" si="1"/>
        <v>1548753.3726884082</v>
      </c>
      <c r="AB7" s="356"/>
    </row>
    <row r="8" spans="1:31">
      <c r="A8" s="415" t="s">
        <v>16</v>
      </c>
      <c r="B8" s="405">
        <v>1402482.56937861</v>
      </c>
      <c r="C8" s="405">
        <v>287843.41880709428</v>
      </c>
      <c r="D8" s="405">
        <v>417715.27938974201</v>
      </c>
      <c r="E8" s="405">
        <v>6058.5127444366099</v>
      </c>
      <c r="F8" s="405">
        <v>1472487.03795411</v>
      </c>
      <c r="G8" s="405">
        <v>345047.76024366112</v>
      </c>
      <c r="H8" s="405">
        <v>66819.683630211701</v>
      </c>
      <c r="I8" s="405">
        <v>11019.821866812839</v>
      </c>
      <c r="J8" s="405">
        <v>415040.25187526701</v>
      </c>
      <c r="K8" s="405">
        <v>73436.094631262196</v>
      </c>
      <c r="L8" s="405">
        <v>1561467.7774050401</v>
      </c>
      <c r="M8" s="405">
        <v>282662.62972791272</v>
      </c>
      <c r="N8" s="405">
        <v>331945.84627822199</v>
      </c>
      <c r="O8" s="405">
        <v>69894.632658410046</v>
      </c>
      <c r="P8" s="405">
        <v>1404050.28448282</v>
      </c>
      <c r="Q8" s="405">
        <v>226333.2616293008</v>
      </c>
      <c r="R8" s="405">
        <v>1823132.5776067199</v>
      </c>
      <c r="S8" s="405">
        <v>325633.00280190969</v>
      </c>
      <c r="T8" s="405">
        <v>1017386.6348095899</v>
      </c>
      <c r="U8" s="405">
        <v>190919.52755265799</v>
      </c>
      <c r="V8" s="353">
        <f t="shared" si="0"/>
        <v>9912527.9428103343</v>
      </c>
      <c r="W8" s="354">
        <f t="shared" si="0"/>
        <v>1818848.6626634586</v>
      </c>
      <c r="X8" s="357">
        <f t="shared" si="2"/>
        <v>5.3750917915505152</v>
      </c>
      <c r="Y8" s="355">
        <f t="shared" si="1"/>
        <v>8895141.3080007434</v>
      </c>
      <c r="Z8" s="355">
        <f t="shared" si="1"/>
        <v>1627929.1351108006</v>
      </c>
      <c r="AB8" s="356"/>
    </row>
    <row r="9" spans="1:31">
      <c r="A9" s="415" t="s">
        <v>17</v>
      </c>
      <c r="B9" s="405">
        <v>1428701.8038987699</v>
      </c>
      <c r="C9" s="405">
        <v>290874.87677479844</v>
      </c>
      <c r="D9" s="405">
        <v>406654.00001954002</v>
      </c>
      <c r="E9" s="405">
        <v>5487.2198783815411</v>
      </c>
      <c r="F9" s="405">
        <v>1463250.7695366801</v>
      </c>
      <c r="G9" s="405">
        <v>340899.4733953359</v>
      </c>
      <c r="H9" s="405">
        <v>65170.762960403801</v>
      </c>
      <c r="I9" s="405">
        <v>10600.262976273911</v>
      </c>
      <c r="J9" s="405">
        <v>409160.95738585602</v>
      </c>
      <c r="K9" s="405">
        <v>71875.893611608393</v>
      </c>
      <c r="L9" s="405">
        <v>1594174.3388628401</v>
      </c>
      <c r="M9" s="405">
        <v>285913.21167797293</v>
      </c>
      <c r="N9" s="405">
        <v>321124.12613906199</v>
      </c>
      <c r="O9" s="405">
        <v>67683.6668466962</v>
      </c>
      <c r="P9" s="405">
        <v>1383952.47581142</v>
      </c>
      <c r="Q9" s="405">
        <v>220192.06960439106</v>
      </c>
      <c r="R9" s="405">
        <v>1832166.53664931</v>
      </c>
      <c r="S9" s="405">
        <v>327576.05363477033</v>
      </c>
      <c r="T9" s="405">
        <v>1049434.24648821</v>
      </c>
      <c r="U9" s="405">
        <v>197994.43626502799</v>
      </c>
      <c r="V9" s="353">
        <f t="shared" si="0"/>
        <v>9953790.0177520923</v>
      </c>
      <c r="W9" s="354">
        <f t="shared" si="0"/>
        <v>1819097.1646652566</v>
      </c>
      <c r="X9" s="357">
        <f t="shared" si="2"/>
        <v>1.366259914302686E-2</v>
      </c>
      <c r="Y9" s="355">
        <f t="shared" si="1"/>
        <v>8904355.7712638825</v>
      </c>
      <c r="Z9" s="355">
        <f t="shared" si="1"/>
        <v>1621102.7284002285</v>
      </c>
      <c r="AB9" s="356"/>
    </row>
    <row r="10" spans="1:31">
      <c r="A10" s="415" t="s">
        <v>18</v>
      </c>
      <c r="B10" s="405">
        <v>1395749.5551207899</v>
      </c>
      <c r="C10" s="405">
        <v>282856.8749310135</v>
      </c>
      <c r="D10" s="405">
        <v>416147.10476013197</v>
      </c>
      <c r="E10" s="405">
        <v>5457.1986722497268</v>
      </c>
      <c r="F10" s="405">
        <v>1441516.95760885</v>
      </c>
      <c r="G10" s="405">
        <v>333482.00793924672</v>
      </c>
      <c r="H10" s="405">
        <v>64217.980590018298</v>
      </c>
      <c r="I10" s="405">
        <v>10197.637112764949</v>
      </c>
      <c r="J10" s="405">
        <v>413583.90493649698</v>
      </c>
      <c r="K10" s="405">
        <v>71928.688161456797</v>
      </c>
      <c r="L10" s="405">
        <v>1603089.8185894999</v>
      </c>
      <c r="M10" s="405">
        <v>285176.4253604117</v>
      </c>
      <c r="N10" s="405">
        <v>317360.439236623</v>
      </c>
      <c r="O10" s="405">
        <v>66952.099221001001</v>
      </c>
      <c r="P10" s="405">
        <v>1373070.0645622299</v>
      </c>
      <c r="Q10" s="405">
        <v>215815.77600652762</v>
      </c>
      <c r="R10" s="405">
        <v>1835430.0996351801</v>
      </c>
      <c r="S10" s="405">
        <v>327528.1733154715</v>
      </c>
      <c r="T10" s="405">
        <v>1061727.05419474</v>
      </c>
      <c r="U10" s="405">
        <v>201206.526858367</v>
      </c>
      <c r="V10" s="353">
        <f t="shared" si="0"/>
        <v>9921892.9792345613</v>
      </c>
      <c r="W10" s="354">
        <f t="shared" si="0"/>
        <v>1800601.4075785107</v>
      </c>
      <c r="X10" s="357">
        <f t="shared" si="2"/>
        <v>-1.0167547641771761</v>
      </c>
      <c r="Y10" s="355">
        <f t="shared" si="1"/>
        <v>8860165.9250398204</v>
      </c>
      <c r="Z10" s="355">
        <f t="shared" si="1"/>
        <v>1599394.8807201437</v>
      </c>
      <c r="AB10" s="356"/>
    </row>
    <row r="11" spans="1:31">
      <c r="A11" s="415" t="s">
        <v>360</v>
      </c>
      <c r="B11" s="405">
        <v>1316916.90927263</v>
      </c>
      <c r="C11" s="405">
        <v>265954.8433858513</v>
      </c>
      <c r="D11" s="405">
        <v>433689.85275430902</v>
      </c>
      <c r="E11" s="405">
        <v>5627.8739810454999</v>
      </c>
      <c r="F11" s="405">
        <v>1423034.11547407</v>
      </c>
      <c r="G11" s="405">
        <v>326378.01762832439</v>
      </c>
      <c r="H11" s="405">
        <v>65310.989486663901</v>
      </c>
      <c r="I11" s="405">
        <v>9967.4755400921204</v>
      </c>
      <c r="J11" s="405">
        <v>437482.85244547599</v>
      </c>
      <c r="K11" s="405">
        <v>75325.698802179802</v>
      </c>
      <c r="L11" s="405">
        <v>1630253.5243293201</v>
      </c>
      <c r="M11" s="405">
        <v>287794.82400328078</v>
      </c>
      <c r="N11" s="405">
        <v>336510.98233855201</v>
      </c>
      <c r="O11" s="405">
        <v>70899.160443879489</v>
      </c>
      <c r="P11" s="405">
        <v>1409357.9715442201</v>
      </c>
      <c r="Q11" s="405">
        <v>219846.58641387965</v>
      </c>
      <c r="R11" s="405">
        <v>1866208.5046687799</v>
      </c>
      <c r="S11" s="405">
        <v>334808.99288038036</v>
      </c>
      <c r="T11" s="405">
        <v>1070238.5498744301</v>
      </c>
      <c r="U11" s="405">
        <v>203764.85858529201</v>
      </c>
      <c r="V11" s="353">
        <f t="shared" si="0"/>
        <v>9989004.2521884516</v>
      </c>
      <c r="W11" s="354">
        <f t="shared" si="0"/>
        <v>1800368.3316642055</v>
      </c>
      <c r="X11" s="357">
        <f t="shared" si="2"/>
        <v>-1.294433700452422E-2</v>
      </c>
      <c r="Y11" s="355">
        <f t="shared" si="1"/>
        <v>8918765.7023140211</v>
      </c>
      <c r="Z11" s="355">
        <f t="shared" si="1"/>
        <v>1596603.4730789135</v>
      </c>
      <c r="AB11" s="356"/>
      <c r="AC11" s="355"/>
      <c r="AD11" s="355"/>
      <c r="AE11" s="355"/>
    </row>
    <row r="12" spans="1:31">
      <c r="A12" s="415" t="s">
        <v>361</v>
      </c>
      <c r="B12" s="405">
        <v>1237441.5529062401</v>
      </c>
      <c r="C12" s="405">
        <v>247954.41919543172</v>
      </c>
      <c r="D12" s="405">
        <v>455354.10206573602</v>
      </c>
      <c r="E12" s="405">
        <v>7513.0408817318212</v>
      </c>
      <c r="F12" s="405">
        <v>1409495.88939185</v>
      </c>
      <c r="G12" s="405">
        <v>319319.80840996356</v>
      </c>
      <c r="H12" s="405">
        <v>63666.533165267101</v>
      </c>
      <c r="I12" s="405">
        <v>9355.3880727835203</v>
      </c>
      <c r="J12" s="405">
        <v>480084.59575583698</v>
      </c>
      <c r="K12" s="405">
        <v>82737.276906147497</v>
      </c>
      <c r="L12" s="405">
        <v>1682721.2322269899</v>
      </c>
      <c r="M12" s="405">
        <v>294585.58219534834</v>
      </c>
      <c r="N12" s="405">
        <v>368808.87563315401</v>
      </c>
      <c r="O12" s="405">
        <v>78248.118161361897</v>
      </c>
      <c r="P12" s="405">
        <v>1496798.84967389</v>
      </c>
      <c r="Q12" s="405">
        <v>232176.0915432864</v>
      </c>
      <c r="R12" s="405">
        <v>1904606.9684016299</v>
      </c>
      <c r="S12" s="405">
        <v>343076.95382438629</v>
      </c>
      <c r="T12" s="405">
        <v>1084569.04873642</v>
      </c>
      <c r="U12" s="405">
        <v>207206.79445875701</v>
      </c>
      <c r="V12" s="353">
        <f t="shared" si="0"/>
        <v>10183547.647957014</v>
      </c>
      <c r="W12" s="354">
        <f t="shared" si="0"/>
        <v>1822173.4736491977</v>
      </c>
      <c r="X12" s="357">
        <f t="shared" si="2"/>
        <v>1.2111489411078558</v>
      </c>
      <c r="Y12" s="355">
        <f t="shared" si="1"/>
        <v>9098978.5992205944</v>
      </c>
      <c r="Z12" s="355">
        <f t="shared" si="1"/>
        <v>1614966.6791904408</v>
      </c>
      <c r="AB12" s="356"/>
      <c r="AC12" s="355"/>
      <c r="AD12" s="355"/>
      <c r="AE12" s="355"/>
    </row>
    <row r="13" spans="1:31">
      <c r="A13" s="415" t="s">
        <v>362</v>
      </c>
      <c r="B13" s="405">
        <v>1173531.5794895</v>
      </c>
      <c r="C13" s="405">
        <v>232404.63083978073</v>
      </c>
      <c r="D13" s="405">
        <v>443254.02552652103</v>
      </c>
      <c r="E13" s="405">
        <v>8545.4957876228582</v>
      </c>
      <c r="F13" s="405">
        <v>1403892.36076892</v>
      </c>
      <c r="G13" s="405">
        <v>313283.79763862304</v>
      </c>
      <c r="H13" s="405">
        <v>62521.383467846397</v>
      </c>
      <c r="I13" s="405">
        <v>8753.6579014080999</v>
      </c>
      <c r="J13" s="405">
        <v>543590.90130715806</v>
      </c>
      <c r="K13" s="405">
        <v>94894.649670463696</v>
      </c>
      <c r="L13" s="405">
        <v>1764832.47348403</v>
      </c>
      <c r="M13" s="405">
        <v>306735.99617675121</v>
      </c>
      <c r="N13" s="405">
        <v>409848.701271236</v>
      </c>
      <c r="O13" s="405">
        <v>87871.878283367303</v>
      </c>
      <c r="P13" s="405">
        <v>1641641.6096937601</v>
      </c>
      <c r="Q13" s="405">
        <v>253759.97529595569</v>
      </c>
      <c r="R13" s="405">
        <v>1958416.69844064</v>
      </c>
      <c r="S13" s="405">
        <v>354155.40923056181</v>
      </c>
      <c r="T13" s="405">
        <v>1122447.19262486</v>
      </c>
      <c r="U13" s="405">
        <v>214156.41006996101</v>
      </c>
      <c r="V13" s="353">
        <f t="shared" si="0"/>
        <v>10523976.926074471</v>
      </c>
      <c r="W13" s="354">
        <f t="shared" si="0"/>
        <v>1874561.9008944957</v>
      </c>
      <c r="X13" s="357">
        <f t="shared" si="2"/>
        <v>2.8750515800442211</v>
      </c>
      <c r="Y13" s="355">
        <f t="shared" si="1"/>
        <v>9401529.7334496118</v>
      </c>
      <c r="Z13" s="355">
        <f t="shared" si="1"/>
        <v>1660405.4908245346</v>
      </c>
      <c r="AB13" s="356"/>
      <c r="AC13" s="355"/>
      <c r="AD13" s="355"/>
      <c r="AE13" s="355"/>
    </row>
    <row r="14" spans="1:31">
      <c r="A14" s="415" t="s">
        <v>363</v>
      </c>
      <c r="B14" s="405">
        <v>1106615.4020219799</v>
      </c>
      <c r="C14" s="405">
        <v>219177.43859274031</v>
      </c>
      <c r="D14" s="405">
        <v>495000.373094315</v>
      </c>
      <c r="E14" s="405">
        <v>8613.4553929112953</v>
      </c>
      <c r="F14" s="405">
        <v>1393988.15979041</v>
      </c>
      <c r="G14" s="405">
        <v>312751.12885644956</v>
      </c>
      <c r="H14" s="405">
        <v>61948.496281744599</v>
      </c>
      <c r="I14" s="405">
        <v>8673.2354853404595</v>
      </c>
      <c r="J14" s="405">
        <v>592812.67935277103</v>
      </c>
      <c r="K14" s="405">
        <v>107936.65080406801</v>
      </c>
      <c r="L14" s="405">
        <v>1833697.2751468399</v>
      </c>
      <c r="M14" s="405">
        <v>321350.52134172281</v>
      </c>
      <c r="N14" s="405">
        <v>436964.05576240103</v>
      </c>
      <c r="O14" s="405">
        <v>95769.271914220197</v>
      </c>
      <c r="P14" s="405">
        <v>1784808.9335350301</v>
      </c>
      <c r="Q14" s="405">
        <v>276251.56156920572</v>
      </c>
      <c r="R14" s="405">
        <v>2001506.0967768601</v>
      </c>
      <c r="S14" s="405">
        <v>370879.35038304242</v>
      </c>
      <c r="T14" s="405">
        <v>1177601.18080895</v>
      </c>
      <c r="U14" s="405">
        <v>226270.539294913</v>
      </c>
      <c r="V14" s="353">
        <f t="shared" si="0"/>
        <v>10884942.652571302</v>
      </c>
      <c r="W14" s="354">
        <f t="shared" si="0"/>
        <v>1947673.1536346136</v>
      </c>
      <c r="X14" s="357">
        <f t="shared" si="2"/>
        <v>3.9001781005594442</v>
      </c>
      <c r="Y14" s="355">
        <f t="shared" si="1"/>
        <v>9707341.4717623517</v>
      </c>
      <c r="Z14" s="355">
        <f t="shared" si="1"/>
        <v>1721402.6143397007</v>
      </c>
      <c r="AB14" s="356"/>
      <c r="AC14" s="355"/>
      <c r="AD14" s="355"/>
      <c r="AE14" s="355"/>
    </row>
    <row r="15" spans="1:31">
      <c r="A15" s="415" t="s">
        <v>364</v>
      </c>
      <c r="B15" s="405">
        <v>1007668.69038291</v>
      </c>
      <c r="C15" s="405">
        <v>194270.95922718185</v>
      </c>
      <c r="D15" s="405">
        <v>498854.26659003302</v>
      </c>
      <c r="E15" s="405">
        <v>7782.7145219631675</v>
      </c>
      <c r="F15" s="405">
        <v>1419270.5591646701</v>
      </c>
      <c r="G15" s="405">
        <v>317797.62938440888</v>
      </c>
      <c r="H15" s="405">
        <v>63905.3930547614</v>
      </c>
      <c r="I15" s="405">
        <v>8881.7699672959898</v>
      </c>
      <c r="J15" s="405">
        <v>642186.81471029902</v>
      </c>
      <c r="K15" s="405">
        <v>119596.06258824001</v>
      </c>
      <c r="L15" s="405">
        <v>1933549.8246267401</v>
      </c>
      <c r="M15" s="405">
        <v>334710.773248463</v>
      </c>
      <c r="N15" s="405">
        <v>467837.81573695899</v>
      </c>
      <c r="O15" s="405">
        <v>102518.7739625195</v>
      </c>
      <c r="P15" s="405">
        <v>1949231.24521989</v>
      </c>
      <c r="Q15" s="405">
        <v>296488.00660377461</v>
      </c>
      <c r="R15" s="405">
        <v>2106789.5363936201</v>
      </c>
      <c r="S15" s="405">
        <v>392834.7375504662</v>
      </c>
      <c r="T15" s="405">
        <v>1245138.1564294801</v>
      </c>
      <c r="U15" s="405">
        <v>237458.12715712</v>
      </c>
      <c r="V15" s="353">
        <f t="shared" si="0"/>
        <v>11334432.302309364</v>
      </c>
      <c r="W15" s="354">
        <f t="shared" si="0"/>
        <v>2012339.5542114335</v>
      </c>
      <c r="X15" s="357">
        <f t="shared" si="2"/>
        <v>3.3201874994345904</v>
      </c>
      <c r="Y15" s="355">
        <f t="shared" si="1"/>
        <v>10089294.145879883</v>
      </c>
      <c r="Z15" s="355">
        <f t="shared" si="1"/>
        <v>1774881.4270543135</v>
      </c>
      <c r="AB15" s="356"/>
      <c r="AC15" s="355"/>
      <c r="AD15" s="355"/>
      <c r="AE15" s="355"/>
    </row>
    <row r="16" spans="1:31">
      <c r="A16" s="415" t="s">
        <v>365</v>
      </c>
      <c r="B16" s="405">
        <v>886710.52911732497</v>
      </c>
      <c r="C16" s="405">
        <v>161744.86573583397</v>
      </c>
      <c r="D16" s="405">
        <v>522250.15996416501</v>
      </c>
      <c r="E16" s="405">
        <v>7995.2376074854492</v>
      </c>
      <c r="F16" s="405">
        <v>1472631.91383678</v>
      </c>
      <c r="G16" s="405">
        <v>319702.97858269967</v>
      </c>
      <c r="H16" s="405">
        <v>69174.246256567203</v>
      </c>
      <c r="I16" s="405">
        <v>9346.5093800168106</v>
      </c>
      <c r="J16" s="405">
        <v>684255.911456545</v>
      </c>
      <c r="K16" s="405">
        <v>125922.00924055401</v>
      </c>
      <c r="L16" s="405">
        <v>2035169.8328595201</v>
      </c>
      <c r="M16" s="405">
        <v>339320.74520634429</v>
      </c>
      <c r="N16" s="405">
        <v>500403.423750457</v>
      </c>
      <c r="O16" s="405">
        <v>106062.9596446917</v>
      </c>
      <c r="P16" s="405">
        <v>2066211.7856459699</v>
      </c>
      <c r="Q16" s="405">
        <v>305229.74357374769</v>
      </c>
      <c r="R16" s="405">
        <v>2252950.22113181</v>
      </c>
      <c r="S16" s="405">
        <v>413353.36685335578</v>
      </c>
      <c r="T16" s="405">
        <v>1292881.1791700399</v>
      </c>
      <c r="U16" s="405">
        <v>240716.93067068901</v>
      </c>
      <c r="V16" s="353">
        <f t="shared" si="0"/>
        <v>11782639.203189181</v>
      </c>
      <c r="W16" s="354">
        <f t="shared" si="0"/>
        <v>2029395.3464954186</v>
      </c>
      <c r="X16" s="357">
        <f t="shared" si="2"/>
        <v>0.8475603557208139</v>
      </c>
      <c r="Y16" s="355">
        <f t="shared" si="1"/>
        <v>10489758.024019141</v>
      </c>
      <c r="Z16" s="355">
        <f t="shared" si="1"/>
        <v>1788678.4158247295</v>
      </c>
      <c r="AB16" s="356"/>
      <c r="AC16" s="355"/>
      <c r="AD16" s="355"/>
      <c r="AE16" s="355"/>
    </row>
    <row r="17" spans="1:31">
      <c r="A17" s="415" t="s">
        <v>386</v>
      </c>
      <c r="B17" s="405">
        <v>771964.68155509199</v>
      </c>
      <c r="C17" s="405">
        <v>135890.94271325087</v>
      </c>
      <c r="D17" s="405">
        <v>488246.03451785498</v>
      </c>
      <c r="E17" s="405">
        <v>7484.5443911121265</v>
      </c>
      <c r="F17" s="405">
        <v>1454822.23136847</v>
      </c>
      <c r="G17" s="405">
        <v>315892.07420395443</v>
      </c>
      <c r="H17" s="405">
        <v>76092.810999776397</v>
      </c>
      <c r="I17" s="405">
        <v>9984.2846553218205</v>
      </c>
      <c r="J17" s="405">
        <v>681544.06755253102</v>
      </c>
      <c r="K17" s="405">
        <v>127396.458015688</v>
      </c>
      <c r="L17" s="405">
        <v>2031061.09255088</v>
      </c>
      <c r="M17" s="405">
        <v>334793.55988868326</v>
      </c>
      <c r="N17" s="405">
        <v>514832.616205798</v>
      </c>
      <c r="O17" s="405">
        <v>108386.9360610038</v>
      </c>
      <c r="P17" s="405">
        <v>2093633.8029865299</v>
      </c>
      <c r="Q17" s="405">
        <v>303191.49357191229</v>
      </c>
      <c r="R17" s="405">
        <v>2350233.8020980102</v>
      </c>
      <c r="S17" s="405">
        <v>427124.69793609995</v>
      </c>
      <c r="T17" s="405">
        <v>1282347.9059343</v>
      </c>
      <c r="U17" s="405">
        <v>235858.06547650701</v>
      </c>
      <c r="V17" s="353">
        <f t="shared" si="0"/>
        <v>11744779.045769243</v>
      </c>
      <c r="W17" s="354">
        <f t="shared" si="0"/>
        <v>2006003.0569135335</v>
      </c>
      <c r="X17" s="357">
        <f t="shared" si="2"/>
        <v>-1.1526728698910962</v>
      </c>
      <c r="Y17" s="355">
        <f t="shared" si="1"/>
        <v>10462431.139834942</v>
      </c>
      <c r="Z17" s="355">
        <f t="shared" si="1"/>
        <v>1770144.9914370265</v>
      </c>
      <c r="AB17" s="356"/>
      <c r="AC17" s="355"/>
      <c r="AD17" s="355"/>
      <c r="AE17" s="355"/>
    </row>
    <row r="18" spans="1:31">
      <c r="A18" s="415" t="s">
        <v>387</v>
      </c>
      <c r="B18" s="405">
        <v>689574.80019472004</v>
      </c>
      <c r="C18" s="405">
        <v>119625.10638354877</v>
      </c>
      <c r="D18" s="405">
        <v>500204.90404316701</v>
      </c>
      <c r="E18" s="405">
        <v>7490.1533517379958</v>
      </c>
      <c r="F18" s="405">
        <v>1395056.3411228801</v>
      </c>
      <c r="G18" s="405">
        <v>309085.65341970744</v>
      </c>
      <c r="H18" s="405">
        <v>78556.127904720997</v>
      </c>
      <c r="I18" s="405">
        <v>10273.790544475811</v>
      </c>
      <c r="J18" s="405">
        <v>642689.97696950904</v>
      </c>
      <c r="K18" s="405">
        <v>126374.30870349699</v>
      </c>
      <c r="L18" s="405">
        <v>1955217.1170447399</v>
      </c>
      <c r="M18" s="405">
        <v>326900.33687441511</v>
      </c>
      <c r="N18" s="405">
        <v>515756.81998477899</v>
      </c>
      <c r="O18" s="405">
        <v>110651.91376837861</v>
      </c>
      <c r="P18" s="405">
        <v>2024926.1227921699</v>
      </c>
      <c r="Q18" s="405">
        <v>295474.8187695719</v>
      </c>
      <c r="R18" s="405">
        <v>2386999.3239543098</v>
      </c>
      <c r="S18" s="405">
        <v>439841.4359300707</v>
      </c>
      <c r="T18" s="405">
        <v>1204885.0316576599</v>
      </c>
      <c r="U18" s="405">
        <v>228632.285244528</v>
      </c>
      <c r="V18" s="353">
        <f t="shared" si="0"/>
        <v>11393866.565668656</v>
      </c>
      <c r="W18" s="354">
        <f t="shared" si="0"/>
        <v>1974349.8029899313</v>
      </c>
      <c r="X18" s="357">
        <f t="shared" si="2"/>
        <v>-1.5779265048730455</v>
      </c>
      <c r="Y18" s="355">
        <f t="shared" si="1"/>
        <v>10188981.534010995</v>
      </c>
      <c r="Z18" s="355">
        <f t="shared" si="1"/>
        <v>1745717.5177454033</v>
      </c>
      <c r="AB18" s="356"/>
      <c r="AC18" s="355"/>
      <c r="AD18" s="355"/>
      <c r="AE18" s="355"/>
    </row>
    <row r="19" spans="1:31">
      <c r="A19" s="415" t="s">
        <v>405</v>
      </c>
      <c r="B19" s="405">
        <v>682094.761384123</v>
      </c>
      <c r="C19" s="405">
        <v>114055.63251888182</v>
      </c>
      <c r="D19" s="405">
        <v>513849.999874375</v>
      </c>
      <c r="E19" s="405">
        <v>7247.3543180597335</v>
      </c>
      <c r="F19" s="405">
        <v>1392326.48293465</v>
      </c>
      <c r="G19" s="405">
        <v>301479.06533735315</v>
      </c>
      <c r="H19" s="405">
        <v>79161.786335736702</v>
      </c>
      <c r="I19" s="405">
        <v>10385.92119644438</v>
      </c>
      <c r="J19" s="405">
        <v>632567.22616709897</v>
      </c>
      <c r="K19" s="405">
        <v>125071.584363758</v>
      </c>
      <c r="L19" s="405">
        <v>1978912.81030916</v>
      </c>
      <c r="M19" s="405">
        <v>324144.98528637155</v>
      </c>
      <c r="N19" s="405">
        <v>533911.00310978096</v>
      </c>
      <c r="O19" s="405">
        <v>113078.6254728473</v>
      </c>
      <c r="P19" s="405">
        <v>2042910.49679852</v>
      </c>
      <c r="Q19" s="405">
        <v>293762.35552756669</v>
      </c>
      <c r="R19" s="405">
        <v>2483335.7330698101</v>
      </c>
      <c r="S19" s="405">
        <v>450602.667682625</v>
      </c>
      <c r="T19" s="405">
        <v>1167692.2019696</v>
      </c>
      <c r="U19" s="405">
        <v>221865.17181257901</v>
      </c>
      <c r="V19" s="353">
        <f t="shared" si="0"/>
        <v>11506762.501952855</v>
      </c>
      <c r="W19" s="354">
        <f t="shared" si="0"/>
        <v>1961693.3635164867</v>
      </c>
      <c r="X19" s="357">
        <f t="shared" si="2"/>
        <v>-0.6410434186625813</v>
      </c>
      <c r="Y19" s="355">
        <f t="shared" si="1"/>
        <v>10339070.299983256</v>
      </c>
      <c r="Z19" s="355">
        <f t="shared" si="1"/>
        <v>1739828.1917039077</v>
      </c>
      <c r="AB19" s="356"/>
      <c r="AC19" s="355"/>
      <c r="AD19" s="355"/>
      <c r="AE19" s="355"/>
    </row>
    <row r="20" spans="1:31">
      <c r="A20" s="415" t="s">
        <v>415</v>
      </c>
      <c r="B20" s="405">
        <v>696607.68712868798</v>
      </c>
      <c r="C20" s="405">
        <v>112619.14034357962</v>
      </c>
      <c r="D20" s="405">
        <v>534858.36462860601</v>
      </c>
      <c r="E20" s="405">
        <v>7587.3768231017584</v>
      </c>
      <c r="F20" s="405">
        <v>1398750.1340339701</v>
      </c>
      <c r="G20" s="405">
        <v>297681.42792111472</v>
      </c>
      <c r="H20" s="405">
        <v>83041.976313002597</v>
      </c>
      <c r="I20" s="405">
        <v>10680.83882163118</v>
      </c>
      <c r="J20" s="405">
        <v>637502.14873989602</v>
      </c>
      <c r="K20" s="405">
        <v>126293.858966035</v>
      </c>
      <c r="L20" s="405">
        <v>2035544.77969613</v>
      </c>
      <c r="M20" s="405">
        <v>328326.23764147074</v>
      </c>
      <c r="N20" s="405">
        <v>557174.95541984704</v>
      </c>
      <c r="O20" s="405">
        <v>116408.3356640971</v>
      </c>
      <c r="P20" s="405">
        <v>2106677.1710344399</v>
      </c>
      <c r="Q20" s="405">
        <v>298839.16106753628</v>
      </c>
      <c r="R20" s="405">
        <v>2585296.6911184001</v>
      </c>
      <c r="S20" s="405">
        <v>469888.6154846123</v>
      </c>
      <c r="T20" s="405">
        <v>1166686.6761320999</v>
      </c>
      <c r="U20" s="405">
        <v>219991.54609953199</v>
      </c>
      <c r="V20" s="353">
        <f t="shared" si="0"/>
        <v>11802140.58424508</v>
      </c>
      <c r="W20" s="354">
        <f t="shared" si="0"/>
        <v>1988316.5388327106</v>
      </c>
      <c r="X20" s="357">
        <f t="shared" si="2"/>
        <v>1.3571527442239892</v>
      </c>
      <c r="Y20" s="355">
        <f t="shared" si="1"/>
        <v>10635453.90811298</v>
      </c>
      <c r="Z20" s="355">
        <f t="shared" si="1"/>
        <v>1768324.9927331787</v>
      </c>
      <c r="AB20" s="356"/>
      <c r="AC20" s="355"/>
      <c r="AD20" s="355"/>
      <c r="AE20" s="355"/>
    </row>
    <row r="21" spans="1:31">
      <c r="A21" s="415" t="s">
        <v>424</v>
      </c>
      <c r="B21" s="405">
        <v>731307.37470272998</v>
      </c>
      <c r="C21" s="405">
        <v>114760.26746000313</v>
      </c>
      <c r="D21" s="405">
        <v>511565.71532106999</v>
      </c>
      <c r="E21" s="405">
        <v>7609.2354215752284</v>
      </c>
      <c r="F21" s="405">
        <v>1422787.4709944001</v>
      </c>
      <c r="G21" s="405">
        <v>301453.24747528054</v>
      </c>
      <c r="H21" s="405">
        <v>90051.535607632497</v>
      </c>
      <c r="I21" s="405">
        <v>11511.98210814445</v>
      </c>
      <c r="J21" s="405">
        <v>661542.945424048</v>
      </c>
      <c r="K21" s="405">
        <v>132348.731232655</v>
      </c>
      <c r="L21" s="405">
        <v>2111390.5676589902</v>
      </c>
      <c r="M21" s="405">
        <v>337995.34667592973</v>
      </c>
      <c r="N21" s="405">
        <v>584333.700133426</v>
      </c>
      <c r="O21" s="405">
        <v>120780.47131616061</v>
      </c>
      <c r="P21" s="405">
        <v>2189286.1245661899</v>
      </c>
      <c r="Q21" s="405">
        <v>308088.08866098092</v>
      </c>
      <c r="R21" s="405">
        <v>2700862.0749106002</v>
      </c>
      <c r="S21" s="405">
        <v>491648.13071778452</v>
      </c>
      <c r="T21" s="405">
        <v>1179365.00125078</v>
      </c>
      <c r="U21" s="405">
        <v>222438.486116227</v>
      </c>
      <c r="V21" s="353">
        <f t="shared" si="0"/>
        <v>12182492.510569867</v>
      </c>
      <c r="W21" s="354">
        <f t="shared" si="0"/>
        <v>2048633.9871847413</v>
      </c>
      <c r="X21" s="357">
        <f t="shared" si="2"/>
        <v>3.033593855606187</v>
      </c>
      <c r="Y21" s="355">
        <f t="shared" si="1"/>
        <v>11003127.509319087</v>
      </c>
      <c r="Z21" s="355">
        <f t="shared" si="1"/>
        <v>1826195.5010685143</v>
      </c>
      <c r="AB21" s="356"/>
      <c r="AC21" s="355"/>
      <c r="AD21" s="355"/>
      <c r="AE21" s="355"/>
    </row>
    <row r="22" spans="1:31">
      <c r="A22" s="415" t="s">
        <v>428</v>
      </c>
      <c r="B22" s="405">
        <v>771290.01781236799</v>
      </c>
      <c r="C22" s="405">
        <v>117080.6903491171</v>
      </c>
      <c r="D22" s="405">
        <v>492575.98800160899</v>
      </c>
      <c r="E22" s="405">
        <v>7525.4062221849754</v>
      </c>
      <c r="F22" s="405">
        <v>1451206.32872425</v>
      </c>
      <c r="G22" s="405">
        <v>307092.17085021851</v>
      </c>
      <c r="H22" s="405">
        <v>97812.348780893401</v>
      </c>
      <c r="I22" s="405">
        <v>12601.37609302294</v>
      </c>
      <c r="J22" s="405">
        <v>701367.89487449895</v>
      </c>
      <c r="K22" s="405">
        <v>140630.88030860599</v>
      </c>
      <c r="L22" s="405">
        <v>2196829.3985605198</v>
      </c>
      <c r="M22" s="405">
        <v>347647.89141188911</v>
      </c>
      <c r="N22" s="405">
        <v>607742.19541233103</v>
      </c>
      <c r="O22" s="405">
        <v>123800.7385630041</v>
      </c>
      <c r="P22" s="405">
        <v>2271113.3799536498</v>
      </c>
      <c r="Q22" s="405">
        <v>315198.96668733034</v>
      </c>
      <c r="R22" s="405">
        <v>2850464.1820013602</v>
      </c>
      <c r="S22" s="405">
        <v>513025.88967741391</v>
      </c>
      <c r="T22" s="405">
        <v>1227091.33941019</v>
      </c>
      <c r="U22" s="405">
        <v>228315.12686876199</v>
      </c>
      <c r="V22" s="353">
        <f t="shared" ref="V22:W24" si="3">B22+D22+F22+H22+J22+L22+N22+P22+R22+T22</f>
        <v>12667493.073531669</v>
      </c>
      <c r="W22" s="354">
        <f t="shared" si="3"/>
        <v>2112919.1370315491</v>
      </c>
      <c r="X22" s="357">
        <f t="shared" si="2"/>
        <v>3.1379519352380405</v>
      </c>
      <c r="Y22" s="355">
        <f t="shared" ref="Y22:Z24" si="4">V22-T22</f>
        <v>11440401.734121479</v>
      </c>
      <c r="Z22" s="355">
        <f t="shared" si="4"/>
        <v>1884604.010162787</v>
      </c>
      <c r="AB22" s="356"/>
      <c r="AC22" s="355"/>
      <c r="AD22" s="355"/>
      <c r="AE22" s="355"/>
    </row>
    <row r="23" spans="1:31">
      <c r="A23" s="415" t="s">
        <v>434</v>
      </c>
      <c r="B23" s="405">
        <v>813556.00139186403</v>
      </c>
      <c r="C23" s="405">
        <v>130758.83362698287</v>
      </c>
      <c r="D23" s="405">
        <v>486557.096610407</v>
      </c>
      <c r="E23" s="405">
        <v>7731.471269286093</v>
      </c>
      <c r="F23" s="405">
        <v>1373522.2109330201</v>
      </c>
      <c r="G23" s="405">
        <v>308801.1826662065</v>
      </c>
      <c r="H23" s="405">
        <v>99542.702914798298</v>
      </c>
      <c r="I23" s="405">
        <v>12537.967309003059</v>
      </c>
      <c r="J23" s="405">
        <v>750952.14936248399</v>
      </c>
      <c r="K23" s="405">
        <v>146364.164771351</v>
      </c>
      <c r="L23" s="405">
        <v>2213658.7321597598</v>
      </c>
      <c r="M23" s="405">
        <v>351585.35464121681</v>
      </c>
      <c r="N23" s="405">
        <v>605085.30843608105</v>
      </c>
      <c r="O23" s="405">
        <v>127100.02322519029</v>
      </c>
      <c r="P23" s="405">
        <v>2305366.2085778401</v>
      </c>
      <c r="Q23" s="405">
        <v>321356.64221648604</v>
      </c>
      <c r="R23" s="405">
        <v>2933958.2093894202</v>
      </c>
      <c r="S23" s="405">
        <v>528757.09162375238</v>
      </c>
      <c r="T23" s="405">
        <v>1261557.59612963</v>
      </c>
      <c r="U23" s="405">
        <v>234291.74770066701</v>
      </c>
      <c r="V23" s="353">
        <f t="shared" si="3"/>
        <v>12843756.215905303</v>
      </c>
      <c r="W23" s="354">
        <f t="shared" si="3"/>
        <v>2169284.4790501422</v>
      </c>
      <c r="X23" s="357">
        <f t="shared" si="2"/>
        <v>2.6676525869220464</v>
      </c>
      <c r="Y23" s="355">
        <f t="shared" si="4"/>
        <v>11582198.619775673</v>
      </c>
      <c r="Z23" s="355">
        <f t="shared" si="4"/>
        <v>1934992.7313494752</v>
      </c>
      <c r="AB23" s="356"/>
      <c r="AC23" s="355"/>
      <c r="AD23" s="355"/>
      <c r="AE23" s="355"/>
    </row>
    <row r="24" spans="1:31" s="347" customFormat="1" ht="13.5" thickBot="1">
      <c r="A24" s="415" t="s">
        <v>443</v>
      </c>
      <c r="B24" s="405">
        <f>AVERAGE(B19:B21)</f>
        <v>703336.60773851362</v>
      </c>
      <c r="C24" s="405">
        <f t="shared" ref="C24:U24" si="5">AVERAGE(C19:C21)</f>
        <v>113811.6801074882</v>
      </c>
      <c r="D24" s="405">
        <f t="shared" si="5"/>
        <v>520091.35994135035</v>
      </c>
      <c r="E24" s="405">
        <f t="shared" si="5"/>
        <v>7481.3221875789068</v>
      </c>
      <c r="F24" s="405">
        <f t="shared" si="5"/>
        <v>1404621.3626543402</v>
      </c>
      <c r="G24" s="405">
        <f t="shared" si="5"/>
        <v>300204.58024458279</v>
      </c>
      <c r="H24" s="405">
        <f t="shared" si="5"/>
        <v>84085.099418790604</v>
      </c>
      <c r="I24" s="405">
        <f t="shared" si="5"/>
        <v>10859.580708740004</v>
      </c>
      <c r="J24" s="405">
        <f t="shared" si="5"/>
        <v>643870.77344368096</v>
      </c>
      <c r="K24" s="405">
        <f t="shared" si="5"/>
        <v>127904.72485414933</v>
      </c>
      <c r="L24" s="405">
        <f t="shared" si="5"/>
        <v>2041949.3858880934</v>
      </c>
      <c r="M24" s="405">
        <f t="shared" si="5"/>
        <v>330155.52320125734</v>
      </c>
      <c r="N24" s="405">
        <f t="shared" si="5"/>
        <v>558473.21955435129</v>
      </c>
      <c r="O24" s="405">
        <f t="shared" si="5"/>
        <v>116755.81081770167</v>
      </c>
      <c r="P24" s="405">
        <f t="shared" si="5"/>
        <v>2112957.9307997166</v>
      </c>
      <c r="Q24" s="405">
        <f t="shared" si="5"/>
        <v>300229.86841869465</v>
      </c>
      <c r="R24" s="405">
        <f t="shared" si="5"/>
        <v>2589831.4996996033</v>
      </c>
      <c r="S24" s="405">
        <f t="shared" si="5"/>
        <v>470713.13796167396</v>
      </c>
      <c r="T24" s="405">
        <f t="shared" si="5"/>
        <v>1171247.9597841601</v>
      </c>
      <c r="U24" s="405">
        <f t="shared" si="5"/>
        <v>221431.73467611265</v>
      </c>
      <c r="V24" s="416">
        <f t="shared" si="3"/>
        <v>11830465.198922601</v>
      </c>
      <c r="W24" s="417">
        <f t="shared" si="3"/>
        <v>1999547.9631779795</v>
      </c>
      <c r="X24" s="357">
        <f t="shared" si="2"/>
        <v>-7.8245392668132103</v>
      </c>
      <c r="Y24" s="355">
        <f t="shared" si="4"/>
        <v>10659217.239138441</v>
      </c>
      <c r="Z24" s="355">
        <f t="shared" si="4"/>
        <v>1778116.2285018668</v>
      </c>
      <c r="AA24" s="344"/>
      <c r="AB24" s="356"/>
      <c r="AC24" s="355"/>
    </row>
    <row r="25" spans="1:31" s="347" customFormat="1" ht="13.5" thickBot="1">
      <c r="A25" s="415"/>
      <c r="B25" s="348"/>
      <c r="C25" s="348"/>
      <c r="D25" s="348"/>
      <c r="E25" s="348"/>
      <c r="F25" s="348"/>
      <c r="G25" s="348"/>
      <c r="H25" s="348"/>
      <c r="I25" s="348"/>
      <c r="J25" s="348"/>
      <c r="K25" s="348"/>
      <c r="L25" s="348"/>
      <c r="M25" s="348"/>
      <c r="N25" s="348"/>
      <c r="O25" s="348"/>
      <c r="P25" s="348"/>
      <c r="Q25" s="348"/>
      <c r="R25" s="348"/>
      <c r="S25" s="348"/>
      <c r="T25" s="348"/>
      <c r="U25" s="348"/>
      <c r="V25" s="344"/>
      <c r="W25" s="344"/>
      <c r="X25" s="344"/>
      <c r="Y25" s="344"/>
      <c r="Z25" s="344"/>
      <c r="AA25" s="344"/>
      <c r="AB25" s="344"/>
      <c r="AC25" s="355"/>
    </row>
    <row r="26" spans="1:31" ht="26.25" thickBot="1">
      <c r="A26" s="414" t="s">
        <v>366</v>
      </c>
      <c r="B26" s="484" t="s">
        <v>349</v>
      </c>
      <c r="C26" s="484"/>
      <c r="D26" s="484" t="s">
        <v>350</v>
      </c>
      <c r="E26" s="484"/>
      <c r="F26" s="484" t="s">
        <v>4</v>
      </c>
      <c r="G26" s="484"/>
      <c r="H26" s="484" t="s">
        <v>351</v>
      </c>
      <c r="I26" s="484"/>
      <c r="J26" s="484" t="s">
        <v>352</v>
      </c>
      <c r="K26" s="484"/>
      <c r="L26" s="484" t="s">
        <v>353</v>
      </c>
      <c r="M26" s="484"/>
      <c r="N26" s="484" t="s">
        <v>354</v>
      </c>
      <c r="O26" s="484"/>
      <c r="P26" s="484" t="s">
        <v>355</v>
      </c>
      <c r="Q26" s="484"/>
      <c r="R26" s="484" t="s">
        <v>356</v>
      </c>
      <c r="S26" s="484"/>
      <c r="T26" s="408"/>
      <c r="U26" s="408"/>
      <c r="V26" s="494" t="s">
        <v>134</v>
      </c>
      <c r="W26" s="495"/>
      <c r="X26" s="346" t="s">
        <v>357</v>
      </c>
      <c r="Y26" s="346"/>
      <c r="Z26" s="346"/>
      <c r="AA26" s="347"/>
      <c r="AC26" s="347"/>
    </row>
    <row r="27" spans="1:31">
      <c r="A27" s="418" t="s">
        <v>444</v>
      </c>
      <c r="B27" s="409" t="s">
        <v>252</v>
      </c>
      <c r="C27" s="409" t="str">
        <f>C3</f>
        <v>KZN</v>
      </c>
      <c r="D27" s="409" t="s">
        <v>252</v>
      </c>
      <c r="E27" s="409" t="str">
        <f>E3</f>
        <v>KZN</v>
      </c>
      <c r="F27" s="409" t="s">
        <v>252</v>
      </c>
      <c r="G27" s="409" t="str">
        <f>G3</f>
        <v>KZN</v>
      </c>
      <c r="H27" s="409" t="s">
        <v>252</v>
      </c>
      <c r="I27" s="409" t="str">
        <f>I3</f>
        <v>KZN</v>
      </c>
      <c r="J27" s="409" t="s">
        <v>252</v>
      </c>
      <c r="K27" s="409" t="str">
        <f>K3</f>
        <v>KZN</v>
      </c>
      <c r="L27" s="409" t="s">
        <v>252</v>
      </c>
      <c r="M27" s="409" t="str">
        <f>M3</f>
        <v>KZN</v>
      </c>
      <c r="N27" s="409" t="s">
        <v>252</v>
      </c>
      <c r="O27" s="409" t="str">
        <f>O3</f>
        <v>KZN</v>
      </c>
      <c r="P27" s="409" t="s">
        <v>252</v>
      </c>
      <c r="Q27" s="409" t="str">
        <f>Q3</f>
        <v>KZN</v>
      </c>
      <c r="R27" s="409" t="s">
        <v>252</v>
      </c>
      <c r="S27" s="409" t="str">
        <f>S3</f>
        <v>KZN</v>
      </c>
      <c r="T27" s="408"/>
      <c r="U27" s="408"/>
      <c r="V27" s="358" t="s">
        <v>252</v>
      </c>
      <c r="W27" s="359" t="str">
        <f>W3</f>
        <v>KZN</v>
      </c>
      <c r="X27" s="347"/>
      <c r="Y27" s="347"/>
      <c r="Z27" s="347"/>
      <c r="AA27" s="347"/>
      <c r="AC27" s="347"/>
    </row>
    <row r="28" spans="1:31">
      <c r="A28" s="415" t="str">
        <f t="shared" ref="A28:A48" si="6">A4</f>
        <v>1996</v>
      </c>
      <c r="B28" s="405">
        <v>50507178.648699999</v>
      </c>
      <c r="C28" s="405">
        <v>13891789.050670967</v>
      </c>
      <c r="D28" s="405">
        <v>232728580.42792901</v>
      </c>
      <c r="E28" s="405">
        <v>13794200.364664394</v>
      </c>
      <c r="F28" s="405">
        <v>254569875.492722</v>
      </c>
      <c r="G28" s="405">
        <v>52508707.717947721</v>
      </c>
      <c r="H28" s="405">
        <v>56774157.879832096</v>
      </c>
      <c r="I28" s="405">
        <v>9300104.7756167799</v>
      </c>
      <c r="J28" s="405">
        <v>43703653.754901201</v>
      </c>
      <c r="K28" s="405">
        <v>9478073.5896236692</v>
      </c>
      <c r="L28" s="405">
        <v>220668010.483008</v>
      </c>
      <c r="M28" s="405">
        <v>33253881.516507939</v>
      </c>
      <c r="N28" s="405">
        <v>110260461.804123</v>
      </c>
      <c r="O28" s="405">
        <v>24241912.78221792</v>
      </c>
      <c r="P28" s="405">
        <v>260222885.88999999</v>
      </c>
      <c r="Q28" s="405">
        <v>35288390.170095392</v>
      </c>
      <c r="R28" s="405">
        <v>408964528.96543002</v>
      </c>
      <c r="S28" s="405">
        <v>63268016.484691516</v>
      </c>
      <c r="T28" s="352"/>
      <c r="U28" s="348"/>
      <c r="V28" s="360">
        <f>B28+D28+F28+H28+J28+L28+N28+P28+R28</f>
        <v>1638399333.3466456</v>
      </c>
      <c r="W28" s="361">
        <f>C28+E28+G28+I28+K28+M28+O28+Q28+S28+U28</f>
        <v>255025076.45203626</v>
      </c>
    </row>
    <row r="29" spans="1:31">
      <c r="A29" s="415" t="str">
        <f t="shared" si="6"/>
        <v>1997</v>
      </c>
      <c r="B29" s="405">
        <v>50961743.256546602</v>
      </c>
      <c r="C29" s="405">
        <v>13832483.138822835</v>
      </c>
      <c r="D29" s="405">
        <v>236684966.29520401</v>
      </c>
      <c r="E29" s="405">
        <v>13955222.182835735</v>
      </c>
      <c r="F29" s="405">
        <v>261443253.211025</v>
      </c>
      <c r="G29" s="405">
        <v>53900709.703878701</v>
      </c>
      <c r="H29" s="405">
        <v>58988350.0371456</v>
      </c>
      <c r="I29" s="405">
        <v>9625336.0775085986</v>
      </c>
      <c r="J29" s="405">
        <v>45252191.292021602</v>
      </c>
      <c r="K29" s="405">
        <v>10020146.7646455</v>
      </c>
      <c r="L29" s="405">
        <v>221550682.52494001</v>
      </c>
      <c r="M29" s="405">
        <v>33420647.448135406</v>
      </c>
      <c r="N29" s="405">
        <v>118640256.901236</v>
      </c>
      <c r="O29" s="405">
        <v>25606539.685324751</v>
      </c>
      <c r="P29" s="405">
        <v>272469194.19999999</v>
      </c>
      <c r="Q29" s="405">
        <v>36756588.460434675</v>
      </c>
      <c r="R29" s="405">
        <v>411402570.67729199</v>
      </c>
      <c r="S29" s="405">
        <v>62079007.380076468</v>
      </c>
      <c r="T29" s="352"/>
      <c r="U29" s="348"/>
      <c r="V29" s="360">
        <f t="shared" ref="V29:V47" si="7">B29+D29+F29+H29+J29+L29+N29+P29+R29</f>
        <v>1677393208.395411</v>
      </c>
      <c r="W29" s="361">
        <f t="shared" ref="W29:W48" si="8">C29+E29+G29+I29+K29+M29+O29+Q29+S29+U29</f>
        <v>259196680.84166268</v>
      </c>
      <c r="X29" s="357">
        <f>(W29-W28)/W28*100</f>
        <v>1.6357624307627592</v>
      </c>
      <c r="Y29" s="357"/>
      <c r="Z29" s="357"/>
    </row>
    <row r="30" spans="1:31">
      <c r="A30" s="415" t="str">
        <f t="shared" si="6"/>
        <v>1998</v>
      </c>
      <c r="B30" s="405">
        <v>48260770.863949597</v>
      </c>
      <c r="C30" s="405">
        <v>14053016.088328794</v>
      </c>
      <c r="D30" s="405">
        <v>236448281.32890901</v>
      </c>
      <c r="E30" s="405">
        <v>13792221.607306626</v>
      </c>
      <c r="F30" s="405">
        <v>260920366.60460299</v>
      </c>
      <c r="G30" s="405">
        <v>53658110.118929684</v>
      </c>
      <c r="H30" s="405">
        <v>55272083.984805398</v>
      </c>
      <c r="I30" s="405">
        <v>9045008.7798089702</v>
      </c>
      <c r="J30" s="405">
        <v>42706678.811228</v>
      </c>
      <c r="K30" s="405">
        <v>8892427.8556815106</v>
      </c>
      <c r="L30" s="405">
        <v>224430841.397764</v>
      </c>
      <c r="M30" s="405">
        <v>33706396.705283262</v>
      </c>
      <c r="N30" s="405">
        <v>125165471.03080399</v>
      </c>
      <c r="O30" s="405">
        <v>26800898.266648021</v>
      </c>
      <c r="P30" s="405">
        <v>278741588.30000001</v>
      </c>
      <c r="Q30" s="405">
        <v>37596141.687940106</v>
      </c>
      <c r="R30" s="405">
        <v>414999156.664361</v>
      </c>
      <c r="S30" s="405">
        <v>63898543.847295254</v>
      </c>
      <c r="T30" s="352"/>
      <c r="U30" s="348"/>
      <c r="V30" s="360">
        <f t="shared" si="7"/>
        <v>1686945238.986424</v>
      </c>
      <c r="W30" s="361">
        <f t="shared" si="8"/>
        <v>261442764.95722225</v>
      </c>
      <c r="X30" s="357">
        <f t="shared" ref="X30:X44" si="9">(W30-W29)/W29*100</f>
        <v>0.86655589425994983</v>
      </c>
      <c r="Y30" s="357"/>
      <c r="Z30" s="357"/>
    </row>
    <row r="31" spans="1:31">
      <c r="A31" s="415" t="str">
        <f t="shared" si="6"/>
        <v>1999</v>
      </c>
      <c r="B31" s="405">
        <v>51252938.657514498</v>
      </c>
      <c r="C31" s="405">
        <v>13550795.193893142</v>
      </c>
      <c r="D31" s="405">
        <v>233138005.390304</v>
      </c>
      <c r="E31" s="405">
        <v>9997103.9423903972</v>
      </c>
      <c r="F31" s="405">
        <v>262485889.10422999</v>
      </c>
      <c r="G31" s="405">
        <v>54522418.78906402</v>
      </c>
      <c r="H31" s="405">
        <v>54995723.564881399</v>
      </c>
      <c r="I31" s="405">
        <v>9089159.0395143498</v>
      </c>
      <c r="J31" s="405">
        <v>41882397.172439203</v>
      </c>
      <c r="K31" s="405">
        <v>8385856.57783347</v>
      </c>
      <c r="L31" s="405">
        <v>241487585.34399399</v>
      </c>
      <c r="M31" s="405">
        <v>36168537.777781621</v>
      </c>
      <c r="N31" s="405">
        <v>131674075.524406</v>
      </c>
      <c r="O31" s="405">
        <v>27751740.080607459</v>
      </c>
      <c r="P31" s="405">
        <v>292986838.60000002</v>
      </c>
      <c r="Q31" s="405">
        <v>39887792.949955098</v>
      </c>
      <c r="R31" s="405">
        <v>416268051.75540501</v>
      </c>
      <c r="S31" s="405">
        <v>62866309.44873789</v>
      </c>
      <c r="T31" s="352"/>
      <c r="U31" s="348"/>
      <c r="V31" s="360">
        <f t="shared" si="7"/>
        <v>1726171505.113174</v>
      </c>
      <c r="W31" s="361">
        <f t="shared" si="8"/>
        <v>262219713.79977748</v>
      </c>
      <c r="X31" s="357">
        <f t="shared" si="9"/>
        <v>0.29717741192124808</v>
      </c>
      <c r="Y31" s="357"/>
      <c r="Z31" s="357"/>
    </row>
    <row r="32" spans="1:31">
      <c r="A32" s="415" t="str">
        <f t="shared" si="6"/>
        <v>2000</v>
      </c>
      <c r="B32" s="405">
        <v>53661826.774417698</v>
      </c>
      <c r="C32" s="405">
        <v>14002848.350156432</v>
      </c>
      <c r="D32" s="405">
        <v>230573487.33101001</v>
      </c>
      <c r="E32" s="405">
        <v>9750987.8619319443</v>
      </c>
      <c r="F32" s="405">
        <v>283747250.171673</v>
      </c>
      <c r="G32" s="405">
        <v>59212602.089947611</v>
      </c>
      <c r="H32" s="405">
        <v>56700590.995392598</v>
      </c>
      <c r="I32" s="405">
        <v>9628308.8148539886</v>
      </c>
      <c r="J32" s="405">
        <v>43559601.604426503</v>
      </c>
      <c r="K32" s="405">
        <v>8716353.2555881906</v>
      </c>
      <c r="L32" s="405">
        <v>261048079.75685799</v>
      </c>
      <c r="M32" s="405">
        <v>39227522.15575166</v>
      </c>
      <c r="N32" s="405">
        <v>142603023.79293099</v>
      </c>
      <c r="O32" s="405">
        <v>29467760.87767113</v>
      </c>
      <c r="P32" s="405">
        <v>302304489.5</v>
      </c>
      <c r="Q32" s="405">
        <v>40314407.2593178</v>
      </c>
      <c r="R32" s="405">
        <v>418490208.47480398</v>
      </c>
      <c r="S32" s="405">
        <v>63519057.558636509</v>
      </c>
      <c r="T32" s="352"/>
      <c r="U32" s="348"/>
      <c r="V32" s="360">
        <f t="shared" si="7"/>
        <v>1792688558.4015126</v>
      </c>
      <c r="W32" s="361">
        <f t="shared" si="8"/>
        <v>273839848.22385526</v>
      </c>
      <c r="X32" s="357">
        <f t="shared" si="9"/>
        <v>4.4314495869485011</v>
      </c>
      <c r="Y32" s="357"/>
      <c r="Z32" s="357"/>
    </row>
    <row r="33" spans="1:26">
      <c r="A33" s="415" t="str">
        <f t="shared" si="6"/>
        <v>2001</v>
      </c>
      <c r="B33" s="405">
        <v>51890986.490861803</v>
      </c>
      <c r="C33" s="405">
        <v>14059436.685129507</v>
      </c>
      <c r="D33" s="405">
        <v>230342913.84367999</v>
      </c>
      <c r="E33" s="405">
        <v>9258838.5942934118</v>
      </c>
      <c r="F33" s="405">
        <v>292827163.77716702</v>
      </c>
      <c r="G33" s="405">
        <v>60979180.366782278</v>
      </c>
      <c r="H33" s="405">
        <v>54602669.128563099</v>
      </c>
      <c r="I33" s="405">
        <v>9614190.3993699495</v>
      </c>
      <c r="J33" s="405">
        <v>46992263.357527301</v>
      </c>
      <c r="K33" s="405">
        <v>11689431.450561401</v>
      </c>
      <c r="L33" s="405">
        <v>266007993.27223799</v>
      </c>
      <c r="M33" s="405">
        <v>42475476.711444348</v>
      </c>
      <c r="N33" s="405">
        <v>151016602.196715</v>
      </c>
      <c r="O33" s="405">
        <v>30819365.145454548</v>
      </c>
      <c r="P33" s="405">
        <v>326995312.10000098</v>
      </c>
      <c r="Q33" s="405">
        <v>42708292.533770002</v>
      </c>
      <c r="R33" s="405">
        <v>418110209.63432902</v>
      </c>
      <c r="S33" s="405">
        <v>64354804.547728457</v>
      </c>
      <c r="T33" s="352"/>
      <c r="U33" s="348"/>
      <c r="V33" s="360">
        <f t="shared" si="7"/>
        <v>1838786113.8010824</v>
      </c>
      <c r="W33" s="361">
        <f t="shared" si="8"/>
        <v>285959016.43453389</v>
      </c>
      <c r="X33" s="357">
        <f t="shared" si="9"/>
        <v>4.4256408588028453</v>
      </c>
      <c r="Y33" s="357"/>
      <c r="Z33" s="357"/>
    </row>
    <row r="34" spans="1:26">
      <c r="A34" s="415" t="str">
        <f t="shared" si="6"/>
        <v>2002</v>
      </c>
      <c r="B34" s="405">
        <v>55263900.612767898</v>
      </c>
      <c r="C34" s="405">
        <v>14680856.546741992</v>
      </c>
      <c r="D34" s="405">
        <v>232646342.98211601</v>
      </c>
      <c r="E34" s="405">
        <v>8259912.8586780094</v>
      </c>
      <c r="F34" s="405">
        <v>301026325.76292801</v>
      </c>
      <c r="G34" s="405">
        <v>62588062.667526551</v>
      </c>
      <c r="H34" s="405">
        <v>56513762.548062898</v>
      </c>
      <c r="I34" s="405">
        <v>10545317.43887914</v>
      </c>
      <c r="J34" s="405">
        <v>48208397.070918702</v>
      </c>
      <c r="K34" s="405">
        <v>9233569.2734395508</v>
      </c>
      <c r="L34" s="405">
        <v>272126177.11749899</v>
      </c>
      <c r="M34" s="405">
        <v>43526313.298707418</v>
      </c>
      <c r="N34" s="405">
        <v>164608096.394418</v>
      </c>
      <c r="O34" s="405">
        <v>33775187.16608008</v>
      </c>
      <c r="P34" s="405">
        <v>347518671.39999902</v>
      </c>
      <c r="Q34" s="405">
        <v>44843502.489352904</v>
      </c>
      <c r="R34" s="405">
        <v>423087010.18665898</v>
      </c>
      <c r="S34" s="405">
        <v>65003413.896557353</v>
      </c>
      <c r="T34" s="352"/>
      <c r="U34" s="348"/>
      <c r="V34" s="360">
        <f t="shared" si="7"/>
        <v>1900998684.0753684</v>
      </c>
      <c r="W34" s="361">
        <f t="shared" si="8"/>
        <v>292456135.63596302</v>
      </c>
      <c r="X34" s="357">
        <f t="shared" si="9"/>
        <v>2.2720455827685182</v>
      </c>
      <c r="Y34" s="357"/>
      <c r="Z34" s="357"/>
    </row>
    <row r="35" spans="1:26">
      <c r="A35" s="415" t="str">
        <f t="shared" si="6"/>
        <v>2003</v>
      </c>
      <c r="B35" s="405">
        <v>55640286.247488901</v>
      </c>
      <c r="C35" s="405">
        <v>15468833.081092</v>
      </c>
      <c r="D35" s="405">
        <v>240547896.30852601</v>
      </c>
      <c r="E35" s="405">
        <v>8751220.5331022944</v>
      </c>
      <c r="F35" s="405">
        <v>296498175.58184397</v>
      </c>
      <c r="G35" s="405">
        <v>62016786.720223829</v>
      </c>
      <c r="H35" s="405">
        <v>58181238.754178703</v>
      </c>
      <c r="I35" s="405">
        <v>9307996.5894300696</v>
      </c>
      <c r="J35" s="405">
        <v>51437998.346024796</v>
      </c>
      <c r="K35" s="405">
        <v>9672135.0324201006</v>
      </c>
      <c r="L35" s="405">
        <v>279380409.68315899</v>
      </c>
      <c r="M35" s="405">
        <v>45165218.385523833</v>
      </c>
      <c r="N35" s="405">
        <v>175057159.80228901</v>
      </c>
      <c r="O35" s="405">
        <v>36159751.981692374</v>
      </c>
      <c r="P35" s="405">
        <v>364196888.299999</v>
      </c>
      <c r="Q35" s="405">
        <v>47375083.441975899</v>
      </c>
      <c r="R35" s="405">
        <v>438037617.534109</v>
      </c>
      <c r="S35" s="405">
        <v>67058348.348974138</v>
      </c>
      <c r="T35" s="352"/>
      <c r="U35" s="348"/>
      <c r="V35" s="360">
        <f t="shared" si="7"/>
        <v>1958977670.5576181</v>
      </c>
      <c r="W35" s="361">
        <f t="shared" si="8"/>
        <v>300975374.11443448</v>
      </c>
      <c r="X35" s="357">
        <f t="shared" si="9"/>
        <v>2.9129970072078928</v>
      </c>
      <c r="Y35" s="357"/>
      <c r="Z35" s="357"/>
    </row>
    <row r="36" spans="1:26">
      <c r="A36" s="415" t="str">
        <f t="shared" si="6"/>
        <v>2004</v>
      </c>
      <c r="B36" s="405">
        <v>56118481.1112739</v>
      </c>
      <c r="C36" s="405">
        <v>15527666.853988169</v>
      </c>
      <c r="D36" s="405">
        <v>244179654.46490899</v>
      </c>
      <c r="E36" s="405">
        <v>8926487.1635189988</v>
      </c>
      <c r="F36" s="405">
        <v>311010692.94148898</v>
      </c>
      <c r="G36" s="405">
        <v>64930809.394570895</v>
      </c>
      <c r="H36" s="405">
        <v>62128854.837861001</v>
      </c>
      <c r="I36" s="405">
        <v>9995893.6165240593</v>
      </c>
      <c r="J36" s="405">
        <v>55862778.118440002</v>
      </c>
      <c r="K36" s="405">
        <v>10581646.160266399</v>
      </c>
      <c r="L36" s="405">
        <v>294460743.68295801</v>
      </c>
      <c r="M36" s="405">
        <v>47650890.571645305</v>
      </c>
      <c r="N36" s="405">
        <v>183612694.341075</v>
      </c>
      <c r="O36" s="405">
        <v>37719852.537636161</v>
      </c>
      <c r="P36" s="405">
        <v>389889268.80000001</v>
      </c>
      <c r="Q36" s="405">
        <v>50805390.795854703</v>
      </c>
      <c r="R36" s="405">
        <v>446214684.15735</v>
      </c>
      <c r="S36" s="405">
        <v>68055669.109495819</v>
      </c>
      <c r="T36" s="352"/>
      <c r="U36" s="348"/>
      <c r="V36" s="360">
        <f t="shared" si="7"/>
        <v>2043477852.4553559</v>
      </c>
      <c r="W36" s="361">
        <f t="shared" si="8"/>
        <v>314194306.20350051</v>
      </c>
      <c r="X36" s="357">
        <f t="shared" si="9"/>
        <v>4.3920311181472371</v>
      </c>
      <c r="Y36" s="357"/>
      <c r="Z36" s="357"/>
    </row>
    <row r="37" spans="1:26">
      <c r="A37" s="415" t="str">
        <f t="shared" si="6"/>
        <v>2005</v>
      </c>
      <c r="B37" s="405">
        <v>57695290.110502698</v>
      </c>
      <c r="C37" s="405">
        <v>14486212.150178403</v>
      </c>
      <c r="D37" s="405">
        <v>246685432.85520899</v>
      </c>
      <c r="E37" s="405">
        <v>8346624.6881301338</v>
      </c>
      <c r="F37" s="405">
        <v>330306313.89331597</v>
      </c>
      <c r="G37" s="405">
        <v>68936254.151518002</v>
      </c>
      <c r="H37" s="405">
        <v>65450324.683860101</v>
      </c>
      <c r="I37" s="405">
        <v>10637365.63384435</v>
      </c>
      <c r="J37" s="405">
        <v>62423335.532874003</v>
      </c>
      <c r="K37" s="405">
        <v>12015541.076831101</v>
      </c>
      <c r="L37" s="405">
        <v>315210305.69095498</v>
      </c>
      <c r="M37" s="405">
        <v>50839799.028581038</v>
      </c>
      <c r="N37" s="405">
        <v>193333733.32578</v>
      </c>
      <c r="O37" s="405">
        <v>39918547.521668628</v>
      </c>
      <c r="P37" s="405">
        <v>412148510</v>
      </c>
      <c r="Q37" s="405">
        <v>56200651.663805202</v>
      </c>
      <c r="R37" s="405">
        <v>464799942.42758298</v>
      </c>
      <c r="S37" s="405">
        <v>70864057.261190102</v>
      </c>
      <c r="T37" s="352"/>
      <c r="U37" s="348"/>
      <c r="V37" s="360">
        <f t="shared" si="7"/>
        <v>2148053188.5200796</v>
      </c>
      <c r="W37" s="361">
        <f t="shared" si="8"/>
        <v>332245053.17574692</v>
      </c>
      <c r="X37" s="357">
        <f t="shared" si="9"/>
        <v>5.7450904156598943</v>
      </c>
      <c r="Y37" s="357"/>
      <c r="Z37" s="357"/>
    </row>
    <row r="38" spans="1:26">
      <c r="A38" s="415" t="str">
        <f t="shared" si="6"/>
        <v>2006</v>
      </c>
      <c r="B38" s="405">
        <v>54543519</v>
      </c>
      <c r="C38" s="405">
        <v>14665740.253794042</v>
      </c>
      <c r="D38" s="405">
        <v>245224651</v>
      </c>
      <c r="E38" s="405">
        <v>8086395.7701634327</v>
      </c>
      <c r="F38" s="405">
        <v>351572042.39999998</v>
      </c>
      <c r="G38" s="405">
        <v>73097362.492894873</v>
      </c>
      <c r="H38" s="405">
        <v>67688430</v>
      </c>
      <c r="I38" s="405">
        <v>10999410.082624421</v>
      </c>
      <c r="J38" s="405">
        <v>68780384.396584302</v>
      </c>
      <c r="K38" s="405">
        <v>12928233.150697101</v>
      </c>
      <c r="L38" s="405">
        <v>333998574.072577</v>
      </c>
      <c r="M38" s="405">
        <v>54102603.815732941</v>
      </c>
      <c r="N38" s="405">
        <v>203224441.255</v>
      </c>
      <c r="O38" s="405">
        <v>42004794.521961235</v>
      </c>
      <c r="P38" s="405">
        <v>451896310</v>
      </c>
      <c r="Q38" s="405">
        <v>60500626.961133003</v>
      </c>
      <c r="R38" s="405">
        <v>481829000</v>
      </c>
      <c r="S38" s="405">
        <v>73484721.299420893</v>
      </c>
      <c r="T38" s="352"/>
      <c r="U38" s="348"/>
      <c r="V38" s="360">
        <f t="shared" si="7"/>
        <v>2258757352.1241612</v>
      </c>
      <c r="W38" s="361">
        <f t="shared" si="8"/>
        <v>349869888.34842199</v>
      </c>
      <c r="X38" s="357">
        <f t="shared" si="9"/>
        <v>5.3047697788752641</v>
      </c>
      <c r="Y38" s="357"/>
      <c r="Z38" s="357"/>
    </row>
    <row r="39" spans="1:26">
      <c r="A39" s="415" t="str">
        <f t="shared" si="6"/>
        <v>2007</v>
      </c>
      <c r="B39" s="405">
        <v>56168460</v>
      </c>
      <c r="C39" s="405">
        <v>15329062.837300349</v>
      </c>
      <c r="D39" s="405">
        <v>243663160.99999899</v>
      </c>
      <c r="E39" s="405">
        <v>8119742.180263483</v>
      </c>
      <c r="F39" s="405">
        <v>370389340</v>
      </c>
      <c r="G39" s="405">
        <v>77062171.833755493</v>
      </c>
      <c r="H39" s="405">
        <v>70000000.999999896</v>
      </c>
      <c r="I39" s="405">
        <v>11324558.25444646</v>
      </c>
      <c r="J39" s="405">
        <v>79454823.609810695</v>
      </c>
      <c r="K39" s="405">
        <v>14885203.620121701</v>
      </c>
      <c r="L39" s="405">
        <v>352697827.59909898</v>
      </c>
      <c r="M39" s="405">
        <v>57397730.875953592</v>
      </c>
      <c r="N39" s="405">
        <v>218488429.99999899</v>
      </c>
      <c r="O39" s="405">
        <v>45492471.710405663</v>
      </c>
      <c r="P39" s="405">
        <v>484674589.99999899</v>
      </c>
      <c r="Q39" s="405">
        <v>64929112.036017001</v>
      </c>
      <c r="R39" s="405">
        <v>505443001.00000101</v>
      </c>
      <c r="S39" s="405">
        <v>77224139.156762108</v>
      </c>
      <c r="T39" s="352"/>
      <c r="U39" s="348"/>
      <c r="V39" s="360">
        <f t="shared" si="7"/>
        <v>2380979634.2089076</v>
      </c>
      <c r="W39" s="361">
        <f t="shared" si="8"/>
        <v>371764192.50502586</v>
      </c>
      <c r="X39" s="357">
        <f t="shared" si="9"/>
        <v>6.2578418108391691</v>
      </c>
      <c r="Y39" s="357"/>
      <c r="Z39" s="357"/>
    </row>
    <row r="40" spans="1:26">
      <c r="A40" s="415" t="str">
        <f t="shared" si="6"/>
        <v>2008</v>
      </c>
      <c r="B40" s="405">
        <v>67071610</v>
      </c>
      <c r="C40" s="405">
        <v>17872417.297664601</v>
      </c>
      <c r="D40" s="405">
        <v>230663501</v>
      </c>
      <c r="E40" s="405">
        <v>7585728.3079320798</v>
      </c>
      <c r="F40" s="405">
        <v>378964090</v>
      </c>
      <c r="G40" s="405">
        <v>78786467.940437868</v>
      </c>
      <c r="H40" s="405">
        <v>67522000</v>
      </c>
      <c r="I40" s="405">
        <v>10814473.64411035</v>
      </c>
      <c r="J40" s="405">
        <v>87300371.089533404</v>
      </c>
      <c r="K40" s="405">
        <v>16394671.625078401</v>
      </c>
      <c r="L40" s="405">
        <v>358880336.711393</v>
      </c>
      <c r="M40" s="405">
        <v>58237357.4710031</v>
      </c>
      <c r="N40" s="405">
        <v>226135869</v>
      </c>
      <c r="O40" s="405">
        <v>47186181.68847689</v>
      </c>
      <c r="P40" s="405">
        <v>511716480</v>
      </c>
      <c r="Q40" s="405">
        <v>68719029.656320602</v>
      </c>
      <c r="R40" s="405">
        <v>530984210</v>
      </c>
      <c r="S40" s="405">
        <v>81021407.517138392</v>
      </c>
      <c r="T40" s="352"/>
      <c r="U40" s="348"/>
      <c r="V40" s="360">
        <f t="shared" si="7"/>
        <v>2459238467.8009262</v>
      </c>
      <c r="W40" s="361">
        <f t="shared" si="8"/>
        <v>386617735.14816225</v>
      </c>
      <c r="X40" s="357">
        <f t="shared" si="9"/>
        <v>3.9954204688326938</v>
      </c>
      <c r="Y40" s="357"/>
      <c r="Z40" s="357"/>
    </row>
    <row r="41" spans="1:26">
      <c r="A41" s="415" t="str">
        <f t="shared" si="6"/>
        <v>2009</v>
      </c>
      <c r="B41" s="405">
        <v>65802430</v>
      </c>
      <c r="C41" s="405">
        <v>17303055.157719936</v>
      </c>
      <c r="D41" s="405">
        <v>218831010</v>
      </c>
      <c r="E41" s="405">
        <v>7242096.8927451512</v>
      </c>
      <c r="F41" s="405">
        <v>338691701</v>
      </c>
      <c r="G41" s="405">
        <v>70587780.66920802</v>
      </c>
      <c r="H41" s="405">
        <v>66337001</v>
      </c>
      <c r="I41" s="405">
        <v>10332457.35393928</v>
      </c>
      <c r="J41" s="405">
        <v>94759083.018927097</v>
      </c>
      <c r="K41" s="405">
        <v>17952067.815464702</v>
      </c>
      <c r="L41" s="405">
        <v>354870483.96406102</v>
      </c>
      <c r="M41" s="405">
        <v>58358628.444669537</v>
      </c>
      <c r="N41" s="405">
        <v>225711739.99999899</v>
      </c>
      <c r="O41" s="405">
        <v>47236527.957067735</v>
      </c>
      <c r="P41" s="405">
        <v>517114310</v>
      </c>
      <c r="Q41" s="405">
        <v>69849973.276641905</v>
      </c>
      <c r="R41" s="405">
        <v>541936000.99999905</v>
      </c>
      <c r="S41" s="405">
        <v>82857295.463726893</v>
      </c>
      <c r="T41" s="352"/>
      <c r="U41" s="348"/>
      <c r="V41" s="360">
        <f t="shared" si="7"/>
        <v>2424053759.9829865</v>
      </c>
      <c r="W41" s="361">
        <f t="shared" si="8"/>
        <v>381719883.03118312</v>
      </c>
      <c r="X41" s="357">
        <f t="shared" si="9"/>
        <v>-1.2668462079480483</v>
      </c>
      <c r="Y41" s="357"/>
      <c r="Z41" s="357"/>
    </row>
    <row r="42" spans="1:26">
      <c r="A42" s="415" t="str">
        <f t="shared" si="6"/>
        <v>2010</v>
      </c>
      <c r="B42" s="405">
        <v>65604790</v>
      </c>
      <c r="C42" s="405">
        <v>17713708.941556629</v>
      </c>
      <c r="D42" s="405">
        <v>230350139</v>
      </c>
      <c r="E42" s="405">
        <v>7962137.4748910768</v>
      </c>
      <c r="F42" s="405">
        <v>358699339</v>
      </c>
      <c r="G42" s="405">
        <v>75045381.127208516</v>
      </c>
      <c r="H42" s="405">
        <v>67939599</v>
      </c>
      <c r="I42" s="405">
        <v>10544111.70615028</v>
      </c>
      <c r="J42" s="405">
        <v>95452700</v>
      </c>
      <c r="K42" s="405">
        <v>18250619.2311907</v>
      </c>
      <c r="L42" s="405">
        <v>370580730</v>
      </c>
      <c r="M42" s="405">
        <v>60988362.730690271</v>
      </c>
      <c r="N42" s="405">
        <v>229499000</v>
      </c>
      <c r="O42" s="405">
        <v>48276674.941820413</v>
      </c>
      <c r="P42" s="405">
        <v>523525830</v>
      </c>
      <c r="Q42" s="405">
        <v>70712749.507793695</v>
      </c>
      <c r="R42" s="405">
        <v>553208200.00000203</v>
      </c>
      <c r="S42" s="405">
        <v>84996283.800764203</v>
      </c>
      <c r="T42" s="352"/>
      <c r="U42" s="348"/>
      <c r="V42" s="360">
        <f t="shared" si="7"/>
        <v>2494860327.0000019</v>
      </c>
      <c r="W42" s="361">
        <f t="shared" si="8"/>
        <v>394490029.46206582</v>
      </c>
      <c r="X42" s="357">
        <f t="shared" si="9"/>
        <v>3.3454234370703411</v>
      </c>
      <c r="Y42" s="357"/>
      <c r="Z42" s="357"/>
    </row>
    <row r="43" spans="1:26">
      <c r="A43" s="415" t="str">
        <f t="shared" si="6"/>
        <v>2011</v>
      </c>
      <c r="B43" s="405">
        <v>66912971</v>
      </c>
      <c r="C43" s="405">
        <v>19470127.726132795</v>
      </c>
      <c r="D43" s="405">
        <v>228645520</v>
      </c>
      <c r="E43" s="405">
        <v>7887374.2578628138</v>
      </c>
      <c r="F43" s="405">
        <v>369582350</v>
      </c>
      <c r="G43" s="405">
        <v>77250775.272897407</v>
      </c>
      <c r="H43" s="405">
        <v>68977901.090908796</v>
      </c>
      <c r="I43" s="405">
        <v>10659548.617410021</v>
      </c>
      <c r="J43" s="405">
        <v>95859549.616395101</v>
      </c>
      <c r="K43" s="405">
        <v>18349290.935480099</v>
      </c>
      <c r="L43" s="405">
        <v>385695590</v>
      </c>
      <c r="M43" s="405">
        <v>63989449.110880792</v>
      </c>
      <c r="N43" s="405">
        <v>237442086.16086</v>
      </c>
      <c r="O43" s="405">
        <v>49874335.050723448</v>
      </c>
      <c r="P43" s="405">
        <v>545802070</v>
      </c>
      <c r="Q43" s="405">
        <v>73765724.739705101</v>
      </c>
      <c r="R43" s="405">
        <v>576059087.00805295</v>
      </c>
      <c r="S43" s="405">
        <v>88181181.166958705</v>
      </c>
      <c r="T43" s="352"/>
      <c r="U43" s="348"/>
      <c r="V43" s="360">
        <f t="shared" si="7"/>
        <v>2574977124.8762169</v>
      </c>
      <c r="W43" s="361">
        <f t="shared" si="8"/>
        <v>409427806.87805116</v>
      </c>
      <c r="X43" s="357">
        <f t="shared" si="9"/>
        <v>3.786604552808289</v>
      </c>
      <c r="Y43" s="357"/>
      <c r="Z43" s="357"/>
    </row>
    <row r="44" spans="1:26">
      <c r="A44" s="415" t="str">
        <f t="shared" si="6"/>
        <v>2012</v>
      </c>
      <c r="B44" s="405">
        <v>68092910</v>
      </c>
      <c r="C44" s="405">
        <v>19920201.014590304</v>
      </c>
      <c r="D44" s="405">
        <v>221989850</v>
      </c>
      <c r="E44" s="405">
        <v>8054284.379053968</v>
      </c>
      <c r="F44" s="405">
        <v>377330450</v>
      </c>
      <c r="G44" s="405">
        <v>78887868.302657947</v>
      </c>
      <c r="H44" s="405">
        <v>68733349.393747702</v>
      </c>
      <c r="I44" s="405">
        <v>10657443.77756682</v>
      </c>
      <c r="J44" s="405">
        <v>98329467.461584494</v>
      </c>
      <c r="K44" s="405">
        <v>18855631.373572402</v>
      </c>
      <c r="L44" s="405">
        <v>400937820</v>
      </c>
      <c r="M44" s="405">
        <v>66356399.898962051</v>
      </c>
      <c r="N44" s="405">
        <v>243188494.71890599</v>
      </c>
      <c r="O44" s="405">
        <v>51215408.22414086</v>
      </c>
      <c r="P44" s="405">
        <v>562041930</v>
      </c>
      <c r="Q44" s="405">
        <v>75288539.732122093</v>
      </c>
      <c r="R44" s="405">
        <v>591938506.25467598</v>
      </c>
      <c r="S44" s="405">
        <v>90993663.365611002</v>
      </c>
      <c r="T44" s="352"/>
      <c r="U44" s="348"/>
      <c r="V44" s="360">
        <f t="shared" si="7"/>
        <v>2632582777.8289142</v>
      </c>
      <c r="W44" s="361">
        <f t="shared" si="8"/>
        <v>420229440.06827742</v>
      </c>
      <c r="X44" s="357">
        <f t="shared" si="9"/>
        <v>2.6382265710261206</v>
      </c>
      <c r="Y44" s="357"/>
      <c r="Z44" s="357"/>
    </row>
    <row r="45" spans="1:26">
      <c r="A45" s="415" t="str">
        <f t="shared" si="6"/>
        <v>2013</v>
      </c>
      <c r="B45" s="405">
        <v>70577390.000000104</v>
      </c>
      <c r="C45" s="405">
        <v>20680680.801851582</v>
      </c>
      <c r="D45" s="405">
        <v>230760340.93513501</v>
      </c>
      <c r="E45" s="405">
        <v>8398149.3611352444</v>
      </c>
      <c r="F45" s="405">
        <v>380434319</v>
      </c>
      <c r="G45" s="405">
        <v>79619502.442169562</v>
      </c>
      <c r="H45" s="405">
        <v>68311207.598169506</v>
      </c>
      <c r="I45" s="405">
        <v>10650804.79756372</v>
      </c>
      <c r="J45" s="405">
        <v>102811278.59981</v>
      </c>
      <c r="K45" s="405">
        <v>19850365.6902229</v>
      </c>
      <c r="L45" s="405">
        <v>408369809</v>
      </c>
      <c r="M45" s="405">
        <v>67286189.966591626</v>
      </c>
      <c r="N45" s="405">
        <v>249915862.294213</v>
      </c>
      <c r="O45" s="405">
        <v>52697489.782962665</v>
      </c>
      <c r="P45" s="405">
        <v>576368286.99619603</v>
      </c>
      <c r="Q45" s="405">
        <v>77146789.853900298</v>
      </c>
      <c r="R45" s="405">
        <v>608099206.76622701</v>
      </c>
      <c r="S45" s="405">
        <v>93633720.486083284</v>
      </c>
      <c r="T45" s="352"/>
      <c r="V45" s="360">
        <f t="shared" si="7"/>
        <v>2695647701.1897507</v>
      </c>
      <c r="W45" s="361">
        <f t="shared" si="8"/>
        <v>429963693.18248087</v>
      </c>
      <c r="X45" s="357">
        <f>(W45-W44)/W44*100</f>
        <v>2.3164138887132384</v>
      </c>
    </row>
    <row r="46" spans="1:26">
      <c r="A46" s="415" t="str">
        <f t="shared" si="6"/>
        <v>2014</v>
      </c>
      <c r="B46" s="405">
        <v>75415849</v>
      </c>
      <c r="C46" s="405">
        <v>22384702.943213761</v>
      </c>
      <c r="D46" s="405">
        <v>227510508.16321701</v>
      </c>
      <c r="E46" s="405">
        <v>9113012.8361925576</v>
      </c>
      <c r="F46" s="405">
        <v>380840539</v>
      </c>
      <c r="G46" s="405">
        <v>79860155.639382854</v>
      </c>
      <c r="H46" s="405">
        <v>67449716.574381903</v>
      </c>
      <c r="I46" s="405">
        <v>10474631.818695549</v>
      </c>
      <c r="J46" s="405">
        <v>106530758.444681</v>
      </c>
      <c r="K46" s="405">
        <v>20631355.8547672</v>
      </c>
      <c r="L46" s="405">
        <v>413974510.00000101</v>
      </c>
      <c r="M46" s="405">
        <v>68187600.978097871</v>
      </c>
      <c r="N46" s="405">
        <v>257543091.34249699</v>
      </c>
      <c r="O46" s="405">
        <v>54564040.75146386</v>
      </c>
      <c r="P46" s="405">
        <v>589969420.26781595</v>
      </c>
      <c r="Q46" s="405">
        <v>78836287.994468197</v>
      </c>
      <c r="R46" s="405">
        <v>622718715.24002194</v>
      </c>
      <c r="S46" s="405">
        <v>96505468.990681008</v>
      </c>
      <c r="T46" s="352"/>
      <c r="V46" s="360">
        <f t="shared" si="7"/>
        <v>2741953108.0326157</v>
      </c>
      <c r="W46" s="361">
        <f t="shared" si="8"/>
        <v>440557257.80696285</v>
      </c>
      <c r="X46" s="357">
        <f>(W46-W43)/W43*100</f>
        <v>7.6031599236696819</v>
      </c>
    </row>
    <row r="47" spans="1:26">
      <c r="A47" s="415" t="str">
        <f t="shared" si="6"/>
        <v>2015</v>
      </c>
      <c r="B47" s="405">
        <v>70994028.882154107</v>
      </c>
      <c r="C47" s="405">
        <v>21301980.025382668</v>
      </c>
      <c r="D47" s="405">
        <v>231830273.40632099</v>
      </c>
      <c r="E47" s="405">
        <v>9180143.8822475411</v>
      </c>
      <c r="F47" s="405">
        <v>379522700</v>
      </c>
      <c r="G47" s="405">
        <v>79758568.281998709</v>
      </c>
      <c r="H47" s="405">
        <v>66762893.271994099</v>
      </c>
      <c r="I47" s="405">
        <v>10398203.79716735</v>
      </c>
      <c r="J47" s="405">
        <v>108704000</v>
      </c>
      <c r="K47" s="405">
        <v>20897732.786839899</v>
      </c>
      <c r="L47" s="405">
        <v>419706899</v>
      </c>
      <c r="M47" s="405">
        <v>68902395.482887477</v>
      </c>
      <c r="N47" s="405">
        <v>261075899</v>
      </c>
      <c r="O47" s="405">
        <v>55555022.274127923</v>
      </c>
      <c r="P47" s="405">
        <v>606772000</v>
      </c>
      <c r="Q47" s="405">
        <v>81090547.859239101</v>
      </c>
      <c r="R47" s="405">
        <v>627655747.48498905</v>
      </c>
      <c r="S47" s="405">
        <v>97533921.060813099</v>
      </c>
      <c r="T47" s="352"/>
      <c r="V47" s="360">
        <f t="shared" si="7"/>
        <v>2773024441.0454583</v>
      </c>
      <c r="W47" s="361">
        <f t="shared" si="8"/>
        <v>444618515.45070374</v>
      </c>
      <c r="X47" s="357">
        <f t="shared" ref="X47:X48" si="10">(W47-W44)/W44*100</f>
        <v>5.8037522022406778</v>
      </c>
    </row>
    <row r="48" spans="1:26" ht="13.5" thickBot="1">
      <c r="A48" s="415" t="str">
        <f t="shared" si="6"/>
        <v>2016</v>
      </c>
      <c r="B48" s="405">
        <f>AVERAGE(B43:B45)</f>
        <v>68527757.000000045</v>
      </c>
      <c r="C48" s="405">
        <f t="shared" ref="C48:S48" si="11">AVERAGE(C43:C45)</f>
        <v>20023669.847524896</v>
      </c>
      <c r="D48" s="405">
        <f t="shared" si="11"/>
        <v>227131903.64504501</v>
      </c>
      <c r="E48" s="405">
        <f t="shared" si="11"/>
        <v>8113269.3326840093</v>
      </c>
      <c r="F48" s="405">
        <f t="shared" si="11"/>
        <v>375782373</v>
      </c>
      <c r="G48" s="405">
        <f t="shared" si="11"/>
        <v>78586048.672574982</v>
      </c>
      <c r="H48" s="405">
        <f t="shared" si="11"/>
        <v>68674152.694275334</v>
      </c>
      <c r="I48" s="405">
        <f t="shared" si="11"/>
        <v>10655932.39751352</v>
      </c>
      <c r="J48" s="405">
        <f t="shared" si="11"/>
        <v>99000098.559263185</v>
      </c>
      <c r="K48" s="405">
        <f t="shared" si="11"/>
        <v>19018429.333091799</v>
      </c>
      <c r="L48" s="405">
        <f t="shared" si="11"/>
        <v>398334406.33333331</v>
      </c>
      <c r="M48" s="405">
        <f t="shared" si="11"/>
        <v>65877346.325478159</v>
      </c>
      <c r="N48" s="405">
        <f t="shared" si="11"/>
        <v>243515481.05799302</v>
      </c>
      <c r="O48" s="405">
        <f t="shared" si="11"/>
        <v>51262411.019275665</v>
      </c>
      <c r="P48" s="405">
        <f t="shared" si="11"/>
        <v>561404095.66539872</v>
      </c>
      <c r="Q48" s="405">
        <f t="shared" si="11"/>
        <v>75400351.441909179</v>
      </c>
      <c r="R48" s="405">
        <f t="shared" si="11"/>
        <v>592032266.67631865</v>
      </c>
      <c r="S48" s="405">
        <f t="shared" si="11"/>
        <v>90936188.339550987</v>
      </c>
      <c r="T48" s="352"/>
      <c r="V48" s="419">
        <f>B48+D48+F48+H48+J48+L48+N48+P48+R48</f>
        <v>2634402534.6316271</v>
      </c>
      <c r="W48" s="420">
        <f t="shared" si="8"/>
        <v>419873646.70960319</v>
      </c>
      <c r="X48" s="357">
        <f t="shared" si="10"/>
        <v>-2.3467205796363291</v>
      </c>
    </row>
    <row r="49" spans="1:23" ht="13.5" thickBot="1">
      <c r="A49" s="421"/>
    </row>
    <row r="50" spans="1:23" ht="51.75" thickBot="1">
      <c r="A50" s="414" t="s">
        <v>367</v>
      </c>
      <c r="C50" s="346" t="s">
        <v>1</v>
      </c>
      <c r="D50" s="346" t="s">
        <v>2</v>
      </c>
      <c r="E50" s="346" t="s">
        <v>4</v>
      </c>
      <c r="F50" s="346" t="s">
        <v>5</v>
      </c>
      <c r="G50" s="346" t="s">
        <v>6</v>
      </c>
      <c r="H50" s="346" t="s">
        <v>8</v>
      </c>
      <c r="I50" s="346" t="s">
        <v>9</v>
      </c>
      <c r="J50" s="346" t="s">
        <v>10</v>
      </c>
      <c r="K50" s="362" t="s">
        <v>368</v>
      </c>
      <c r="L50" s="345" t="s">
        <v>369</v>
      </c>
      <c r="M50" s="346" t="s">
        <v>1</v>
      </c>
      <c r="N50" s="346" t="s">
        <v>2</v>
      </c>
      <c r="O50" s="346" t="s">
        <v>4</v>
      </c>
      <c r="P50" s="346" t="s">
        <v>5</v>
      </c>
      <c r="Q50" s="346" t="s">
        <v>6</v>
      </c>
      <c r="R50" s="346" t="s">
        <v>8</v>
      </c>
      <c r="S50" s="346" t="s">
        <v>9</v>
      </c>
      <c r="T50" s="346" t="s">
        <v>10</v>
      </c>
      <c r="U50" s="362" t="s">
        <v>368</v>
      </c>
    </row>
    <row r="51" spans="1:23">
      <c r="A51" s="415" t="s">
        <v>277</v>
      </c>
      <c r="B51" s="348"/>
      <c r="C51" s="363">
        <f>(C4/$W4)/(B4/$V4)</f>
        <v>1.1061964199156979</v>
      </c>
      <c r="D51" s="363">
        <f t="shared" ref="D51:D68" si="12">(E4/$W4)/(D4/$V4)</f>
        <v>0.11551467355901814</v>
      </c>
      <c r="E51" s="363">
        <f t="shared" ref="E51:E68" si="13">(G4/$W4)/(F4/$V4)</f>
        <v>1.3109123240525862</v>
      </c>
      <c r="F51" s="363">
        <f t="shared" ref="F51:F68" si="14">(I4/$W4)/(H4/$V4)</f>
        <v>0.92660823111656854</v>
      </c>
      <c r="G51" s="363">
        <f t="shared" ref="G51:G68" si="15">(K4/$W4)/(J4/$V4)</f>
        <v>1.0259031781934747</v>
      </c>
      <c r="H51" s="363">
        <f t="shared" ref="H51:H68" si="16">(M4/$W4)/(L4/$V4)</f>
        <v>1.0290763955900155</v>
      </c>
      <c r="I51" s="363">
        <f t="shared" ref="I51:I68" si="17">(O4/$W4)/(N4/$V4)</f>
        <v>1.1811666456818564</v>
      </c>
      <c r="J51" s="363">
        <f t="shared" ref="J51:J68" si="18">(Q4/$W4)/(P4/$V4)</f>
        <v>0.90679376929391742</v>
      </c>
      <c r="K51" s="363">
        <f t="shared" ref="K51:K68" si="19">(S4/$W4)/(R4/$V4)</f>
        <v>0.99971505557595974</v>
      </c>
      <c r="L51" s="348" t="str">
        <f>A51</f>
        <v>1996</v>
      </c>
      <c r="M51" s="363">
        <f t="shared" ref="M51:M68" si="20">(1-1/C51)*C4</f>
        <v>18071.076794927965</v>
      </c>
      <c r="N51" s="363">
        <f t="shared" ref="N51:N68" si="21">(1-1/D51)*E4</f>
        <v>-91115.132733645092</v>
      </c>
      <c r="O51" s="363">
        <f t="shared" ref="O51:O68" si="22">(1-1/E51)*G4</f>
        <v>73454.223529242619</v>
      </c>
      <c r="P51" s="363">
        <f t="shared" ref="P51:P68" si="23">(1-1/F51)*I4</f>
        <v>-834.30555176918892</v>
      </c>
      <c r="Q51" s="363">
        <f t="shared" ref="Q51:Q68" si="24">(1-1/G51)*K4</f>
        <v>2341.7040258949987</v>
      </c>
      <c r="R51" s="363">
        <f t="shared" ref="R51:R68" si="25">(1-1/H51)*M4</f>
        <v>5969.9358172786242</v>
      </c>
      <c r="S51" s="363">
        <f t="shared" ref="S51:S68" si="26">(1-1/I51)*O4</f>
        <v>9617.9116596286131</v>
      </c>
      <c r="T51" s="363">
        <f t="shared" ref="T51:T68" si="27">(1-1/J51)*Q4</f>
        <v>-21232.502907267932</v>
      </c>
      <c r="U51" s="363">
        <f t="shared" ref="U51:U68" si="28">(1-1/K51)*S4</f>
        <v>-76.6101173923593</v>
      </c>
      <c r="V51" s="364">
        <f>AVERAGE(M51:U51)</f>
        <v>-422.63327590019412</v>
      </c>
      <c r="W51" s="365">
        <f>V51/1000</f>
        <v>-0.42263327590019412</v>
      </c>
    </row>
    <row r="52" spans="1:23">
      <c r="A52" s="415" t="s">
        <v>278</v>
      </c>
      <c r="B52" s="348"/>
      <c r="C52" s="363">
        <f t="shared" ref="C52:C68" si="29">(C5/$W5)/(B5/$V5)</f>
        <v>1.1147537309084863</v>
      </c>
      <c r="D52" s="363">
        <f t="shared" si="12"/>
        <v>0.10293049109572759</v>
      </c>
      <c r="E52" s="363">
        <f t="shared" si="13"/>
        <v>1.3100205736124821</v>
      </c>
      <c r="F52" s="363">
        <f t="shared" si="14"/>
        <v>0.92014118023381397</v>
      </c>
      <c r="G52" s="363">
        <f t="shared" si="15"/>
        <v>1.0139553741989689</v>
      </c>
      <c r="H52" s="363">
        <f t="shared" si="16"/>
        <v>1.0247153749016287</v>
      </c>
      <c r="I52" s="363">
        <f t="shared" si="17"/>
        <v>1.176614121032002</v>
      </c>
      <c r="J52" s="363">
        <f t="shared" si="18"/>
        <v>0.90706891242285648</v>
      </c>
      <c r="K52" s="363">
        <f t="shared" si="19"/>
        <v>0.99437344203780298</v>
      </c>
      <c r="L52" s="348" t="str">
        <f t="shared" ref="L52:L71" si="30">A52</f>
        <v>1997</v>
      </c>
      <c r="M52" s="363">
        <f t="shared" si="20"/>
        <v>19683.889992185166</v>
      </c>
      <c r="N52" s="363">
        <f t="shared" si="21"/>
        <v>-89553.661241823618</v>
      </c>
      <c r="O52" s="363">
        <f t="shared" si="22"/>
        <v>73016.637024559866</v>
      </c>
      <c r="P52" s="363">
        <f t="shared" si="23"/>
        <v>-912.76320202805334</v>
      </c>
      <c r="Q52" s="363">
        <f t="shared" si="24"/>
        <v>1119.9474577063652</v>
      </c>
      <c r="R52" s="363">
        <f t="shared" si="25"/>
        <v>5285.9137506362176</v>
      </c>
      <c r="S52" s="363">
        <f t="shared" si="26"/>
        <v>9561.7110493041</v>
      </c>
      <c r="T52" s="363">
        <f t="shared" si="27"/>
        <v>-21359.337738168757</v>
      </c>
      <c r="U52" s="363">
        <f t="shared" si="28"/>
        <v>-1543.4112753715349</v>
      </c>
      <c r="V52" s="364">
        <f>AVERAGE(M52:U52)</f>
        <v>-522.34157588891605</v>
      </c>
      <c r="W52" s="365">
        <f>V52/1000</f>
        <v>-0.52234157588891605</v>
      </c>
    </row>
    <row r="53" spans="1:23">
      <c r="A53" s="415" t="s">
        <v>279</v>
      </c>
      <c r="B53" s="348"/>
      <c r="C53" s="363">
        <f t="shared" si="29"/>
        <v>1.1141250355143526</v>
      </c>
      <c r="D53" s="363">
        <f t="shared" si="12"/>
        <v>0.10823816178280087</v>
      </c>
      <c r="E53" s="363">
        <f t="shared" si="13"/>
        <v>1.2943950556621964</v>
      </c>
      <c r="F53" s="363">
        <f t="shared" si="14"/>
        <v>0.91105732830267405</v>
      </c>
      <c r="G53" s="363">
        <f t="shared" si="15"/>
        <v>0.98866466346443849</v>
      </c>
      <c r="H53" s="363">
        <f t="shared" si="16"/>
        <v>1.0064857182429436</v>
      </c>
      <c r="I53" s="363">
        <f t="shared" si="17"/>
        <v>1.1622713088035188</v>
      </c>
      <c r="J53" s="363">
        <f t="shared" si="18"/>
        <v>0.89604375493435329</v>
      </c>
      <c r="K53" s="363">
        <f t="shared" si="19"/>
        <v>0.98026176292599443</v>
      </c>
      <c r="L53" s="348" t="str">
        <f t="shared" si="30"/>
        <v>1998</v>
      </c>
      <c r="M53" s="363">
        <f t="shared" si="20"/>
        <v>21880.954463066493</v>
      </c>
      <c r="N53" s="363">
        <f t="shared" si="21"/>
        <v>-75422.523507468912</v>
      </c>
      <c r="O53" s="363">
        <f t="shared" si="22"/>
        <v>72578.497927123535</v>
      </c>
      <c r="P53" s="363">
        <f t="shared" si="23"/>
        <v>-1043.4924890786758</v>
      </c>
      <c r="Q53" s="363">
        <f t="shared" si="24"/>
        <v>-866.6669701908279</v>
      </c>
      <c r="R53" s="363">
        <f t="shared" si="25"/>
        <v>1538.6546256731849</v>
      </c>
      <c r="S53" s="363">
        <f t="shared" si="26"/>
        <v>9280.4875484493168</v>
      </c>
      <c r="T53" s="363">
        <f t="shared" si="27"/>
        <v>-25060.20226799915</v>
      </c>
      <c r="U53" s="363">
        <f t="shared" si="28"/>
        <v>-5825.546737563157</v>
      </c>
      <c r="V53" s="364">
        <f>AVERAGE(M53:U53)</f>
        <v>-326.64860088757723</v>
      </c>
      <c r="W53" s="365">
        <f>V53/1000</f>
        <v>-0.32664860088757725</v>
      </c>
    </row>
    <row r="54" spans="1:23">
      <c r="A54" s="415" t="s">
        <v>280</v>
      </c>
      <c r="B54" s="348"/>
      <c r="C54" s="363">
        <f t="shared" si="29"/>
        <v>1.1184320578992708</v>
      </c>
      <c r="D54" s="363">
        <f t="shared" si="12"/>
        <v>8.8208082184475567E-2</v>
      </c>
      <c r="E54" s="363">
        <f t="shared" si="13"/>
        <v>1.2843788630701458</v>
      </c>
      <c r="F54" s="363">
        <f t="shared" si="14"/>
        <v>0.90998566918103807</v>
      </c>
      <c r="G54" s="363">
        <f t="shared" si="15"/>
        <v>0.97368693124318662</v>
      </c>
      <c r="H54" s="363">
        <f t="shared" si="16"/>
        <v>0.99483526878708417</v>
      </c>
      <c r="I54" s="363">
        <f t="shared" si="17"/>
        <v>1.1524717380403493</v>
      </c>
      <c r="J54" s="363">
        <f t="shared" si="18"/>
        <v>0.88799929737689853</v>
      </c>
      <c r="K54" s="363">
        <f t="shared" si="19"/>
        <v>0.97585193979328588</v>
      </c>
      <c r="L54" s="348" t="str">
        <f t="shared" si="30"/>
        <v>1999</v>
      </c>
      <c r="M54" s="363">
        <f t="shared" si="20"/>
        <v>26690.297374122852</v>
      </c>
      <c r="N54" s="363">
        <f t="shared" si="21"/>
        <v>-72705.826495424641</v>
      </c>
      <c r="O54" s="363">
        <f t="shared" si="22"/>
        <v>74214.065082137502</v>
      </c>
      <c r="P54" s="363">
        <f t="shared" si="23"/>
        <v>-1079.844441990741</v>
      </c>
      <c r="Q54" s="363">
        <f t="shared" si="24"/>
        <v>-1994.7477985642643</v>
      </c>
      <c r="R54" s="363">
        <f t="shared" si="25"/>
        <v>-1372.6434469400281</v>
      </c>
      <c r="S54" s="363">
        <f t="shared" si="26"/>
        <v>9155.0873172371939</v>
      </c>
      <c r="T54" s="363">
        <f t="shared" si="27"/>
        <v>-28272.632463719165</v>
      </c>
      <c r="U54" s="363">
        <f t="shared" si="28"/>
        <v>-7720.4628536404343</v>
      </c>
      <c r="V54" s="364">
        <f t="shared" ref="V54:V71" si="31">AVERAGE(M54:U54)</f>
        <v>-342.96752519796996</v>
      </c>
      <c r="W54" s="365">
        <f t="shared" ref="W54:W71" si="32">V54/1000</f>
        <v>-0.34296752519796997</v>
      </c>
    </row>
    <row r="55" spans="1:23">
      <c r="A55" s="415" t="s">
        <v>16</v>
      </c>
      <c r="B55" s="348"/>
      <c r="C55" s="363">
        <f t="shared" si="29"/>
        <v>1.1185275652084983</v>
      </c>
      <c r="D55" s="363">
        <f t="shared" si="12"/>
        <v>7.9044839851643775E-2</v>
      </c>
      <c r="E55" s="363">
        <f t="shared" si="13"/>
        <v>1.2770726136560417</v>
      </c>
      <c r="F55" s="363">
        <f t="shared" si="14"/>
        <v>0.89878955905489222</v>
      </c>
      <c r="G55" s="363">
        <f t="shared" si="15"/>
        <v>0.96428900377597404</v>
      </c>
      <c r="H55" s="363">
        <f t="shared" si="16"/>
        <v>0.98655937527640103</v>
      </c>
      <c r="I55" s="363">
        <f t="shared" si="17"/>
        <v>1.1475310555214306</v>
      </c>
      <c r="J55" s="363">
        <f t="shared" si="18"/>
        <v>0.87852389751055593</v>
      </c>
      <c r="K55" s="363">
        <f t="shared" si="19"/>
        <v>0.97341497242770714</v>
      </c>
      <c r="L55" s="348" t="str">
        <f t="shared" si="30"/>
        <v>2000</v>
      </c>
      <c r="M55" s="363">
        <f t="shared" si="20"/>
        <v>30502.046309547441</v>
      </c>
      <c r="N55" s="363">
        <f t="shared" si="21"/>
        <v>-70588.017956461757</v>
      </c>
      <c r="O55" s="363">
        <f t="shared" si="22"/>
        <v>74861.275501929747</v>
      </c>
      <c r="P55" s="363">
        <f t="shared" si="23"/>
        <v>-1240.9145378251465</v>
      </c>
      <c r="Q55" s="363">
        <f t="shared" si="24"/>
        <v>-2719.5955650381729</v>
      </c>
      <c r="R55" s="363">
        <f t="shared" si="25"/>
        <v>-3850.9211151068389</v>
      </c>
      <c r="S55" s="363">
        <f t="shared" si="26"/>
        <v>8985.9258115610282</v>
      </c>
      <c r="T55" s="363">
        <f t="shared" si="27"/>
        <v>-31295.770740397824</v>
      </c>
      <c r="U55" s="363">
        <f t="shared" si="28"/>
        <v>-8893.3934685088734</v>
      </c>
      <c r="V55" s="364">
        <f t="shared" si="31"/>
        <v>-471.04064003337749</v>
      </c>
      <c r="W55" s="365">
        <f t="shared" si="32"/>
        <v>-0.47104064003337748</v>
      </c>
    </row>
    <row r="56" spans="1:23">
      <c r="A56" s="415" t="s">
        <v>17</v>
      </c>
      <c r="B56" s="348"/>
      <c r="C56" s="363">
        <f t="shared" si="29"/>
        <v>1.1140307972990409</v>
      </c>
      <c r="D56" s="363">
        <f t="shared" si="12"/>
        <v>7.3834594216273197E-2</v>
      </c>
      <c r="E56" s="363">
        <f t="shared" si="13"/>
        <v>1.2747943999000597</v>
      </c>
      <c r="F56" s="363">
        <f t="shared" si="14"/>
        <v>0.89001312666452381</v>
      </c>
      <c r="G56" s="363">
        <f t="shared" si="15"/>
        <v>0.96121745541862802</v>
      </c>
      <c r="H56" s="363">
        <f t="shared" si="16"/>
        <v>0.98136595526736559</v>
      </c>
      <c r="I56" s="363">
        <f t="shared" si="17"/>
        <v>1.1533032648732304</v>
      </c>
      <c r="J56" s="363">
        <f t="shared" si="18"/>
        <v>0.87058879719407378</v>
      </c>
      <c r="K56" s="363">
        <f t="shared" si="19"/>
        <v>0.97831739961054875</v>
      </c>
      <c r="L56" s="348" t="str">
        <f t="shared" si="30"/>
        <v>2001</v>
      </c>
      <c r="M56" s="363">
        <f t="shared" si="20"/>
        <v>29773.588120999681</v>
      </c>
      <c r="N56" s="363">
        <f t="shared" si="21"/>
        <v>-68830.51609113712</v>
      </c>
      <c r="O56" s="363">
        <f t="shared" si="22"/>
        <v>73484.215356814981</v>
      </c>
      <c r="P56" s="363">
        <f t="shared" si="23"/>
        <v>-1309.9691974921163</v>
      </c>
      <c r="Q56" s="363">
        <f t="shared" si="24"/>
        <v>-2899.9994045094973</v>
      </c>
      <c r="R56" s="363">
        <f t="shared" si="25"/>
        <v>-5428.8815986152831</v>
      </c>
      <c r="S56" s="363">
        <f t="shared" si="26"/>
        <v>8996.8765564286186</v>
      </c>
      <c r="T56" s="363">
        <f t="shared" si="27"/>
        <v>-32731.090346753273</v>
      </c>
      <c r="U56" s="363">
        <f t="shared" si="28"/>
        <v>-7260.1189255589607</v>
      </c>
      <c r="V56" s="364">
        <f t="shared" si="31"/>
        <v>-689.54394775810795</v>
      </c>
      <c r="W56" s="365">
        <f t="shared" si="32"/>
        <v>-0.6895439477581079</v>
      </c>
    </row>
    <row r="57" spans="1:23">
      <c r="A57" s="415" t="s">
        <v>18</v>
      </c>
      <c r="B57" s="348"/>
      <c r="C57" s="363">
        <f t="shared" si="29"/>
        <v>1.116699171062683</v>
      </c>
      <c r="D57" s="363">
        <f t="shared" si="12"/>
        <v>7.2260313312359672E-2</v>
      </c>
      <c r="E57" s="363">
        <f t="shared" si="13"/>
        <v>1.2747634564077175</v>
      </c>
      <c r="F57" s="363">
        <f t="shared" si="14"/>
        <v>0.87502379216901005</v>
      </c>
      <c r="G57" s="363">
        <f t="shared" si="15"/>
        <v>0.95833083758716409</v>
      </c>
      <c r="H57" s="363">
        <f t="shared" si="16"/>
        <v>0.98024067149515093</v>
      </c>
      <c r="I57" s="363">
        <f t="shared" si="17"/>
        <v>1.1624876905581234</v>
      </c>
      <c r="J57" s="363">
        <f t="shared" si="18"/>
        <v>0.86609881085349405</v>
      </c>
      <c r="K57" s="363">
        <f t="shared" si="19"/>
        <v>0.98330391099290981</v>
      </c>
      <c r="L57" s="348" t="str">
        <f t="shared" si="30"/>
        <v>2002</v>
      </c>
      <c r="M57" s="363">
        <f t="shared" si="20"/>
        <v>29559.583896187363</v>
      </c>
      <c r="N57" s="363">
        <f t="shared" si="21"/>
        <v>-70064.182596329789</v>
      </c>
      <c r="O57" s="363">
        <f t="shared" si="22"/>
        <v>71878.958163252377</v>
      </c>
      <c r="P57" s="363">
        <f t="shared" si="23"/>
        <v>-1456.4884139101973</v>
      </c>
      <c r="Q57" s="363">
        <f t="shared" si="24"/>
        <v>-3127.5297335606861</v>
      </c>
      <c r="R57" s="363">
        <f t="shared" si="25"/>
        <v>-5748.4807908858756</v>
      </c>
      <c r="S57" s="363">
        <f t="shared" si="26"/>
        <v>9358.2857425489838</v>
      </c>
      <c r="T57" s="363">
        <f t="shared" si="27"/>
        <v>-33365.695324500652</v>
      </c>
      <c r="U57" s="363">
        <f t="shared" si="28"/>
        <v>-5561.2913493681863</v>
      </c>
      <c r="V57" s="364">
        <f t="shared" si="31"/>
        <v>-947.42671184073959</v>
      </c>
      <c r="W57" s="365">
        <f t="shared" si="32"/>
        <v>-0.94742671184073957</v>
      </c>
    </row>
    <row r="58" spans="1:23">
      <c r="A58" s="415" t="s">
        <v>360</v>
      </c>
      <c r="B58" s="348"/>
      <c r="C58" s="363">
        <f t="shared" si="29"/>
        <v>1.120496134423683</v>
      </c>
      <c r="D58" s="363">
        <f t="shared" si="12"/>
        <v>7.1998912409472843E-2</v>
      </c>
      <c r="E58" s="363">
        <f t="shared" si="13"/>
        <v>1.2725252871917621</v>
      </c>
      <c r="F58" s="363">
        <f t="shared" si="14"/>
        <v>0.84675885683102547</v>
      </c>
      <c r="G58" s="363">
        <f t="shared" si="15"/>
        <v>0.95530701554627329</v>
      </c>
      <c r="H58" s="363">
        <f t="shared" si="16"/>
        <v>0.97946441898684378</v>
      </c>
      <c r="I58" s="363">
        <f t="shared" si="17"/>
        <v>1.1689681622689219</v>
      </c>
      <c r="J58" s="363">
        <f t="shared" si="18"/>
        <v>0.86548439795198895</v>
      </c>
      <c r="K58" s="363">
        <f t="shared" si="19"/>
        <v>0.99540033627819879</v>
      </c>
      <c r="L58" s="348" t="str">
        <f t="shared" si="30"/>
        <v>2003</v>
      </c>
      <c r="M58" s="363">
        <f t="shared" si="20"/>
        <v>28600.304431870201</v>
      </c>
      <c r="N58" s="363">
        <f t="shared" si="21"/>
        <v>-72538.223154402964</v>
      </c>
      <c r="O58" s="363">
        <f t="shared" si="22"/>
        <v>69897.44241823729</v>
      </c>
      <c r="P58" s="363">
        <f t="shared" si="23"/>
        <v>-1803.8516325519979</v>
      </c>
      <c r="Q58" s="363">
        <f t="shared" si="24"/>
        <v>-3524.0296896666714</v>
      </c>
      <c r="R58" s="363">
        <f t="shared" si="25"/>
        <v>-6033.9444791672368</v>
      </c>
      <c r="S58" s="363">
        <f t="shared" si="26"/>
        <v>10248.098479739279</v>
      </c>
      <c r="T58" s="363">
        <f t="shared" si="27"/>
        <v>-34169.068789271929</v>
      </c>
      <c r="U58" s="363">
        <f t="shared" si="28"/>
        <v>-1547.1250331728629</v>
      </c>
      <c r="V58" s="364">
        <f t="shared" si="31"/>
        <v>-1207.8219387096547</v>
      </c>
      <c r="W58" s="365">
        <f t="shared" si="32"/>
        <v>-1.2078219387096547</v>
      </c>
    </row>
    <row r="59" spans="1:23">
      <c r="A59" s="415" t="s">
        <v>361</v>
      </c>
      <c r="B59" s="348"/>
      <c r="C59" s="363">
        <f t="shared" si="29"/>
        <v>1.1198414466973545</v>
      </c>
      <c r="D59" s="363">
        <f t="shared" si="12"/>
        <v>9.2209544869150922E-2</v>
      </c>
      <c r="E59" s="363">
        <f t="shared" si="13"/>
        <v>1.2661099623878285</v>
      </c>
      <c r="F59" s="363">
        <f t="shared" si="14"/>
        <v>0.8212208838890479</v>
      </c>
      <c r="G59" s="363">
        <f t="shared" si="15"/>
        <v>0.96314756618283204</v>
      </c>
      <c r="H59" s="363">
        <f t="shared" si="16"/>
        <v>0.97838253727693592</v>
      </c>
      <c r="I59" s="363">
        <f t="shared" si="17"/>
        <v>1.1857193773815902</v>
      </c>
      <c r="J59" s="363">
        <f t="shared" si="18"/>
        <v>0.86688888570911427</v>
      </c>
      <c r="K59" s="363">
        <f t="shared" si="19"/>
        <v>1.0066895398679376</v>
      </c>
      <c r="L59" s="348" t="str">
        <f t="shared" si="30"/>
        <v>2004</v>
      </c>
      <c r="M59" s="363">
        <f t="shared" si="20"/>
        <v>26535.199602603734</v>
      </c>
      <c r="N59" s="363">
        <f t="shared" si="21"/>
        <v>-73964.867857467907</v>
      </c>
      <c r="O59" s="363">
        <f t="shared" si="22"/>
        <v>67114.37768438879</v>
      </c>
      <c r="P59" s="363">
        <f t="shared" si="23"/>
        <v>-2036.6603472217012</v>
      </c>
      <c r="Q59" s="363">
        <f t="shared" si="24"/>
        <v>-3165.7350632994221</v>
      </c>
      <c r="R59" s="363">
        <f t="shared" si="25"/>
        <v>-6508.8987172483676</v>
      </c>
      <c r="S59" s="363">
        <f t="shared" si="26"/>
        <v>12256.012732372221</v>
      </c>
      <c r="T59" s="363">
        <f t="shared" si="27"/>
        <v>-35650.726138620543</v>
      </c>
      <c r="U59" s="363">
        <f t="shared" si="28"/>
        <v>2279.7763058906094</v>
      </c>
      <c r="V59" s="364">
        <f t="shared" si="31"/>
        <v>-1460.1690887336206</v>
      </c>
      <c r="W59" s="365">
        <f t="shared" si="32"/>
        <v>-1.4601690887336205</v>
      </c>
    </row>
    <row r="60" spans="1:23">
      <c r="A60" s="415" t="s">
        <v>362</v>
      </c>
      <c r="B60" s="348"/>
      <c r="C60" s="363">
        <f t="shared" si="29"/>
        <v>1.1118087758768056</v>
      </c>
      <c r="D60" s="363">
        <f t="shared" si="12"/>
        <v>0.10823424129172121</v>
      </c>
      <c r="E60" s="363">
        <f t="shared" si="13"/>
        <v>1.2528071548595419</v>
      </c>
      <c r="F60" s="363">
        <f t="shared" si="14"/>
        <v>0.78603356537942382</v>
      </c>
      <c r="G60" s="363">
        <f t="shared" si="15"/>
        <v>0.9800531957005143</v>
      </c>
      <c r="H60" s="363">
        <f t="shared" si="16"/>
        <v>0.97575628936386327</v>
      </c>
      <c r="I60" s="363">
        <f t="shared" si="17"/>
        <v>1.2036672594254325</v>
      </c>
      <c r="J60" s="363">
        <f t="shared" si="18"/>
        <v>0.86781044527404949</v>
      </c>
      <c r="K60" s="363">
        <f t="shared" si="19"/>
        <v>1.0152403662264964</v>
      </c>
      <c r="L60" s="348" t="str">
        <f t="shared" si="30"/>
        <v>2005</v>
      </c>
      <c r="M60" s="363">
        <f t="shared" si="20"/>
        <v>23371.714494522083</v>
      </c>
      <c r="N60" s="363">
        <f t="shared" si="21"/>
        <v>-70408.222422406296</v>
      </c>
      <c r="O60" s="363">
        <f t="shared" si="22"/>
        <v>63218.337505018688</v>
      </c>
      <c r="P60" s="363">
        <f t="shared" si="23"/>
        <v>-2382.8358654740427</v>
      </c>
      <c r="Q60" s="363">
        <f t="shared" si="24"/>
        <v>-1931.3696586561832</v>
      </c>
      <c r="R60" s="363">
        <f t="shared" si="25"/>
        <v>-7621.1845253330621</v>
      </c>
      <c r="S60" s="363">
        <f t="shared" si="26"/>
        <v>14868.415245490272</v>
      </c>
      <c r="T60" s="363">
        <f t="shared" si="27"/>
        <v>-38654.084338714616</v>
      </c>
      <c r="U60" s="363">
        <f t="shared" si="28"/>
        <v>5316.43374054366</v>
      </c>
      <c r="V60" s="364">
        <f t="shared" si="31"/>
        <v>-1580.3106472232778</v>
      </c>
      <c r="W60" s="365">
        <f t="shared" si="32"/>
        <v>-1.5803106472232777</v>
      </c>
    </row>
    <row r="61" spans="1:23">
      <c r="A61" s="415" t="s">
        <v>363</v>
      </c>
      <c r="B61" s="348"/>
      <c r="C61" s="363">
        <f t="shared" si="29"/>
        <v>1.1069020811953314</v>
      </c>
      <c r="D61" s="363">
        <f t="shared" si="12"/>
        <v>9.7248284719140016E-2</v>
      </c>
      <c r="E61" s="363">
        <f t="shared" si="13"/>
        <v>1.2538623680729404</v>
      </c>
      <c r="F61" s="363">
        <f t="shared" si="14"/>
        <v>0.78245692097421915</v>
      </c>
      <c r="G61" s="363">
        <f t="shared" si="15"/>
        <v>1.0175635021667533</v>
      </c>
      <c r="H61" s="363">
        <f t="shared" si="16"/>
        <v>0.97940301456553647</v>
      </c>
      <c r="I61" s="363">
        <f t="shared" si="17"/>
        <v>1.224871526618535</v>
      </c>
      <c r="J61" s="363">
        <f t="shared" si="18"/>
        <v>0.86501388320007955</v>
      </c>
      <c r="K61" s="363">
        <f t="shared" si="19"/>
        <v>1.0355851245654559</v>
      </c>
      <c r="L61" s="348" t="str">
        <f t="shared" si="30"/>
        <v>2006</v>
      </c>
      <c r="M61" s="363">
        <f t="shared" si="20"/>
        <v>21167.657676931569</v>
      </c>
      <c r="N61" s="363">
        <f t="shared" si="21"/>
        <v>-79958.342225808345</v>
      </c>
      <c r="O61" s="363">
        <f t="shared" si="22"/>
        <v>63320.938733496594</v>
      </c>
      <c r="P61" s="363">
        <f t="shared" si="23"/>
        <v>-2411.3817668676411</v>
      </c>
      <c r="Q61" s="363">
        <f t="shared" si="24"/>
        <v>1863.0243677496524</v>
      </c>
      <c r="R61" s="363">
        <f t="shared" si="25"/>
        <v>-6758.0474115334619</v>
      </c>
      <c r="S61" s="363">
        <f t="shared" si="26"/>
        <v>17582.074454738493</v>
      </c>
      <c r="T61" s="363">
        <f t="shared" si="27"/>
        <v>-43109.27983975019</v>
      </c>
      <c r="U61" s="363">
        <f t="shared" si="28"/>
        <v>12744.28105335512</v>
      </c>
      <c r="V61" s="364">
        <f t="shared" si="31"/>
        <v>-1728.7861064098006</v>
      </c>
      <c r="W61" s="365">
        <f t="shared" si="32"/>
        <v>-1.7287861064098007</v>
      </c>
    </row>
    <row r="62" spans="1:23">
      <c r="A62" s="415" t="s">
        <v>364</v>
      </c>
      <c r="B62" s="348"/>
      <c r="C62" s="363">
        <f t="shared" si="29"/>
        <v>1.0858969893988135</v>
      </c>
      <c r="D62" s="363">
        <f t="shared" si="12"/>
        <v>8.7873094088447443E-2</v>
      </c>
      <c r="E62" s="363">
        <f t="shared" si="13"/>
        <v>1.2612000184481362</v>
      </c>
      <c r="F62" s="363">
        <f t="shared" si="14"/>
        <v>0.78281748923869421</v>
      </c>
      <c r="G62" s="363">
        <f t="shared" si="15"/>
        <v>1.0489481142101655</v>
      </c>
      <c r="H62" s="363">
        <f t="shared" si="16"/>
        <v>0.97501844735721022</v>
      </c>
      <c r="I62" s="363">
        <f t="shared" si="17"/>
        <v>1.2342598154800233</v>
      </c>
      <c r="J62" s="363">
        <f t="shared" si="18"/>
        <v>0.85672664695659706</v>
      </c>
      <c r="K62" s="363">
        <f t="shared" si="19"/>
        <v>1.0502368223787404</v>
      </c>
      <c r="L62" s="348" t="str">
        <f t="shared" si="30"/>
        <v>2007</v>
      </c>
      <c r="M62" s="363">
        <f t="shared" si="20"/>
        <v>15367.286849623908</v>
      </c>
      <c r="N62" s="363">
        <f t="shared" si="21"/>
        <v>-80784.947772135449</v>
      </c>
      <c r="O62" s="363">
        <f t="shared" si="22"/>
        <v>65817.273583710383</v>
      </c>
      <c r="P62" s="363">
        <f t="shared" si="23"/>
        <v>-2464.1313307622468</v>
      </c>
      <c r="Q62" s="363">
        <f t="shared" si="24"/>
        <v>5580.8305971961336</v>
      </c>
      <c r="R62" s="363">
        <f t="shared" si="25"/>
        <v>-8575.8324108425495</v>
      </c>
      <c r="S62" s="363">
        <f t="shared" si="26"/>
        <v>19457.839241373837</v>
      </c>
      <c r="T62" s="363">
        <f t="shared" si="27"/>
        <v>-49582.712285391819</v>
      </c>
      <c r="U62" s="363">
        <f t="shared" si="28"/>
        <v>18790.779864129574</v>
      </c>
      <c r="V62" s="364">
        <f t="shared" si="31"/>
        <v>-1821.5126292331365</v>
      </c>
      <c r="W62" s="365">
        <f t="shared" si="32"/>
        <v>-1.8215126292331365</v>
      </c>
    </row>
    <row r="63" spans="1:23">
      <c r="A63" s="415" t="s">
        <v>365</v>
      </c>
      <c r="B63" s="348"/>
      <c r="C63" s="363">
        <f t="shared" si="29"/>
        <v>1.0590697351197513</v>
      </c>
      <c r="D63" s="363">
        <f t="shared" si="12"/>
        <v>8.8885048225418442E-2</v>
      </c>
      <c r="E63" s="363">
        <f t="shared" si="13"/>
        <v>1.2604580425006813</v>
      </c>
      <c r="F63" s="363">
        <f t="shared" si="14"/>
        <v>0.78447829080512577</v>
      </c>
      <c r="G63" s="363">
        <f t="shared" si="15"/>
        <v>1.0684618150303902</v>
      </c>
      <c r="H63" s="363">
        <f t="shared" si="16"/>
        <v>0.9680229968608024</v>
      </c>
      <c r="I63" s="363">
        <f t="shared" si="17"/>
        <v>1.2306070207304314</v>
      </c>
      <c r="J63" s="363">
        <f t="shared" si="18"/>
        <v>0.85768524045568861</v>
      </c>
      <c r="K63" s="363">
        <f t="shared" si="19"/>
        <v>1.0652359198083541</v>
      </c>
      <c r="L63" s="348" t="str">
        <f t="shared" si="30"/>
        <v>2008</v>
      </c>
      <c r="M63" s="363">
        <f t="shared" si="20"/>
        <v>9021.3383115089509</v>
      </c>
      <c r="N63" s="363">
        <f t="shared" si="21"/>
        <v>-81955.0720014939</v>
      </c>
      <c r="O63" s="363">
        <f t="shared" si="22"/>
        <v>66062.660696016115</v>
      </c>
      <c r="P63" s="363">
        <f t="shared" si="23"/>
        <v>-2567.7902119123696</v>
      </c>
      <c r="Q63" s="363">
        <f t="shared" si="24"/>
        <v>8068.4673833071784</v>
      </c>
      <c r="R63" s="363">
        <f t="shared" si="25"/>
        <v>-11208.887154380698</v>
      </c>
      <c r="S63" s="363">
        <f t="shared" si="26"/>
        <v>19875.445793407445</v>
      </c>
      <c r="T63" s="363">
        <f t="shared" si="27"/>
        <v>-50646.432413120172</v>
      </c>
      <c r="U63" s="363">
        <f t="shared" si="28"/>
        <v>25314.098587109263</v>
      </c>
      <c r="V63" s="364">
        <f t="shared" si="31"/>
        <v>-2004.0190010620208</v>
      </c>
      <c r="W63" s="365">
        <f t="shared" si="32"/>
        <v>-2.0040190010620207</v>
      </c>
    </row>
    <row r="64" spans="1:23">
      <c r="A64" s="415" t="s">
        <v>386</v>
      </c>
      <c r="B64" s="348"/>
      <c r="C64" s="363">
        <f t="shared" si="29"/>
        <v>1.0306384498418792</v>
      </c>
      <c r="D64" s="363">
        <f t="shared" si="12"/>
        <v>8.975112565467383E-2</v>
      </c>
      <c r="E64" s="363">
        <f t="shared" si="13"/>
        <v>1.2712824770915789</v>
      </c>
      <c r="F64" s="363">
        <f t="shared" si="14"/>
        <v>0.76822172863967619</v>
      </c>
      <c r="G64" s="363">
        <f t="shared" si="15"/>
        <v>1.0944014807766564</v>
      </c>
      <c r="H64" s="363">
        <f t="shared" si="16"/>
        <v>0.96508900711909751</v>
      </c>
      <c r="I64" s="363">
        <f t="shared" si="17"/>
        <v>1.2326056296493921</v>
      </c>
      <c r="J64" s="363">
        <f t="shared" si="18"/>
        <v>0.84787055080974949</v>
      </c>
      <c r="K64" s="363">
        <f t="shared" si="19"/>
        <v>1.0640373595672354</v>
      </c>
      <c r="L64" s="348" t="str">
        <f t="shared" si="30"/>
        <v>2009</v>
      </c>
      <c r="M64" s="363">
        <f t="shared" si="20"/>
        <v>4039.7171606826696</v>
      </c>
      <c r="N64" s="363">
        <f t="shared" si="21"/>
        <v>-75907.66196304145</v>
      </c>
      <c r="O64" s="363">
        <f t="shared" si="22"/>
        <v>67409.081716991495</v>
      </c>
      <c r="P64" s="363">
        <f t="shared" si="23"/>
        <v>-3012.3337467655961</v>
      </c>
      <c r="Q64" s="363">
        <f t="shared" si="24"/>
        <v>10989.033269442745</v>
      </c>
      <c r="R64" s="363">
        <f t="shared" si="25"/>
        <v>-12110.774757175825</v>
      </c>
      <c r="S64" s="363">
        <f t="shared" si="26"/>
        <v>20453.753335046382</v>
      </c>
      <c r="T64" s="363">
        <f t="shared" si="27"/>
        <v>-54400.232290429041</v>
      </c>
      <c r="U64" s="363">
        <f t="shared" si="28"/>
        <v>25705.80592480833</v>
      </c>
      <c r="V64" s="364">
        <f t="shared" si="31"/>
        <v>-1870.4012611600322</v>
      </c>
      <c r="W64" s="365">
        <f t="shared" si="32"/>
        <v>-1.8704012611600322</v>
      </c>
    </row>
    <row r="65" spans="1:23">
      <c r="A65" s="415" t="s">
        <v>387</v>
      </c>
      <c r="B65" s="348"/>
      <c r="C65" s="363">
        <f t="shared" si="29"/>
        <v>1.0011242541267653</v>
      </c>
      <c r="D65" s="363">
        <f t="shared" si="12"/>
        <v>8.6415130976904814E-2</v>
      </c>
      <c r="E65" s="363">
        <f t="shared" si="13"/>
        <v>1.2785983159734113</v>
      </c>
      <c r="F65" s="363">
        <f t="shared" si="14"/>
        <v>0.75474052071540254</v>
      </c>
      <c r="G65" s="363">
        <f t="shared" si="15"/>
        <v>1.1347607203679497</v>
      </c>
      <c r="H65" s="363">
        <f t="shared" si="16"/>
        <v>0.96486689505956125</v>
      </c>
      <c r="I65" s="363">
        <f t="shared" si="17"/>
        <v>1.2381149809592515</v>
      </c>
      <c r="J65" s="363">
        <f t="shared" si="18"/>
        <v>0.84208963193814546</v>
      </c>
      <c r="K65" s="363">
        <f t="shared" si="19"/>
        <v>1.0633858392801254</v>
      </c>
      <c r="L65" s="348" t="str">
        <f t="shared" si="30"/>
        <v>2010</v>
      </c>
      <c r="M65" s="363">
        <f t="shared" si="20"/>
        <v>134.33798947739254</v>
      </c>
      <c r="N65" s="363">
        <f t="shared" si="21"/>
        <v>-79186.256983621031</v>
      </c>
      <c r="O65" s="363">
        <f t="shared" si="22"/>
        <v>67347.767831771984</v>
      </c>
      <c r="P65" s="363">
        <f t="shared" si="23"/>
        <v>-3338.5573585326333</v>
      </c>
      <c r="Q65" s="363">
        <f t="shared" si="24"/>
        <v>15007.827263674391</v>
      </c>
      <c r="R65" s="363">
        <f t="shared" si="25"/>
        <v>-11903.220951284306</v>
      </c>
      <c r="S65" s="363">
        <f t="shared" si="26"/>
        <v>21280.639314814467</v>
      </c>
      <c r="T65" s="363">
        <f t="shared" si="27"/>
        <v>-55408.041632722656</v>
      </c>
      <c r="U65" s="363">
        <f t="shared" si="28"/>
        <v>26217.876462861906</v>
      </c>
      <c r="V65" s="364">
        <f t="shared" si="31"/>
        <v>-2205.2920070622758</v>
      </c>
      <c r="W65" s="365">
        <f t="shared" si="32"/>
        <v>-2.2052920070622757</v>
      </c>
    </row>
    <row r="66" spans="1:23">
      <c r="A66" s="415" t="s">
        <v>405</v>
      </c>
      <c r="B66" s="348"/>
      <c r="C66" s="363">
        <f t="shared" si="29"/>
        <v>0.98083069773046583</v>
      </c>
      <c r="D66" s="363">
        <f t="shared" si="12"/>
        <v>8.2730406829050238E-2</v>
      </c>
      <c r="E66" s="363">
        <f t="shared" si="13"/>
        <v>1.2701005466887596</v>
      </c>
      <c r="F66" s="363">
        <f t="shared" si="14"/>
        <v>0.76957590873461013</v>
      </c>
      <c r="G66" s="363">
        <f t="shared" si="15"/>
        <v>1.159775662338542</v>
      </c>
      <c r="H66" s="363">
        <f t="shared" si="16"/>
        <v>0.9608037155667537</v>
      </c>
      <c r="I66" s="363">
        <f t="shared" si="17"/>
        <v>1.2423205700512676</v>
      </c>
      <c r="J66" s="363">
        <f t="shared" si="18"/>
        <v>0.8434684231069135</v>
      </c>
      <c r="K66" s="363">
        <f t="shared" si="19"/>
        <v>1.0643399100084401</v>
      </c>
      <c r="L66" s="348" t="str">
        <f t="shared" si="30"/>
        <v>2011</v>
      </c>
      <c r="M66" s="363">
        <f t="shared" si="20"/>
        <v>-2229.0971320089939</v>
      </c>
      <c r="N66" s="363">
        <f t="shared" si="21"/>
        <v>-80354.708766620679</v>
      </c>
      <c r="O66" s="363">
        <f t="shared" si="22"/>
        <v>64112.766957803557</v>
      </c>
      <c r="P66" s="363">
        <f t="shared" si="23"/>
        <v>-3109.7211158541281</v>
      </c>
      <c r="Q66" s="363">
        <f t="shared" si="24"/>
        <v>17230.397119350015</v>
      </c>
      <c r="R66" s="363">
        <f t="shared" si="25"/>
        <v>-13223.5948248811</v>
      </c>
      <c r="S66" s="363">
        <f t="shared" si="26"/>
        <v>22056.526830319941</v>
      </c>
      <c r="T66" s="363">
        <f t="shared" si="27"/>
        <v>-54516.664148705131</v>
      </c>
      <c r="U66" s="363">
        <f t="shared" si="28"/>
        <v>27239.169381549556</v>
      </c>
      <c r="V66" s="364">
        <f t="shared" si="31"/>
        <v>-2532.7695221163285</v>
      </c>
      <c r="W66" s="365">
        <f t="shared" si="32"/>
        <v>-2.5327695221163284</v>
      </c>
    </row>
    <row r="67" spans="1:23">
      <c r="A67" s="415" t="s">
        <v>415</v>
      </c>
      <c r="B67" s="348"/>
      <c r="C67" s="363">
        <f t="shared" si="29"/>
        <v>0.9596198079052578</v>
      </c>
      <c r="D67" s="363">
        <f t="shared" si="12"/>
        <v>8.4203107635617239E-2</v>
      </c>
      <c r="E67" s="363">
        <f t="shared" si="13"/>
        <v>1.2632428757436307</v>
      </c>
      <c r="F67" s="363">
        <f t="shared" si="14"/>
        <v>0.76345412082919961</v>
      </c>
      <c r="G67" s="363">
        <f t="shared" si="15"/>
        <v>1.175914753252411</v>
      </c>
      <c r="H67" s="363">
        <f t="shared" si="16"/>
        <v>0.95741491270221124</v>
      </c>
      <c r="I67" s="363">
        <f t="shared" si="17"/>
        <v>1.2401315360026322</v>
      </c>
      <c r="J67" s="363">
        <f t="shared" si="18"/>
        <v>0.84200520860780725</v>
      </c>
      <c r="K67" s="363">
        <f t="shared" si="19"/>
        <v>1.078846833515456</v>
      </c>
      <c r="L67" s="348" t="str">
        <f t="shared" si="30"/>
        <v>2012</v>
      </c>
      <c r="M67" s="363">
        <f t="shared" si="20"/>
        <v>-4738.9419050710612</v>
      </c>
      <c r="N67" s="363">
        <f t="shared" si="21"/>
        <v>-82520.661183471282</v>
      </c>
      <c r="O67" s="363">
        <f t="shared" si="22"/>
        <v>62032.817794673916</v>
      </c>
      <c r="P67" s="363">
        <f t="shared" si="23"/>
        <v>-3309.31268875762</v>
      </c>
      <c r="Q67" s="363">
        <f t="shared" si="24"/>
        <v>18893.336422437042</v>
      </c>
      <c r="R67" s="363">
        <f t="shared" si="25"/>
        <v>-14603.701390710803</v>
      </c>
      <c r="S67" s="363">
        <f t="shared" si="26"/>
        <v>22540.602859461749</v>
      </c>
      <c r="T67" s="363">
        <f t="shared" si="27"/>
        <v>-56074.511689482075</v>
      </c>
      <c r="U67" s="363">
        <f t="shared" si="28"/>
        <v>34341.5101059316</v>
      </c>
      <c r="V67" s="364">
        <f t="shared" si="31"/>
        <v>-2604.317963887615</v>
      </c>
      <c r="W67" s="365">
        <f t="shared" si="32"/>
        <v>-2.6043179638876151</v>
      </c>
    </row>
    <row r="68" spans="1:23">
      <c r="A68" s="415" t="s">
        <v>424</v>
      </c>
      <c r="C68" s="363">
        <f t="shared" si="29"/>
        <v>0.9331756079515664</v>
      </c>
      <c r="D68" s="363">
        <f t="shared" si="12"/>
        <v>8.8452756124945922E-2</v>
      </c>
      <c r="E68" s="363">
        <f t="shared" si="13"/>
        <v>1.2599453678937715</v>
      </c>
      <c r="F68" s="363">
        <f t="shared" si="14"/>
        <v>0.76020507142348959</v>
      </c>
      <c r="G68" s="363">
        <f t="shared" si="15"/>
        <v>1.1896892006501489</v>
      </c>
      <c r="H68" s="363">
        <f t="shared" si="16"/>
        <v>0.9519495298970535</v>
      </c>
      <c r="I68" s="363">
        <f t="shared" si="17"/>
        <v>1.2291575853781451</v>
      </c>
      <c r="J68" s="363">
        <f t="shared" si="18"/>
        <v>0.83684333764352392</v>
      </c>
      <c r="K68" s="363">
        <f t="shared" si="19"/>
        <v>1.0824896815174263</v>
      </c>
      <c r="L68" s="348" t="str">
        <f t="shared" si="30"/>
        <v>2013</v>
      </c>
      <c r="M68" s="363">
        <f t="shared" si="20"/>
        <v>-8217.9442314874213</v>
      </c>
      <c r="N68" s="363">
        <f t="shared" si="21"/>
        <v>-78416.749012721353</v>
      </c>
      <c r="O68" s="363">
        <f t="shared" si="22"/>
        <v>62194.264382057525</v>
      </c>
      <c r="P68" s="363">
        <f t="shared" si="23"/>
        <v>-3631.2766530582062</v>
      </c>
      <c r="Q68" s="363">
        <f t="shared" si="24"/>
        <v>21102.255127527525</v>
      </c>
      <c r="R68" s="363">
        <f t="shared" si="25"/>
        <v>-17060.605410607379</v>
      </c>
      <c r="S68" s="363">
        <f t="shared" si="26"/>
        <v>22517.666975248529</v>
      </c>
      <c r="T68" s="363">
        <f t="shared" si="27"/>
        <v>-60066.946818574273</v>
      </c>
      <c r="U68" s="363">
        <f t="shared" si="28"/>
        <v>37465.389660525063</v>
      </c>
      <c r="V68" s="364">
        <f t="shared" si="31"/>
        <v>-2679.3273312322208</v>
      </c>
      <c r="W68" s="365">
        <f t="shared" si="32"/>
        <v>-2.679327331232221</v>
      </c>
    </row>
    <row r="69" spans="1:23">
      <c r="A69" s="415" t="s">
        <v>428</v>
      </c>
      <c r="C69" s="363">
        <f>(C20/$W20)/(B20/$V20)</f>
        <v>0.9596198079052578</v>
      </c>
      <c r="D69" s="363">
        <f>(E20/$W20)/(D20/$V20)</f>
        <v>8.4203107635617239E-2</v>
      </c>
      <c r="E69" s="363">
        <f>(G20/$W20)/(F20/$V20)</f>
        <v>1.2632428757436307</v>
      </c>
      <c r="F69" s="363">
        <f>(I20/$W20)/(H20/$V20)</f>
        <v>0.76345412082919961</v>
      </c>
      <c r="G69" s="363">
        <f>(K20/$W20)/(J20/$V20)</f>
        <v>1.175914753252411</v>
      </c>
      <c r="H69" s="363">
        <f>(M20/$W20)/(L20/$V20)</f>
        <v>0.95741491270221124</v>
      </c>
      <c r="I69" s="363">
        <f>(O20/$W20)/(N20/$V20)</f>
        <v>1.2401315360026322</v>
      </c>
      <c r="J69" s="363">
        <f>(Q20/$W20)/(P20/$V20)</f>
        <v>0.84200520860780725</v>
      </c>
      <c r="K69" s="363">
        <f>(S20/$W20)/(R20/$V20)</f>
        <v>1.078846833515456</v>
      </c>
      <c r="L69" s="348" t="str">
        <f t="shared" si="30"/>
        <v>2014</v>
      </c>
      <c r="M69" s="363">
        <f>(1-1/C69)*C20</f>
        <v>-4738.9419050710612</v>
      </c>
      <c r="N69" s="363">
        <f>(1-1/D69)*E20</f>
        <v>-82520.661183471282</v>
      </c>
      <c r="O69" s="363">
        <f>(1-1/E69)*G20</f>
        <v>62032.817794673916</v>
      </c>
      <c r="P69" s="363">
        <f>(1-1/F69)*I20</f>
        <v>-3309.31268875762</v>
      </c>
      <c r="Q69" s="363">
        <f>(1-1/G69)*K20</f>
        <v>18893.336422437042</v>
      </c>
      <c r="R69" s="363">
        <f>(1-1/H69)*M20</f>
        <v>-14603.701390710803</v>
      </c>
      <c r="S69" s="363">
        <f>(1-1/I69)*O20</f>
        <v>22540.602859461749</v>
      </c>
      <c r="T69" s="363">
        <f>(1-1/J69)*Q20</f>
        <v>-56074.511689482075</v>
      </c>
      <c r="U69" s="363">
        <f>(1-1/K69)*S20</f>
        <v>34341.5101059316</v>
      </c>
      <c r="V69" s="364">
        <f t="shared" si="31"/>
        <v>-2604.317963887615</v>
      </c>
      <c r="W69" s="365">
        <f t="shared" si="32"/>
        <v>-2.6043179638876151</v>
      </c>
    </row>
    <row r="70" spans="1:23">
      <c r="A70" s="415" t="s">
        <v>434</v>
      </c>
      <c r="C70" s="363">
        <f t="shared" ref="C70" si="33">(C21/$W21)/(B21/$V21)</f>
        <v>0.9331756079515664</v>
      </c>
      <c r="D70" s="363">
        <f t="shared" ref="D70:D71" si="34">(E21/$W21)/(D21/$V21)</f>
        <v>8.8452756124945922E-2</v>
      </c>
      <c r="E70" s="363">
        <f t="shared" ref="E70:E71" si="35">(G21/$W21)/(F21/$V21)</f>
        <v>1.2599453678937715</v>
      </c>
      <c r="F70" s="363">
        <f t="shared" ref="F70:F71" si="36">(I21/$W21)/(H21/$V21)</f>
        <v>0.76020507142348959</v>
      </c>
      <c r="G70" s="363">
        <f t="shared" ref="G70:G71" si="37">(K21/$W21)/(J21/$V21)</f>
        <v>1.1896892006501489</v>
      </c>
      <c r="H70" s="363">
        <f t="shared" ref="H70:H71" si="38">(M21/$W21)/(L21/$V21)</f>
        <v>0.9519495298970535</v>
      </c>
      <c r="I70" s="363">
        <f t="shared" ref="I70:I71" si="39">(O21/$W21)/(N21/$V21)</f>
        <v>1.2291575853781451</v>
      </c>
      <c r="J70" s="363">
        <f t="shared" ref="J70" si="40">(Q21/$W21)/(P21/$V21)</f>
        <v>0.83684333764352392</v>
      </c>
      <c r="K70" s="363">
        <f t="shared" ref="K70:K71" si="41">(S21/$W21)/(R21/$V21)</f>
        <v>1.0824896815174263</v>
      </c>
      <c r="L70" s="348" t="str">
        <f t="shared" si="30"/>
        <v>2015</v>
      </c>
      <c r="M70" s="363">
        <f t="shared" ref="M70:M71" si="42">(1-1/C70)*C21</f>
        <v>-8217.9442314874213</v>
      </c>
      <c r="N70" s="363">
        <f t="shared" ref="N70:N71" si="43">(1-1/D70)*E21</f>
        <v>-78416.749012721353</v>
      </c>
      <c r="O70" s="363">
        <f t="shared" ref="O70:O71" si="44">(1-1/E70)*G21</f>
        <v>62194.264382057525</v>
      </c>
      <c r="P70" s="363">
        <f t="shared" ref="P70:P71" si="45">(1-1/F70)*I21</f>
        <v>-3631.2766530582062</v>
      </c>
      <c r="Q70" s="363">
        <f t="shared" ref="Q70:Q71" si="46">(1-1/G70)*K21</f>
        <v>21102.255127527525</v>
      </c>
      <c r="R70" s="363">
        <f t="shared" ref="R70:R71" si="47">(1-1/H70)*M21</f>
        <v>-17060.605410607379</v>
      </c>
      <c r="S70" s="363">
        <f t="shared" ref="S70:S71" si="48">(1-1/I70)*O21</f>
        <v>22517.666975248529</v>
      </c>
      <c r="T70" s="363">
        <f t="shared" ref="T70:T71" si="49">(1-1/J70)*Q21</f>
        <v>-60066.946818574273</v>
      </c>
      <c r="U70" s="363">
        <f t="shared" ref="U70:U71" si="50">(1-1/K70)*S21</f>
        <v>37465.389660525063</v>
      </c>
      <c r="V70" s="364">
        <f t="shared" si="31"/>
        <v>-2679.3273312322208</v>
      </c>
      <c r="W70" s="365">
        <f t="shared" si="32"/>
        <v>-2.679327331232221</v>
      </c>
    </row>
    <row r="71" spans="1:23">
      <c r="A71" s="415" t="s">
        <v>443</v>
      </c>
      <c r="C71" s="363">
        <f>(C22/$W22)/(B22/$V22)</f>
        <v>0.91007118278863097</v>
      </c>
      <c r="D71" s="363">
        <f t="shared" si="34"/>
        <v>9.1593469461633548E-2</v>
      </c>
      <c r="E71" s="363">
        <f t="shared" si="35"/>
        <v>1.2686662298268048</v>
      </c>
      <c r="F71" s="363">
        <f t="shared" si="36"/>
        <v>0.77238189390236589</v>
      </c>
      <c r="G71" s="363">
        <f t="shared" si="37"/>
        <v>1.2021055771451259</v>
      </c>
      <c r="H71" s="363">
        <f t="shared" si="38"/>
        <v>0.94874842233641199</v>
      </c>
      <c r="I71" s="363">
        <f t="shared" si="39"/>
        <v>1.2212698738546803</v>
      </c>
      <c r="J71" s="363">
        <f>(Q22/$W22)/(P22/$V22)</f>
        <v>0.83205832094013776</v>
      </c>
      <c r="K71" s="363">
        <f t="shared" si="41"/>
        <v>1.0790249650001846</v>
      </c>
      <c r="L71" s="348" t="str">
        <f t="shared" si="30"/>
        <v>2016</v>
      </c>
      <c r="M71" s="363">
        <f t="shared" si="42"/>
        <v>-11569.345563853612</v>
      </c>
      <c r="N71" s="363">
        <f t="shared" si="43"/>
        <v>-74635.541129385761</v>
      </c>
      <c r="O71" s="363">
        <f t="shared" si="44"/>
        <v>65033.098392569831</v>
      </c>
      <c r="P71" s="363">
        <f t="shared" si="45"/>
        <v>-3713.5792321932113</v>
      </c>
      <c r="Q71" s="363">
        <f t="shared" si="46"/>
        <v>23643.751239136476</v>
      </c>
      <c r="R71" s="363">
        <f t="shared" si="47"/>
        <v>-18780.007941832682</v>
      </c>
      <c r="S71" s="363">
        <f t="shared" si="48"/>
        <v>22430.237895323484</v>
      </c>
      <c r="T71" s="363">
        <f t="shared" si="49"/>
        <v>-63619.391058541252</v>
      </c>
      <c r="U71" s="363">
        <f t="shared" si="50"/>
        <v>37572.673748043722</v>
      </c>
      <c r="V71" s="364">
        <f t="shared" si="31"/>
        <v>-2626.4559611925561</v>
      </c>
      <c r="W71" s="365">
        <f t="shared" si="32"/>
        <v>-2.6264559611925562</v>
      </c>
    </row>
    <row r="72" spans="1:23" ht="13.5" thickBot="1">
      <c r="A72" s="421"/>
    </row>
    <row r="73" spans="1:23" ht="51.75" thickBot="1">
      <c r="A73" s="414" t="s">
        <v>370</v>
      </c>
      <c r="C73" s="346" t="s">
        <v>1</v>
      </c>
      <c r="D73" s="346" t="s">
        <v>2</v>
      </c>
      <c r="E73" s="346" t="s">
        <v>4</v>
      </c>
      <c r="F73" s="346" t="s">
        <v>5</v>
      </c>
      <c r="G73" s="346" t="s">
        <v>6</v>
      </c>
      <c r="H73" s="346" t="s">
        <v>8</v>
      </c>
      <c r="I73" s="346" t="s">
        <v>9</v>
      </c>
      <c r="J73" s="346" t="s">
        <v>10</v>
      </c>
      <c r="K73" s="362" t="s">
        <v>368</v>
      </c>
      <c r="L73" s="366" t="s">
        <v>28</v>
      </c>
    </row>
    <row r="74" spans="1:23">
      <c r="A74" s="421" t="str">
        <f t="shared" ref="A74:A94" si="51">A51</f>
        <v>1996</v>
      </c>
      <c r="C74" s="363">
        <f t="shared" ref="C74:C94" si="52">C28/$W28*100</f>
        <v>5.4472247372440874</v>
      </c>
      <c r="D74" s="363">
        <f t="shared" ref="D74:D94" si="53">E28/$W28*100</f>
        <v>5.4089584273720366</v>
      </c>
      <c r="E74" s="363">
        <f t="shared" ref="E74:E94" si="54">G28/$W28*100</f>
        <v>20.589625321737049</v>
      </c>
      <c r="F74" s="363">
        <f t="shared" ref="F74:F93" si="55">I28/$W28*100</f>
        <v>3.6467412950137446</v>
      </c>
      <c r="G74" s="363">
        <f t="shared" ref="G74:G94" si="56">K28/$W28*100</f>
        <v>3.7165261242089085</v>
      </c>
      <c r="H74" s="363">
        <f t="shared" ref="H74:H94" si="57">M28/$W28*100</f>
        <v>13.039455562230623</v>
      </c>
      <c r="I74" s="363">
        <f t="shared" ref="I74:I94" si="58">O28/$W28*100</f>
        <v>9.505697682548174</v>
      </c>
      <c r="J74" s="363">
        <f t="shared" ref="J74:J94" si="59">Q28/$W28*100</f>
        <v>13.837223641312088</v>
      </c>
      <c r="K74" s="363">
        <f t="shared" ref="K74:K94" si="60">S28/$W28*100</f>
        <v>24.808547208333305</v>
      </c>
      <c r="L74" s="367">
        <f>AVERAGE(C74:K74)</f>
        <v>11.111111111111114</v>
      </c>
    </row>
    <row r="75" spans="1:23">
      <c r="A75" s="421" t="str">
        <f t="shared" si="51"/>
        <v>1997</v>
      </c>
      <c r="C75" s="363">
        <f t="shared" si="52"/>
        <v>5.3366744874610417</v>
      </c>
      <c r="D75" s="363">
        <f t="shared" si="53"/>
        <v>5.3840281200825491</v>
      </c>
      <c r="E75" s="363">
        <f t="shared" si="54"/>
        <v>20.795293183868129</v>
      </c>
      <c r="F75" s="363">
        <f t="shared" si="55"/>
        <v>3.7135259781310612</v>
      </c>
      <c r="G75" s="363">
        <f t="shared" si="56"/>
        <v>3.8658468665987966</v>
      </c>
      <c r="H75" s="363">
        <f t="shared" si="57"/>
        <v>12.893933417515987</v>
      </c>
      <c r="I75" s="363">
        <f t="shared" si="58"/>
        <v>9.8791927435857865</v>
      </c>
      <c r="J75" s="363">
        <f t="shared" si="59"/>
        <v>14.180964177889466</v>
      </c>
      <c r="K75" s="363">
        <f t="shared" si="60"/>
        <v>23.950541024867182</v>
      </c>
      <c r="L75" s="367">
        <f t="shared" ref="L75:L94" si="61">AVERAGE(C75:K75)</f>
        <v>11.111111111111109</v>
      </c>
    </row>
    <row r="76" spans="1:23">
      <c r="A76" s="421" t="str">
        <f t="shared" si="51"/>
        <v>1998</v>
      </c>
      <c r="C76" s="363">
        <f t="shared" si="52"/>
        <v>5.3751788046719033</v>
      </c>
      <c r="D76" s="363">
        <f t="shared" si="53"/>
        <v>5.2754267686708918</v>
      </c>
      <c r="E76" s="363">
        <f t="shared" si="54"/>
        <v>20.52384587032245</v>
      </c>
      <c r="F76" s="363">
        <f t="shared" si="55"/>
        <v>3.4596515919225883</v>
      </c>
      <c r="G76" s="363">
        <f t="shared" si="56"/>
        <v>3.4012904725577338</v>
      </c>
      <c r="H76" s="363">
        <f t="shared" si="57"/>
        <v>12.892457249982941</v>
      </c>
      <c r="I76" s="363">
        <f t="shared" si="58"/>
        <v>10.251153161967681</v>
      </c>
      <c r="J76" s="363">
        <f t="shared" si="59"/>
        <v>14.380257068537222</v>
      </c>
      <c r="K76" s="363">
        <f t="shared" si="60"/>
        <v>24.440739011366581</v>
      </c>
      <c r="L76" s="367">
        <f t="shared" si="61"/>
        <v>11.111111111111111</v>
      </c>
    </row>
    <row r="77" spans="1:23">
      <c r="A77" s="421" t="str">
        <f t="shared" si="51"/>
        <v>1999</v>
      </c>
      <c r="C77" s="363">
        <f t="shared" si="52"/>
        <v>5.1677255678190894</v>
      </c>
      <c r="D77" s="363">
        <f t="shared" si="53"/>
        <v>3.8124913636447122</v>
      </c>
      <c r="E77" s="363">
        <f t="shared" si="54"/>
        <v>20.792646746115963</v>
      </c>
      <c r="F77" s="363">
        <f t="shared" si="55"/>
        <v>3.4662378765520807</v>
      </c>
      <c r="G77" s="363">
        <f t="shared" si="56"/>
        <v>3.1980267449443711</v>
      </c>
      <c r="H77" s="363">
        <f t="shared" si="57"/>
        <v>13.793218386852008</v>
      </c>
      <c r="I77" s="363">
        <f t="shared" si="58"/>
        <v>10.583391949621985</v>
      </c>
      <c r="J77" s="363">
        <f t="shared" si="59"/>
        <v>15.211591978325526</v>
      </c>
      <c r="K77" s="363">
        <f t="shared" si="60"/>
        <v>23.974669386124255</v>
      </c>
      <c r="L77" s="367">
        <f t="shared" si="61"/>
        <v>11.111111111111111</v>
      </c>
    </row>
    <row r="78" spans="1:23">
      <c r="A78" s="421" t="str">
        <f t="shared" si="51"/>
        <v>2000</v>
      </c>
      <c r="C78" s="363">
        <f t="shared" si="52"/>
        <v>5.1135174230412055</v>
      </c>
      <c r="D78" s="363">
        <f t="shared" si="53"/>
        <v>3.5608359868651496</v>
      </c>
      <c r="E78" s="363">
        <f t="shared" si="54"/>
        <v>21.623077311065124</v>
      </c>
      <c r="F78" s="363">
        <f t="shared" si="55"/>
        <v>3.5160364268764699</v>
      </c>
      <c r="G78" s="363">
        <f t="shared" si="56"/>
        <v>3.1830112790826743</v>
      </c>
      <c r="H78" s="363">
        <f t="shared" si="57"/>
        <v>14.324986816266575</v>
      </c>
      <c r="I78" s="363">
        <f t="shared" si="58"/>
        <v>10.760946980069235</v>
      </c>
      <c r="J78" s="363">
        <f t="shared" si="59"/>
        <v>14.721892201153308</v>
      </c>
      <c r="K78" s="363">
        <f t="shared" si="60"/>
        <v>23.195695575580267</v>
      </c>
      <c r="L78" s="367">
        <f t="shared" si="61"/>
        <v>11.111111111111111</v>
      </c>
    </row>
    <row r="79" spans="1:23">
      <c r="A79" s="421" t="str">
        <f t="shared" si="51"/>
        <v>2001</v>
      </c>
      <c r="C79" s="363">
        <f t="shared" si="52"/>
        <v>4.9165914963720709</v>
      </c>
      <c r="D79" s="363">
        <f t="shared" si="53"/>
        <v>3.2378201288201334</v>
      </c>
      <c r="E79" s="363">
        <f t="shared" si="54"/>
        <v>21.324447512478613</v>
      </c>
      <c r="F79" s="363">
        <f t="shared" si="55"/>
        <v>3.3620868190288298</v>
      </c>
      <c r="G79" s="363">
        <f t="shared" si="56"/>
        <v>4.0877995722290938</v>
      </c>
      <c r="H79" s="363">
        <f t="shared" si="57"/>
        <v>14.853693805863429</v>
      </c>
      <c r="I79" s="363">
        <f t="shared" si="58"/>
        <v>10.777546212644143</v>
      </c>
      <c r="J79" s="363">
        <f t="shared" si="59"/>
        <v>14.935109606361173</v>
      </c>
      <c r="K79" s="363">
        <f t="shared" si="60"/>
        <v>22.504904846202511</v>
      </c>
      <c r="L79" s="367">
        <f t="shared" si="61"/>
        <v>11.111111111111109</v>
      </c>
    </row>
    <row r="80" spans="1:23">
      <c r="A80" s="421" t="str">
        <f t="shared" si="51"/>
        <v>2002</v>
      </c>
      <c r="C80" s="363">
        <f t="shared" si="52"/>
        <v>5.0198490501208362</v>
      </c>
      <c r="D80" s="363">
        <f t="shared" si="53"/>
        <v>2.824325378134517</v>
      </c>
      <c r="E80" s="363">
        <f t="shared" si="54"/>
        <v>21.400837609860755</v>
      </c>
      <c r="F80" s="363">
        <f t="shared" si="55"/>
        <v>3.6057774667465017</v>
      </c>
      <c r="G80" s="363">
        <f t="shared" si="56"/>
        <v>3.1572492925684781</v>
      </c>
      <c r="H80" s="363">
        <f t="shared" si="57"/>
        <v>14.883022783590057</v>
      </c>
      <c r="I80" s="363">
        <f t="shared" si="58"/>
        <v>11.548804436136706</v>
      </c>
      <c r="J80" s="363">
        <f t="shared" si="59"/>
        <v>15.333411416326786</v>
      </c>
      <c r="K80" s="363">
        <f t="shared" si="60"/>
        <v>22.226722566515356</v>
      </c>
      <c r="L80" s="367">
        <f t="shared" si="61"/>
        <v>11.111111111111111</v>
      </c>
    </row>
    <row r="81" spans="1:12">
      <c r="A81" s="421" t="str">
        <f t="shared" si="51"/>
        <v>2003</v>
      </c>
      <c r="C81" s="363">
        <f t="shared" si="52"/>
        <v>5.1395676894185245</v>
      </c>
      <c r="D81" s="363">
        <f t="shared" si="53"/>
        <v>2.9076201197028748</v>
      </c>
      <c r="E81" s="363">
        <f t="shared" si="54"/>
        <v>20.605269418701443</v>
      </c>
      <c r="F81" s="363">
        <f t="shared" si="55"/>
        <v>3.0926106884382696</v>
      </c>
      <c r="G81" s="363">
        <f t="shared" si="56"/>
        <v>3.2135968136524813</v>
      </c>
      <c r="H81" s="363">
        <f t="shared" si="57"/>
        <v>15.006283659722763</v>
      </c>
      <c r="I81" s="363">
        <f t="shared" si="58"/>
        <v>12.014189562214481</v>
      </c>
      <c r="J81" s="363">
        <f t="shared" si="59"/>
        <v>15.740518167430972</v>
      </c>
      <c r="K81" s="363">
        <f t="shared" si="60"/>
        <v>22.28034388071821</v>
      </c>
      <c r="L81" s="367">
        <f t="shared" si="61"/>
        <v>11.111111111111112</v>
      </c>
    </row>
    <row r="82" spans="1:12">
      <c r="A82" s="421" t="str">
        <f t="shared" si="51"/>
        <v>2004</v>
      </c>
      <c r="C82" s="363">
        <f t="shared" si="52"/>
        <v>4.9420586393220809</v>
      </c>
      <c r="D82" s="363">
        <f t="shared" si="53"/>
        <v>2.8410722241851838</v>
      </c>
      <c r="E82" s="363">
        <f t="shared" si="54"/>
        <v>20.665813514938701</v>
      </c>
      <c r="F82" s="363">
        <f t="shared" si="55"/>
        <v>3.1814369067687114</v>
      </c>
      <c r="G82" s="363">
        <f t="shared" si="56"/>
        <v>3.3678669381783042</v>
      </c>
      <c r="H82" s="363">
        <f t="shared" si="57"/>
        <v>15.166057955481312</v>
      </c>
      <c r="I82" s="363">
        <f t="shared" si="58"/>
        <v>12.00526291943858</v>
      </c>
      <c r="J82" s="363">
        <f t="shared" si="59"/>
        <v>16.170054578566599</v>
      </c>
      <c r="K82" s="363">
        <f t="shared" si="60"/>
        <v>21.660376323120524</v>
      </c>
      <c r="L82" s="367">
        <f t="shared" si="61"/>
        <v>11.111111111111111</v>
      </c>
    </row>
    <row r="83" spans="1:12">
      <c r="A83" s="421" t="str">
        <f t="shared" si="51"/>
        <v>2005</v>
      </c>
      <c r="C83" s="363">
        <f t="shared" si="52"/>
        <v>4.3600986716619872</v>
      </c>
      <c r="D83" s="363">
        <f t="shared" si="53"/>
        <v>2.5121893037531664</v>
      </c>
      <c r="E83" s="363">
        <f t="shared" si="54"/>
        <v>20.748617170547593</v>
      </c>
      <c r="F83" s="363">
        <f t="shared" si="55"/>
        <v>3.2016626078154204</v>
      </c>
      <c r="G83" s="363">
        <f t="shared" si="56"/>
        <v>3.6164695191038003</v>
      </c>
      <c r="H83" s="363">
        <f t="shared" si="57"/>
        <v>15.30189796435838</v>
      </c>
      <c r="I83" s="363">
        <f t="shared" si="58"/>
        <v>12.014790631225141</v>
      </c>
      <c r="J83" s="363">
        <f t="shared" si="59"/>
        <v>16.915421652365993</v>
      </c>
      <c r="K83" s="363">
        <f t="shared" si="60"/>
        <v>21.328852479168532</v>
      </c>
      <c r="L83" s="367">
        <f t="shared" si="61"/>
        <v>11.111111111111112</v>
      </c>
    </row>
    <row r="84" spans="1:12">
      <c r="A84" s="421" t="str">
        <f t="shared" si="51"/>
        <v>2006</v>
      </c>
      <c r="C84" s="363">
        <f t="shared" si="52"/>
        <v>4.1917697813391115</v>
      </c>
      <c r="D84" s="363">
        <f t="shared" si="53"/>
        <v>2.3112579960326571</v>
      </c>
      <c r="E84" s="363">
        <f t="shared" si="54"/>
        <v>20.892727533070811</v>
      </c>
      <c r="F84" s="363">
        <f t="shared" si="55"/>
        <v>3.1438573163720021</v>
      </c>
      <c r="G84" s="363">
        <f t="shared" si="56"/>
        <v>3.6951545649514057</v>
      </c>
      <c r="H84" s="363">
        <f t="shared" si="57"/>
        <v>15.463635373460386</v>
      </c>
      <c r="I84" s="363">
        <f t="shared" si="58"/>
        <v>12.005833002733368</v>
      </c>
      <c r="J84" s="363">
        <f t="shared" si="59"/>
        <v>17.292321796176626</v>
      </c>
      <c r="K84" s="363">
        <f t="shared" si="60"/>
        <v>21.003442635863614</v>
      </c>
      <c r="L84" s="367">
        <f t="shared" si="61"/>
        <v>11.111111111111107</v>
      </c>
    </row>
    <row r="85" spans="1:12">
      <c r="A85" s="421" t="str">
        <f t="shared" si="51"/>
        <v>2007</v>
      </c>
      <c r="C85" s="363">
        <f t="shared" si="52"/>
        <v>4.1233295584520597</v>
      </c>
      <c r="D85" s="363">
        <f t="shared" si="53"/>
        <v>2.1841108810267444</v>
      </c>
      <c r="E85" s="363">
        <f t="shared" si="54"/>
        <v>20.72877737753447</v>
      </c>
      <c r="F85" s="363">
        <f t="shared" si="55"/>
        <v>3.0461670281204838</v>
      </c>
      <c r="G85" s="363">
        <f t="shared" si="56"/>
        <v>4.0039368826303701</v>
      </c>
      <c r="H85" s="363">
        <f t="shared" si="57"/>
        <v>15.439284372493093</v>
      </c>
      <c r="I85" s="363">
        <f t="shared" si="58"/>
        <v>12.236915934229103</v>
      </c>
      <c r="J85" s="363">
        <f t="shared" si="59"/>
        <v>17.465133368146859</v>
      </c>
      <c r="K85" s="363">
        <f t="shared" si="60"/>
        <v>20.772344597366814</v>
      </c>
      <c r="L85" s="367">
        <f t="shared" si="61"/>
        <v>11.111111111111111</v>
      </c>
    </row>
    <row r="86" spans="1:12">
      <c r="A86" s="421" t="str">
        <f t="shared" si="51"/>
        <v>2008</v>
      </c>
      <c r="C86" s="363">
        <f>C40/$W40*100</f>
        <v>4.6227618841167262</v>
      </c>
      <c r="D86" s="363">
        <f t="shared" si="53"/>
        <v>1.9620745812462603</v>
      </c>
      <c r="E86" s="363">
        <f t="shared" si="54"/>
        <v>20.378389498930975</v>
      </c>
      <c r="F86" s="363">
        <f t="shared" si="55"/>
        <v>2.7972006095286743</v>
      </c>
      <c r="G86" s="363">
        <f t="shared" si="56"/>
        <v>4.2405379098285607</v>
      </c>
      <c r="H86" s="363">
        <f t="shared" si="57"/>
        <v>15.063291767690115</v>
      </c>
      <c r="I86" s="363">
        <f t="shared" si="58"/>
        <v>12.204867340189111</v>
      </c>
      <c r="J86" s="363">
        <f t="shared" si="59"/>
        <v>17.774412141229277</v>
      </c>
      <c r="K86" s="363">
        <f t="shared" si="60"/>
        <v>20.956464267240307</v>
      </c>
      <c r="L86" s="367">
        <f t="shared" si="61"/>
        <v>11.111111111111111</v>
      </c>
    </row>
    <row r="87" spans="1:12">
      <c r="A87" s="421" t="str">
        <f t="shared" si="51"/>
        <v>2009</v>
      </c>
      <c r="C87" s="363">
        <f t="shared" si="52"/>
        <v>4.5329195378346139</v>
      </c>
      <c r="D87" s="363">
        <f t="shared" si="53"/>
        <v>1.8972281022504496</v>
      </c>
      <c r="E87" s="363">
        <f t="shared" si="54"/>
        <v>18.492036649671096</v>
      </c>
      <c r="F87" s="363">
        <f t="shared" si="55"/>
        <v>2.7068166509668581</v>
      </c>
      <c r="G87" s="363">
        <f t="shared" si="56"/>
        <v>4.7029428157920128</v>
      </c>
      <c r="H87" s="363">
        <f t="shared" si="57"/>
        <v>15.288338658508433</v>
      </c>
      <c r="I87" s="363">
        <f t="shared" si="58"/>
        <v>12.37465745351518</v>
      </c>
      <c r="J87" s="363">
        <f t="shared" si="59"/>
        <v>18.29875161911222</v>
      </c>
      <c r="K87" s="363">
        <f t="shared" si="60"/>
        <v>21.706308512349143</v>
      </c>
      <c r="L87" s="367">
        <f t="shared" si="61"/>
        <v>11.111111111111112</v>
      </c>
    </row>
    <row r="88" spans="1:12">
      <c r="A88" s="421" t="str">
        <f t="shared" si="51"/>
        <v>2010</v>
      </c>
      <c r="C88" s="363">
        <f t="shared" si="52"/>
        <v>4.4902805188033224</v>
      </c>
      <c r="D88" s="363">
        <f t="shared" si="53"/>
        <v>2.0183368096142762</v>
      </c>
      <c r="E88" s="363">
        <f t="shared" si="54"/>
        <v>19.023391092936325</v>
      </c>
      <c r="F88" s="363">
        <f t="shared" si="55"/>
        <v>2.6728461858791293</v>
      </c>
      <c r="G88" s="363">
        <f t="shared" si="56"/>
        <v>4.6263828913692944</v>
      </c>
      <c r="H88" s="363">
        <f t="shared" si="57"/>
        <v>15.460051756911367</v>
      </c>
      <c r="I88" s="363">
        <f t="shared" si="58"/>
        <v>12.237742740330198</v>
      </c>
      <c r="J88" s="363">
        <f t="shared" si="59"/>
        <v>17.925104369359843</v>
      </c>
      <c r="K88" s="363">
        <f t="shared" si="60"/>
        <v>21.545863634796238</v>
      </c>
      <c r="L88" s="367">
        <f t="shared" si="61"/>
        <v>11.111111111111111</v>
      </c>
    </row>
    <row r="89" spans="1:12">
      <c r="A89" s="421" t="str">
        <f t="shared" si="51"/>
        <v>2011</v>
      </c>
      <c r="C89" s="363">
        <f t="shared" si="52"/>
        <v>4.7554483108012278</v>
      </c>
      <c r="D89" s="363">
        <f t="shared" si="53"/>
        <v>1.9264383428192711</v>
      </c>
      <c r="E89" s="363">
        <f t="shared" si="54"/>
        <v>18.867984532351681</v>
      </c>
      <c r="F89" s="363">
        <f t="shared" si="55"/>
        <v>2.6035233656186394</v>
      </c>
      <c r="G89" s="363">
        <f t="shared" si="56"/>
        <v>4.4816914306324751</v>
      </c>
      <c r="H89" s="363">
        <f t="shared" si="57"/>
        <v>15.628994424880421</v>
      </c>
      <c r="I89" s="363">
        <f t="shared" si="58"/>
        <v>12.181472340880504</v>
      </c>
      <c r="J89" s="363">
        <f t="shared" si="59"/>
        <v>18.016784278083087</v>
      </c>
      <c r="K89" s="363">
        <f t="shared" si="60"/>
        <v>21.537662973932701</v>
      </c>
      <c r="L89" s="367">
        <f t="shared" si="61"/>
        <v>11.111111111111111</v>
      </c>
    </row>
    <row r="90" spans="1:12">
      <c r="A90" s="421" t="str">
        <f t="shared" si="51"/>
        <v>2012</v>
      </c>
      <c r="C90" s="363">
        <f t="shared" si="52"/>
        <v>4.7403154360993227</v>
      </c>
      <c r="D90" s="363">
        <f t="shared" si="53"/>
        <v>1.9166397237055395</v>
      </c>
      <c r="E90" s="363">
        <f t="shared" si="54"/>
        <v>18.772570596158261</v>
      </c>
      <c r="F90" s="363">
        <f t="shared" si="55"/>
        <v>2.5361011774508793</v>
      </c>
      <c r="G90" s="363">
        <f t="shared" si="56"/>
        <v>4.486984864865442</v>
      </c>
      <c r="H90" s="363">
        <f t="shared" si="57"/>
        <v>15.790516696826545</v>
      </c>
      <c r="I90" s="363">
        <f t="shared" si="58"/>
        <v>12.187486963269293</v>
      </c>
      <c r="J90" s="363">
        <f t="shared" si="59"/>
        <v>17.916055505270993</v>
      </c>
      <c r="K90" s="363">
        <f t="shared" si="60"/>
        <v>21.653329036353728</v>
      </c>
      <c r="L90" s="367">
        <f t="shared" si="61"/>
        <v>11.111111111111111</v>
      </c>
    </row>
    <row r="91" spans="1:12">
      <c r="A91" s="421" t="str">
        <f t="shared" si="51"/>
        <v>2013</v>
      </c>
      <c r="C91" s="363">
        <f t="shared" si="52"/>
        <v>4.8098667700936542</v>
      </c>
      <c r="D91" s="363">
        <f t="shared" si="53"/>
        <v>1.9532229102820982</v>
      </c>
      <c r="E91" s="363">
        <f t="shared" si="54"/>
        <v>18.517726892902619</v>
      </c>
      <c r="F91" s="363">
        <f t="shared" si="55"/>
        <v>2.4771405042898387</v>
      </c>
      <c r="G91" s="363">
        <f t="shared" si="56"/>
        <v>4.6167539271270996</v>
      </c>
      <c r="H91" s="363">
        <f t="shared" si="57"/>
        <v>15.649272492883416</v>
      </c>
      <c r="I91" s="363">
        <f t="shared" si="58"/>
        <v>12.25626503319603</v>
      </c>
      <c r="J91" s="363">
        <f t="shared" si="59"/>
        <v>17.942628895681764</v>
      </c>
      <c r="K91" s="363">
        <f t="shared" si="60"/>
        <v>21.777122573543483</v>
      </c>
      <c r="L91" s="367">
        <f t="shared" si="61"/>
        <v>11.111111111111111</v>
      </c>
    </row>
    <row r="92" spans="1:12">
      <c r="A92" s="421" t="str">
        <f t="shared" si="51"/>
        <v>2014</v>
      </c>
      <c r="C92" s="363">
        <f t="shared" si="52"/>
        <v>5.0809974291745688</v>
      </c>
      <c r="D92" s="363">
        <f t="shared" si="53"/>
        <v>2.0685195113016546</v>
      </c>
      <c r="E92" s="363">
        <f t="shared" si="54"/>
        <v>18.127077519257405</v>
      </c>
      <c r="F92" s="363">
        <f t="shared" si="55"/>
        <v>2.3775869386051913</v>
      </c>
      <c r="G92" s="363">
        <f t="shared" si="56"/>
        <v>4.6830134991913255</v>
      </c>
      <c r="H92" s="363">
        <f t="shared" si="57"/>
        <v>15.477579762850111</v>
      </c>
      <c r="I92" s="363">
        <f t="shared" si="58"/>
        <v>12.385232517352367</v>
      </c>
      <c r="J92" s="363">
        <f t="shared" si="59"/>
        <v>17.894674664288829</v>
      </c>
      <c r="K92" s="363">
        <f t="shared" si="60"/>
        <v>21.905318157978552</v>
      </c>
      <c r="L92" s="367">
        <f t="shared" si="61"/>
        <v>11.111111111111112</v>
      </c>
    </row>
    <row r="93" spans="1:12">
      <c r="A93" s="421" t="str">
        <f t="shared" si="51"/>
        <v>2015</v>
      </c>
      <c r="C93" s="363">
        <f t="shared" si="52"/>
        <v>4.7910690367424627</v>
      </c>
      <c r="D93" s="363">
        <f t="shared" si="53"/>
        <v>2.0647237043067705</v>
      </c>
      <c r="E93" s="363">
        <f t="shared" si="54"/>
        <v>17.938652015233451</v>
      </c>
      <c r="F93" s="363">
        <f t="shared" si="55"/>
        <v>2.3386798875496293</v>
      </c>
      <c r="G93" s="363">
        <f t="shared" si="56"/>
        <v>4.7001490177835148</v>
      </c>
      <c r="H93" s="363">
        <f t="shared" si="57"/>
        <v>15.496969444253139</v>
      </c>
      <c r="I93" s="363">
        <f t="shared" si="58"/>
        <v>12.494986228320373</v>
      </c>
      <c r="J93" s="363">
        <f t="shared" si="59"/>
        <v>18.238230087435454</v>
      </c>
      <c r="K93" s="363">
        <f t="shared" si="60"/>
        <v>21.936540578375215</v>
      </c>
      <c r="L93" s="367">
        <f t="shared" si="61"/>
        <v>11.111111111111112</v>
      </c>
    </row>
    <row r="94" spans="1:12" ht="13.5" thickBot="1">
      <c r="A94" s="421" t="str">
        <f t="shared" si="51"/>
        <v>2016</v>
      </c>
      <c r="C94" s="363">
        <f t="shared" si="52"/>
        <v>4.7689751439374923</v>
      </c>
      <c r="D94" s="363">
        <f t="shared" si="53"/>
        <v>1.9323121125283154</v>
      </c>
      <c r="E94" s="363">
        <f t="shared" si="54"/>
        <v>18.71659469186152</v>
      </c>
      <c r="F94" s="363">
        <f>I48/$W48*100</f>
        <v>2.5378902631827884</v>
      </c>
      <c r="G94" s="363">
        <f t="shared" si="56"/>
        <v>4.5295601384207611</v>
      </c>
      <c r="H94" s="363">
        <f t="shared" si="57"/>
        <v>15.689802596980048</v>
      </c>
      <c r="I94" s="363">
        <f t="shared" si="58"/>
        <v>12.209008929472118</v>
      </c>
      <c r="J94" s="363">
        <f t="shared" si="59"/>
        <v>17.957867094730585</v>
      </c>
      <c r="K94" s="363">
        <f t="shared" si="60"/>
        <v>21.657989028886373</v>
      </c>
      <c r="L94" s="368">
        <f t="shared" si="61"/>
        <v>11.111111111111112</v>
      </c>
    </row>
    <row r="95" spans="1:12">
      <c r="A95" s="421"/>
      <c r="C95" s="363"/>
      <c r="L95" s="392"/>
    </row>
    <row r="96" spans="1:12">
      <c r="A96" s="422" t="s">
        <v>28</v>
      </c>
      <c r="B96" s="369"/>
      <c r="C96" s="363">
        <f>AVERAGE(C74:C94)</f>
        <v>4.8441057130727332</v>
      </c>
      <c r="D96" s="363">
        <f t="shared" ref="D96:K96" si="62">AVERAGE(D74:D94)</f>
        <v>2.857125356968822</v>
      </c>
      <c r="E96" s="363">
        <f t="shared" si="62"/>
        <v>19.977400098073545</v>
      </c>
      <c r="F96" s="363">
        <f t="shared" si="62"/>
        <v>3.0230275040408476</v>
      </c>
      <c r="G96" s="363">
        <f t="shared" si="62"/>
        <v>3.9797519793198526</v>
      </c>
      <c r="H96" s="363">
        <f t="shared" si="62"/>
        <v>14.885844997600053</v>
      </c>
      <c r="I96" s="363">
        <f t="shared" si="62"/>
        <v>11.624544988711406</v>
      </c>
      <c r="J96" s="363">
        <f t="shared" si="62"/>
        <v>16.578495633704033</v>
      </c>
      <c r="K96" s="363">
        <f t="shared" si="62"/>
        <v>22.229703728508714</v>
      </c>
      <c r="L96" s="363"/>
    </row>
    <row r="97" spans="1:21">
      <c r="A97" s="422" t="s">
        <v>371</v>
      </c>
      <c r="B97" s="369"/>
      <c r="C97" s="363">
        <f>C94-C74</f>
        <v>-0.67824959330659507</v>
      </c>
      <c r="D97" s="363">
        <f t="shared" ref="D97:K97" si="63">D94-D74</f>
        <v>-3.4766463148437214</v>
      </c>
      <c r="E97" s="363">
        <f t="shared" si="63"/>
        <v>-1.8730306298755295</v>
      </c>
      <c r="F97" s="363">
        <f t="shared" si="63"/>
        <v>-1.1088510318309561</v>
      </c>
      <c r="G97" s="363">
        <f t="shared" si="63"/>
        <v>0.81303401421185262</v>
      </c>
      <c r="H97" s="363">
        <f t="shared" si="63"/>
        <v>2.6503470347494247</v>
      </c>
      <c r="I97" s="363">
        <f t="shared" si="63"/>
        <v>2.7033112469239438</v>
      </c>
      <c r="J97" s="363">
        <f t="shared" si="63"/>
        <v>4.1206434534184968</v>
      </c>
      <c r="K97" s="363">
        <f t="shared" si="63"/>
        <v>-3.1505581794469322</v>
      </c>
      <c r="L97" s="363"/>
    </row>
    <row r="98" spans="1:21">
      <c r="A98" s="422" t="s">
        <v>372</v>
      </c>
      <c r="B98" s="369"/>
      <c r="C98" s="363">
        <f>STDEV(C74:C94)</f>
        <v>0.36969484778876921</v>
      </c>
      <c r="D98" s="363">
        <f t="shared" ref="D98:K98" si="64">STDEV(D74:D94)</f>
        <v>1.1889241273904354</v>
      </c>
      <c r="E98" s="363">
        <f t="shared" si="64"/>
        <v>1.1975260980165365</v>
      </c>
      <c r="F98" s="363">
        <f t="shared" si="64"/>
        <v>0.45455757049983098</v>
      </c>
      <c r="G98" s="363">
        <f t="shared" si="64"/>
        <v>0.58163090321814881</v>
      </c>
      <c r="H98" s="363">
        <f t="shared" si="64"/>
        <v>0.93842567433362023</v>
      </c>
      <c r="I98" s="363">
        <f t="shared" si="64"/>
        <v>0.91988763919386218</v>
      </c>
      <c r="J98" s="363">
        <f t="shared" si="64"/>
        <v>1.5532341025177692</v>
      </c>
      <c r="K98" s="363">
        <f t="shared" si="64"/>
        <v>1.1665489579295998</v>
      </c>
      <c r="L98" s="363"/>
    </row>
    <row r="99" spans="1:21">
      <c r="A99" s="422"/>
      <c r="B99" s="369"/>
      <c r="C99" s="363"/>
      <c r="D99" s="363"/>
      <c r="E99" s="363"/>
      <c r="F99" s="363"/>
      <c r="G99" s="363"/>
      <c r="H99" s="363"/>
      <c r="I99" s="363"/>
      <c r="J99" s="363"/>
      <c r="K99" s="363"/>
    </row>
    <row r="100" spans="1:21">
      <c r="A100" s="422"/>
      <c r="B100" s="369"/>
      <c r="C100" s="363"/>
      <c r="D100" s="363"/>
      <c r="E100" s="363"/>
      <c r="F100" s="363"/>
      <c r="G100" s="363"/>
      <c r="H100" s="363"/>
      <c r="I100" s="363"/>
      <c r="J100" s="363"/>
      <c r="K100" s="363"/>
    </row>
    <row r="101" spans="1:21" ht="13.5" thickBot="1">
      <c r="A101" s="421"/>
    </row>
    <row r="102" spans="1:21">
      <c r="A102" s="421"/>
      <c r="C102" s="370" t="s">
        <v>277</v>
      </c>
      <c r="D102" s="371" t="s">
        <v>280</v>
      </c>
      <c r="E102" s="371" t="s">
        <v>360</v>
      </c>
      <c r="F102" s="371">
        <v>2004</v>
      </c>
      <c r="G102" s="371">
        <v>2006</v>
      </c>
      <c r="H102" s="371" t="str">
        <f>A86</f>
        <v>2008</v>
      </c>
      <c r="I102" s="371">
        <v>2009</v>
      </c>
      <c r="J102" s="371">
        <v>2010</v>
      </c>
      <c r="K102" s="371">
        <v>2011</v>
      </c>
      <c r="L102" s="371">
        <v>2012</v>
      </c>
      <c r="M102" s="371" t="s">
        <v>28</v>
      </c>
      <c r="N102" s="371" t="s">
        <v>371</v>
      </c>
      <c r="O102" s="372" t="s">
        <v>372</v>
      </c>
    </row>
    <row r="103" spans="1:21">
      <c r="A103" s="421" t="s">
        <v>1</v>
      </c>
      <c r="C103" s="373">
        <f t="array" ref="C103:C111">TRANSPOSE(C72:K72)</f>
        <v>0</v>
      </c>
      <c r="D103" s="375">
        <f t="array" ref="D103:D111">TRANSPOSE(C75:K75)</f>
        <v>5.3366744874610417</v>
      </c>
      <c r="E103" s="375">
        <f t="array" ref="E103:E111">TRANSPOSE(C79:K79)</f>
        <v>4.9165914963720709</v>
      </c>
      <c r="F103" s="375">
        <f t="array" ref="F103:F111">TRANSPOSE(C82:K82)</f>
        <v>4.9420586393220809</v>
      </c>
      <c r="G103" s="375">
        <f t="array" ref="G103:G111">TRANSPOSE(C84:K84)</f>
        <v>4.1917697813391115</v>
      </c>
      <c r="H103" s="375">
        <f t="array" ref="H103:H111">TRANSPOSE(C86:K86)</f>
        <v>4.6227618841167262</v>
      </c>
      <c r="I103" s="375">
        <f t="array" ref="I103:I111">TRANSPOSE(C87:K87)</f>
        <v>4.5329195378346139</v>
      </c>
      <c r="J103" s="375">
        <f t="array" ref="J103:J111">TRANSPOSE(C88:K88)</f>
        <v>4.4902805188033224</v>
      </c>
      <c r="K103" s="375">
        <f t="array" ref="K103:K111">TRANSPOSE(C89:K89)</f>
        <v>4.7554483108012278</v>
      </c>
      <c r="L103" s="375">
        <f t="array" ref="L103:L111">TRANSPOSE(C91:K91)</f>
        <v>4.8098667700936542</v>
      </c>
      <c r="M103" s="375">
        <f>AVERAGE(C103:L103)</f>
        <v>4.2598371426143853</v>
      </c>
      <c r="N103" s="375">
        <f>L103-C103</f>
        <v>4.8098667700936542</v>
      </c>
      <c r="O103" s="377">
        <f>STDEV(C103:L103)</f>
        <v>1.5280609462690422</v>
      </c>
      <c r="P103" s="357"/>
      <c r="Q103" s="357"/>
      <c r="R103" s="357"/>
      <c r="S103" s="357"/>
      <c r="T103" s="357"/>
      <c r="U103" s="357"/>
    </row>
    <row r="104" spans="1:21">
      <c r="A104" s="421" t="s">
        <v>2</v>
      </c>
      <c r="C104" s="373">
        <v>0</v>
      </c>
      <c r="D104" s="375">
        <v>5.3840281200825491</v>
      </c>
      <c r="E104" s="375">
        <v>3.2378201288201334</v>
      </c>
      <c r="F104" s="375">
        <v>2.8410722241851838</v>
      </c>
      <c r="G104" s="375">
        <v>2.3112579960326571</v>
      </c>
      <c r="H104" s="375">
        <v>1.9620745812462603</v>
      </c>
      <c r="I104" s="375">
        <v>1.8972281022504496</v>
      </c>
      <c r="J104" s="375">
        <v>2.0183368096142762</v>
      </c>
      <c r="K104" s="375">
        <v>1.9264383428192711</v>
      </c>
      <c r="L104" s="375">
        <v>1.9532229102820982</v>
      </c>
      <c r="M104" s="375">
        <f t="shared" ref="M104:M111" si="65">AVERAGE(C104:L104)</f>
        <v>2.3531479215332878</v>
      </c>
      <c r="N104" s="375">
        <f t="shared" ref="N104:N111" si="66">L104-C104</f>
        <v>1.9532229102820982</v>
      </c>
      <c r="O104" s="377">
        <f t="shared" ref="O104:O111" si="67">STDEV(C104:L104)</f>
        <v>1.3565041066756105</v>
      </c>
      <c r="P104" s="357"/>
      <c r="Q104" s="357"/>
      <c r="R104" s="357"/>
      <c r="S104" s="357"/>
      <c r="T104" s="357"/>
      <c r="U104" s="357"/>
    </row>
    <row r="105" spans="1:21">
      <c r="A105" s="421" t="s">
        <v>4</v>
      </c>
      <c r="C105" s="373">
        <v>0</v>
      </c>
      <c r="D105" s="375">
        <v>20.795293183868129</v>
      </c>
      <c r="E105" s="375">
        <v>21.324447512478613</v>
      </c>
      <c r="F105" s="375">
        <v>20.665813514938701</v>
      </c>
      <c r="G105" s="375">
        <v>20.892727533070811</v>
      </c>
      <c r="H105" s="375">
        <v>20.378389498930975</v>
      </c>
      <c r="I105" s="375">
        <v>18.492036649671096</v>
      </c>
      <c r="J105" s="375">
        <v>19.023391092936325</v>
      </c>
      <c r="K105" s="375">
        <v>18.867984532351681</v>
      </c>
      <c r="L105" s="375">
        <v>18.517726892902619</v>
      </c>
      <c r="M105" s="375">
        <f t="shared" si="65"/>
        <v>17.895781041114894</v>
      </c>
      <c r="N105" s="375">
        <f t="shared" si="66"/>
        <v>18.517726892902619</v>
      </c>
      <c r="O105" s="377">
        <f t="shared" si="67"/>
        <v>6.3787759004764553</v>
      </c>
      <c r="P105" s="357"/>
      <c r="Q105" s="357"/>
      <c r="R105" s="357"/>
      <c r="S105" s="357"/>
      <c r="T105" s="357"/>
      <c r="U105" s="357"/>
    </row>
    <row r="106" spans="1:21">
      <c r="A106" s="421" t="s">
        <v>5</v>
      </c>
      <c r="C106" s="373">
        <v>0</v>
      </c>
      <c r="D106" s="375">
        <v>3.7135259781310612</v>
      </c>
      <c r="E106" s="375">
        <v>3.3620868190288298</v>
      </c>
      <c r="F106" s="375">
        <v>3.1814369067687114</v>
      </c>
      <c r="G106" s="375">
        <v>3.1438573163720021</v>
      </c>
      <c r="H106" s="375">
        <v>2.7972006095286743</v>
      </c>
      <c r="I106" s="375">
        <v>2.7068166509668581</v>
      </c>
      <c r="J106" s="375">
        <v>2.6728461858791293</v>
      </c>
      <c r="K106" s="375">
        <v>2.6035233656186394</v>
      </c>
      <c r="L106" s="375">
        <v>2.4771405042898387</v>
      </c>
      <c r="M106" s="375">
        <f t="shared" si="65"/>
        <v>2.6658434336583743</v>
      </c>
      <c r="N106" s="375">
        <f t="shared" si="66"/>
        <v>2.4771405042898387</v>
      </c>
      <c r="O106" s="377">
        <f t="shared" si="67"/>
        <v>1.0133510863130164</v>
      </c>
      <c r="P106" s="357"/>
      <c r="Q106" s="357"/>
      <c r="R106" s="357"/>
      <c r="S106" s="357"/>
      <c r="T106" s="357"/>
      <c r="U106" s="357"/>
    </row>
    <row r="107" spans="1:21">
      <c r="A107" s="421" t="s">
        <v>6</v>
      </c>
      <c r="C107" s="373">
        <v>0</v>
      </c>
      <c r="D107" s="375">
        <v>3.8658468665987966</v>
      </c>
      <c r="E107" s="375">
        <v>4.0877995722290938</v>
      </c>
      <c r="F107" s="375">
        <v>3.3678669381783042</v>
      </c>
      <c r="G107" s="375">
        <v>3.6951545649514057</v>
      </c>
      <c r="H107" s="375">
        <v>4.2405379098285607</v>
      </c>
      <c r="I107" s="375">
        <v>4.7029428157920128</v>
      </c>
      <c r="J107" s="375">
        <v>4.6263828913692944</v>
      </c>
      <c r="K107" s="375">
        <v>4.4816914306324751</v>
      </c>
      <c r="L107" s="375">
        <v>4.6167539271270996</v>
      </c>
      <c r="M107" s="375">
        <f t="shared" si="65"/>
        <v>3.7684976916707043</v>
      </c>
      <c r="N107" s="375">
        <f t="shared" si="66"/>
        <v>4.6167539271270996</v>
      </c>
      <c r="O107" s="377">
        <f t="shared" si="67"/>
        <v>1.3959883095457253</v>
      </c>
      <c r="P107" s="357"/>
      <c r="Q107" s="357"/>
      <c r="R107" s="357"/>
      <c r="S107" s="357"/>
      <c r="T107" s="357"/>
      <c r="U107" s="357"/>
    </row>
    <row r="108" spans="1:21">
      <c r="A108" s="421" t="s">
        <v>8</v>
      </c>
      <c r="C108" s="373">
        <v>0</v>
      </c>
      <c r="D108" s="375">
        <v>12.893933417515987</v>
      </c>
      <c r="E108" s="375">
        <v>14.853693805863429</v>
      </c>
      <c r="F108" s="375">
        <v>15.166057955481312</v>
      </c>
      <c r="G108" s="375">
        <v>15.463635373460386</v>
      </c>
      <c r="H108" s="375">
        <v>15.063291767690115</v>
      </c>
      <c r="I108" s="375">
        <v>15.288338658508433</v>
      </c>
      <c r="J108" s="375">
        <v>15.460051756911367</v>
      </c>
      <c r="K108" s="375">
        <v>15.628994424880421</v>
      </c>
      <c r="L108" s="375">
        <v>15.649272492883416</v>
      </c>
      <c r="M108" s="375">
        <f t="shared" si="65"/>
        <v>13.546726965319488</v>
      </c>
      <c r="N108" s="375">
        <f t="shared" si="66"/>
        <v>15.649272492883416</v>
      </c>
      <c r="O108" s="377">
        <f t="shared" si="67"/>
        <v>4.8269545405466632</v>
      </c>
      <c r="P108" s="357"/>
      <c r="Q108" s="357"/>
      <c r="R108" s="357"/>
      <c r="S108" s="357"/>
      <c r="T108" s="357"/>
      <c r="U108" s="357"/>
    </row>
    <row r="109" spans="1:21">
      <c r="A109" s="421" t="s">
        <v>9</v>
      </c>
      <c r="C109" s="373">
        <v>0</v>
      </c>
      <c r="D109" s="375">
        <v>9.8791927435857865</v>
      </c>
      <c r="E109" s="375">
        <v>10.777546212644143</v>
      </c>
      <c r="F109" s="375">
        <v>12.00526291943858</v>
      </c>
      <c r="G109" s="375">
        <v>12.005833002733368</v>
      </c>
      <c r="H109" s="375">
        <v>12.204867340189111</v>
      </c>
      <c r="I109" s="375">
        <v>12.37465745351518</v>
      </c>
      <c r="J109" s="375">
        <v>12.237742740330198</v>
      </c>
      <c r="K109" s="375">
        <v>12.181472340880504</v>
      </c>
      <c r="L109" s="375">
        <v>12.25626503319603</v>
      </c>
      <c r="M109" s="375">
        <f t="shared" si="65"/>
        <v>10.59228397865129</v>
      </c>
      <c r="N109" s="375">
        <f t="shared" si="66"/>
        <v>12.25626503319603</v>
      </c>
      <c r="O109" s="377">
        <f t="shared" si="67"/>
        <v>3.8080776552915552</v>
      </c>
      <c r="P109" s="357"/>
      <c r="Q109" s="357"/>
      <c r="R109" s="357"/>
      <c r="S109" s="357"/>
      <c r="T109" s="357"/>
      <c r="U109" s="357"/>
    </row>
    <row r="110" spans="1:21">
      <c r="A110" s="421" t="s">
        <v>10</v>
      </c>
      <c r="C110" s="373">
        <v>0</v>
      </c>
      <c r="D110" s="375">
        <v>14.180964177889466</v>
      </c>
      <c r="E110" s="375">
        <v>14.935109606361173</v>
      </c>
      <c r="F110" s="375">
        <v>16.170054578566599</v>
      </c>
      <c r="G110" s="375">
        <v>17.292321796176626</v>
      </c>
      <c r="H110" s="375">
        <v>17.774412141229277</v>
      </c>
      <c r="I110" s="375">
        <v>18.29875161911222</v>
      </c>
      <c r="J110" s="375">
        <v>17.925104369359843</v>
      </c>
      <c r="K110" s="375">
        <v>18.016784278083087</v>
      </c>
      <c r="L110" s="375">
        <v>17.942628895681764</v>
      </c>
      <c r="M110" s="375">
        <f t="shared" si="65"/>
        <v>15.253613146246005</v>
      </c>
      <c r="N110" s="375">
        <f t="shared" si="66"/>
        <v>17.942628895681764</v>
      </c>
      <c r="O110" s="377">
        <f t="shared" si="67"/>
        <v>5.5432743416332393</v>
      </c>
      <c r="P110" s="357"/>
      <c r="Q110" s="357"/>
      <c r="R110" s="357"/>
      <c r="S110" s="357"/>
      <c r="T110" s="357"/>
      <c r="U110" s="357"/>
    </row>
    <row r="111" spans="1:21" ht="13.5" thickBot="1">
      <c r="A111" s="421" t="s">
        <v>368</v>
      </c>
      <c r="C111" s="374">
        <v>0</v>
      </c>
      <c r="D111" s="376">
        <v>23.950541024867182</v>
      </c>
      <c r="E111" s="376">
        <v>22.504904846202511</v>
      </c>
      <c r="F111" s="376">
        <v>21.660376323120524</v>
      </c>
      <c r="G111" s="376">
        <v>21.003442635863614</v>
      </c>
      <c r="H111" s="376">
        <v>20.956464267240307</v>
      </c>
      <c r="I111" s="376">
        <v>21.706308512349143</v>
      </c>
      <c r="J111" s="376">
        <v>21.545863634796238</v>
      </c>
      <c r="K111" s="376">
        <v>21.537662973932701</v>
      </c>
      <c r="L111" s="376">
        <v>21.777122573543483</v>
      </c>
      <c r="M111" s="376">
        <f t="shared" si="65"/>
        <v>19.664268679191572</v>
      </c>
      <c r="N111" s="376">
        <f t="shared" si="66"/>
        <v>21.777122573543483</v>
      </c>
      <c r="O111" s="378">
        <f t="shared" si="67"/>
        <v>6.9622513377644673</v>
      </c>
      <c r="P111" s="357"/>
      <c r="Q111" s="357"/>
      <c r="R111" s="357"/>
      <c r="S111" s="357"/>
      <c r="T111" s="357"/>
      <c r="U111" s="357"/>
    </row>
    <row r="112" spans="1:21">
      <c r="A112" s="421"/>
      <c r="C112" s="357"/>
      <c r="D112" s="357"/>
      <c r="E112" s="357"/>
      <c r="F112" s="357"/>
      <c r="G112" s="357"/>
    </row>
    <row r="113" spans="1:13" ht="13.5" thickBot="1">
      <c r="A113" s="421"/>
    </row>
    <row r="114" spans="1:13" ht="51.75" thickBot="1">
      <c r="A114" s="414" t="s">
        <v>373</v>
      </c>
      <c r="C114" s="346" t="s">
        <v>1</v>
      </c>
      <c r="D114" s="346" t="s">
        <v>2</v>
      </c>
      <c r="E114" s="346" t="s">
        <v>4</v>
      </c>
      <c r="F114" s="346" t="s">
        <v>5</v>
      </c>
      <c r="G114" s="346" t="s">
        <v>6</v>
      </c>
      <c r="H114" s="346" t="s">
        <v>8</v>
      </c>
      <c r="I114" s="346" t="s">
        <v>9</v>
      </c>
      <c r="J114" s="346" t="s">
        <v>10</v>
      </c>
      <c r="K114" s="362" t="s">
        <v>368</v>
      </c>
      <c r="L114" s="366" t="s">
        <v>28</v>
      </c>
    </row>
    <row r="115" spans="1:13">
      <c r="A115" s="421" t="s">
        <v>277</v>
      </c>
      <c r="C115" s="357">
        <f t="shared" ref="C115:C135" si="68">C4/($W4-C4)</f>
        <v>0.1420866322838551</v>
      </c>
      <c r="D115" s="357">
        <f t="shared" ref="D115:D135" si="69">E4/($W4-E4)</f>
        <v>7.9270924348228706E-3</v>
      </c>
      <c r="E115" s="357">
        <f t="shared" ref="E115:E135" si="70">G4/($W4-G4)</f>
        <v>0.25737403989633539</v>
      </c>
      <c r="F115" s="357">
        <f t="shared" ref="F115:F135" si="71">I4/($W4-I4)</f>
        <v>7.010609008615408E-3</v>
      </c>
      <c r="G115" s="357">
        <f t="shared" ref="G115:G135" si="72">K4/($W4-K4)</f>
        <v>6.5298692795545815E-2</v>
      </c>
      <c r="H115" s="357">
        <f t="shared" ref="H115:H135" si="73">M4/($W4-M4)</f>
        <v>0.16231051038344596</v>
      </c>
      <c r="I115" s="357">
        <f t="shared" ref="I115:I135" si="74">O4/($W4-O4)</f>
        <v>4.3235848435076239E-2</v>
      </c>
      <c r="J115" s="357">
        <f t="shared" ref="J115:J135" si="75">Q4/($W4-Q4)</f>
        <v>0.15811127153347793</v>
      </c>
      <c r="K115" s="357">
        <f t="shared" ref="K115:K135" si="76">S4/($W4-S4)</f>
        <v>0.21601801741435431</v>
      </c>
      <c r="L115" s="367">
        <f>AVERAGE(C115:K115)</f>
        <v>0.11770807935394766</v>
      </c>
      <c r="M115" s="357"/>
    </row>
    <row r="116" spans="1:13">
      <c r="A116" s="421" t="s">
        <v>278</v>
      </c>
      <c r="C116" s="357">
        <f t="shared" si="68"/>
        <v>0.14389227776598118</v>
      </c>
      <c r="D116" s="357">
        <f t="shared" si="69"/>
        <v>6.8057547419349629E-3</v>
      </c>
      <c r="E116" s="357">
        <f t="shared" si="70"/>
        <v>0.25466298308746915</v>
      </c>
      <c r="F116" s="357">
        <f t="shared" si="71"/>
        <v>6.9668132787833008E-3</v>
      </c>
      <c r="G116" s="357">
        <f t="shared" si="72"/>
        <v>5.6558497067032955E-2</v>
      </c>
      <c r="H116" s="357">
        <f t="shared" si="73"/>
        <v>0.16846112658935761</v>
      </c>
      <c r="I116" s="357">
        <f t="shared" si="74"/>
        <v>4.373864460158567E-2</v>
      </c>
      <c r="J116" s="357">
        <f t="shared" si="75"/>
        <v>0.15895022201314715</v>
      </c>
      <c r="K116" s="357">
        <f t="shared" si="76"/>
        <v>0.21867896698645706</v>
      </c>
      <c r="L116" s="367">
        <f t="shared" ref="L116:L135" si="77">AVERAGE(C116:K116)</f>
        <v>0.11763503179241656</v>
      </c>
      <c r="M116" s="357"/>
    </row>
    <row r="117" spans="1:13">
      <c r="A117" s="421" t="s">
        <v>279</v>
      </c>
      <c r="C117" s="357">
        <f t="shared" si="68"/>
        <v>0.15409601930234249</v>
      </c>
      <c r="D117" s="357">
        <f t="shared" si="69"/>
        <v>5.7551287849268093E-3</v>
      </c>
      <c r="E117" s="357">
        <f t="shared" si="70"/>
        <v>0.24917022201302425</v>
      </c>
      <c r="F117" s="357">
        <f t="shared" si="71"/>
        <v>6.7261479832137457E-3</v>
      </c>
      <c r="G117" s="357">
        <f t="shared" si="72"/>
        <v>4.9592711244115156E-2</v>
      </c>
      <c r="H117" s="357">
        <f t="shared" si="73"/>
        <v>0.17543655248000325</v>
      </c>
      <c r="I117" s="357">
        <f t="shared" si="74"/>
        <v>4.3350801500938126E-2</v>
      </c>
      <c r="J117" s="357">
        <f t="shared" si="75"/>
        <v>0.15609414516446166</v>
      </c>
      <c r="K117" s="357">
        <f t="shared" si="76"/>
        <v>0.22076651846515941</v>
      </c>
      <c r="L117" s="367">
        <f t="shared" si="77"/>
        <v>0.11788758299313165</v>
      </c>
      <c r="M117" s="357"/>
    </row>
    <row r="118" spans="1:13">
      <c r="A118" s="421" t="s">
        <v>280</v>
      </c>
      <c r="C118" s="357">
        <f t="shared" si="68"/>
        <v>0.17099812310342274</v>
      </c>
      <c r="D118" s="357">
        <f t="shared" si="69"/>
        <v>4.0916323718746261E-3</v>
      </c>
      <c r="E118" s="357">
        <f t="shared" si="70"/>
        <v>0.24098498553830294</v>
      </c>
      <c r="F118" s="357">
        <f t="shared" si="71"/>
        <v>6.3647435169253948E-3</v>
      </c>
      <c r="G118" s="357">
        <f t="shared" si="72"/>
        <v>4.4674341933399066E-2</v>
      </c>
      <c r="H118" s="357">
        <f t="shared" si="73"/>
        <v>0.18088875903975818</v>
      </c>
      <c r="I118" s="357">
        <f t="shared" si="74"/>
        <v>4.1765210531583816E-2</v>
      </c>
      <c r="J118" s="357">
        <f t="shared" si="75"/>
        <v>0.14924987992117911</v>
      </c>
      <c r="K118" s="357">
        <f t="shared" si="76"/>
        <v>0.22063365430015136</v>
      </c>
      <c r="L118" s="367">
        <f t="shared" si="77"/>
        <v>0.11773903669517748</v>
      </c>
      <c r="M118" s="357"/>
    </row>
    <row r="119" spans="1:13">
      <c r="A119" s="421" t="s">
        <v>16</v>
      </c>
      <c r="C119" s="357">
        <f t="shared" si="68"/>
        <v>0.18800942711473764</v>
      </c>
      <c r="D119" s="357">
        <f t="shared" si="69"/>
        <v>3.3420927097972401E-3</v>
      </c>
      <c r="E119" s="357">
        <f t="shared" si="70"/>
        <v>0.2341210130059872</v>
      </c>
      <c r="F119" s="357">
        <f t="shared" si="71"/>
        <v>6.0956112758754292E-3</v>
      </c>
      <c r="G119" s="357">
        <f t="shared" si="72"/>
        <v>4.2073774405128252E-2</v>
      </c>
      <c r="H119" s="357">
        <f t="shared" si="73"/>
        <v>0.18400286402016289</v>
      </c>
      <c r="I119" s="357">
        <f t="shared" si="74"/>
        <v>3.9963676265526708E-2</v>
      </c>
      <c r="J119" s="357">
        <f t="shared" si="75"/>
        <v>0.14212312262871873</v>
      </c>
      <c r="K119" s="357">
        <f t="shared" si="76"/>
        <v>0.21807499851167006</v>
      </c>
      <c r="L119" s="367">
        <f t="shared" si="77"/>
        <v>0.11753406443751158</v>
      </c>
      <c r="M119" s="357"/>
    </row>
    <row r="120" spans="1:13">
      <c r="A120" s="421" t="s">
        <v>17</v>
      </c>
      <c r="C120" s="357">
        <f t="shared" si="68"/>
        <v>0.19033544994054433</v>
      </c>
      <c r="D120" s="357">
        <f t="shared" si="69"/>
        <v>3.0255788429889578E-3</v>
      </c>
      <c r="E120" s="357">
        <f t="shared" si="70"/>
        <v>0.23061832352238956</v>
      </c>
      <c r="F120" s="357">
        <f t="shared" si="71"/>
        <v>5.8613664012220111E-3</v>
      </c>
      <c r="G120" s="357">
        <f t="shared" si="72"/>
        <v>4.113725880195139E-2</v>
      </c>
      <c r="H120" s="357">
        <f t="shared" si="73"/>
        <v>0.18648330562089069</v>
      </c>
      <c r="I120" s="357">
        <f t="shared" si="74"/>
        <v>3.8645166850088973E-2</v>
      </c>
      <c r="J120" s="357">
        <f t="shared" si="75"/>
        <v>0.13771428353351328</v>
      </c>
      <c r="K120" s="357">
        <f t="shared" si="76"/>
        <v>0.21962548918161087</v>
      </c>
      <c r="L120" s="367">
        <f t="shared" si="77"/>
        <v>0.11704958029946669</v>
      </c>
      <c r="M120" s="357"/>
    </row>
    <row r="121" spans="1:13">
      <c r="A121" s="421" t="s">
        <v>18</v>
      </c>
      <c r="C121" s="357">
        <f t="shared" si="68"/>
        <v>0.18636659124550325</v>
      </c>
      <c r="D121" s="357">
        <f t="shared" si="69"/>
        <v>3.0399778720700491E-3</v>
      </c>
      <c r="E121" s="357">
        <f t="shared" si="70"/>
        <v>0.22730393178717659</v>
      </c>
      <c r="F121" s="357">
        <f t="shared" si="71"/>
        <v>5.6957191897066837E-3</v>
      </c>
      <c r="G121" s="357">
        <f t="shared" si="72"/>
        <v>4.1609199563068661E-2</v>
      </c>
      <c r="H121" s="357">
        <f t="shared" si="73"/>
        <v>0.18818247600947183</v>
      </c>
      <c r="I121" s="357">
        <f t="shared" si="74"/>
        <v>3.8619171073550403E-2</v>
      </c>
      <c r="J121" s="357">
        <f t="shared" si="75"/>
        <v>0.13617979094904797</v>
      </c>
      <c r="K121" s="357">
        <f t="shared" si="76"/>
        <v>0.22234344206201662</v>
      </c>
      <c r="L121" s="367">
        <f t="shared" si="77"/>
        <v>0.116593366639068</v>
      </c>
      <c r="M121" s="357"/>
    </row>
    <row r="122" spans="1:13">
      <c r="A122" s="421" t="s">
        <v>360</v>
      </c>
      <c r="C122" s="357">
        <f t="shared" si="68"/>
        <v>0.17332671109679731</v>
      </c>
      <c r="D122" s="357">
        <f t="shared" si="69"/>
        <v>3.1357592441586526E-3</v>
      </c>
      <c r="E122" s="357">
        <f t="shared" si="70"/>
        <v>0.22142480484466701</v>
      </c>
      <c r="F122" s="357">
        <f t="shared" si="71"/>
        <v>5.5671753652251155E-3</v>
      </c>
      <c r="G122" s="357">
        <f t="shared" si="72"/>
        <v>4.3665992577358287E-2</v>
      </c>
      <c r="H122" s="357">
        <f t="shared" si="73"/>
        <v>0.19026832252822723</v>
      </c>
      <c r="I122" s="357">
        <f t="shared" si="74"/>
        <v>4.0994752392060581E-2</v>
      </c>
      <c r="J122" s="357">
        <f t="shared" si="75"/>
        <v>0.1390974765608555</v>
      </c>
      <c r="K122" s="357">
        <f t="shared" si="76"/>
        <v>0.22845133869381032</v>
      </c>
      <c r="L122" s="367">
        <f t="shared" si="77"/>
        <v>0.11621470370035111</v>
      </c>
      <c r="M122" s="357"/>
    </row>
    <row r="123" spans="1:13">
      <c r="A123" s="421" t="s">
        <v>361</v>
      </c>
      <c r="C123" s="357">
        <f t="shared" si="68"/>
        <v>0.15750947652038727</v>
      </c>
      <c r="D123" s="357">
        <f t="shared" si="69"/>
        <v>4.1401910495585028E-3</v>
      </c>
      <c r="E123" s="357">
        <f t="shared" si="70"/>
        <v>0.21247564935680688</v>
      </c>
      <c r="F123" s="357">
        <f t="shared" si="71"/>
        <v>5.1606877420404965E-3</v>
      </c>
      <c r="G123" s="357">
        <f t="shared" si="72"/>
        <v>4.7565571569147626E-2</v>
      </c>
      <c r="H123" s="357">
        <f t="shared" si="73"/>
        <v>0.19284362218594359</v>
      </c>
      <c r="I123" s="357">
        <f t="shared" si="74"/>
        <v>4.4868960655413612E-2</v>
      </c>
      <c r="J123" s="357">
        <f t="shared" si="75"/>
        <v>0.14602293950684059</v>
      </c>
      <c r="K123" s="357">
        <f t="shared" si="76"/>
        <v>0.23195034889610944</v>
      </c>
      <c r="L123" s="367">
        <f t="shared" si="77"/>
        <v>0.11583749416469422</v>
      </c>
      <c r="M123" s="357"/>
    </row>
    <row r="124" spans="1:13">
      <c r="A124" s="421" t="s">
        <v>362</v>
      </c>
      <c r="C124" s="357">
        <f t="shared" si="68"/>
        <v>0.14152397890126397</v>
      </c>
      <c r="D124" s="357">
        <f t="shared" si="69"/>
        <v>4.5795394746990072E-3</v>
      </c>
      <c r="E124" s="357">
        <f t="shared" si="70"/>
        <v>0.20065854826587548</v>
      </c>
      <c r="F124" s="357">
        <f t="shared" si="71"/>
        <v>4.691617123186078E-3</v>
      </c>
      <c r="G124" s="357">
        <f t="shared" si="72"/>
        <v>5.332156873999698E-2</v>
      </c>
      <c r="H124" s="357">
        <f t="shared" si="73"/>
        <v>0.19564416894360021</v>
      </c>
      <c r="I124" s="357">
        <f t="shared" si="74"/>
        <v>4.9181378510721414E-2</v>
      </c>
      <c r="J124" s="357">
        <f t="shared" si="75"/>
        <v>0.15656445817846967</v>
      </c>
      <c r="K124" s="357">
        <f t="shared" si="76"/>
        <v>0.23293468633047859</v>
      </c>
      <c r="L124" s="367">
        <f t="shared" si="77"/>
        <v>0.1154555493853657</v>
      </c>
      <c r="M124" s="357"/>
    </row>
    <row r="125" spans="1:13">
      <c r="A125" s="421" t="s">
        <v>363</v>
      </c>
      <c r="C125" s="357">
        <f t="shared" si="68"/>
        <v>0.1268024194016765</v>
      </c>
      <c r="D125" s="357">
        <f t="shared" si="69"/>
        <v>4.4420784985226558E-3</v>
      </c>
      <c r="E125" s="357">
        <f t="shared" si="70"/>
        <v>0.19129421716542444</v>
      </c>
      <c r="F125" s="357">
        <f t="shared" si="71"/>
        <v>4.4730458233432236E-3</v>
      </c>
      <c r="G125" s="357">
        <f t="shared" si="72"/>
        <v>5.8669625045761148E-2</v>
      </c>
      <c r="H125" s="357">
        <f t="shared" si="73"/>
        <v>0.19759334031320885</v>
      </c>
      <c r="I125" s="357">
        <f t="shared" si="74"/>
        <v>5.1713953871759179E-2</v>
      </c>
      <c r="J125" s="357">
        <f t="shared" si="75"/>
        <v>0.16527940220506326</v>
      </c>
      <c r="K125" s="357">
        <f t="shared" si="76"/>
        <v>0.23521106540261438</v>
      </c>
      <c r="L125" s="367">
        <f t="shared" si="77"/>
        <v>0.11505323863637483</v>
      </c>
      <c r="M125" s="357"/>
    </row>
    <row r="126" spans="1:13">
      <c r="A126" s="421" t="s">
        <v>364</v>
      </c>
      <c r="C126" s="357">
        <f t="shared" si="68"/>
        <v>0.1068556817730327</v>
      </c>
      <c r="D126" s="357">
        <f t="shared" si="69"/>
        <v>3.8825112702560245E-3</v>
      </c>
      <c r="E126" s="357">
        <f t="shared" si="70"/>
        <v>0.18754191013412019</v>
      </c>
      <c r="F126" s="357">
        <f t="shared" si="71"/>
        <v>4.4332204237819235E-3</v>
      </c>
      <c r="G126" s="357">
        <f t="shared" si="72"/>
        <v>6.318661937951027E-2</v>
      </c>
      <c r="H126" s="357">
        <f t="shared" si="73"/>
        <v>0.19951420543484993</v>
      </c>
      <c r="I126" s="357">
        <f t="shared" si="74"/>
        <v>5.3679787665289642E-2</v>
      </c>
      <c r="J126" s="357">
        <f t="shared" si="75"/>
        <v>0.17279350711730024</v>
      </c>
      <c r="K126" s="357">
        <f t="shared" si="76"/>
        <v>0.24256472318520039</v>
      </c>
      <c r="L126" s="367">
        <f t="shared" si="77"/>
        <v>0.11493912959814903</v>
      </c>
      <c r="M126" s="357"/>
    </row>
    <row r="127" spans="1:13">
      <c r="A127" s="421" t="s">
        <v>365</v>
      </c>
      <c r="C127" s="357">
        <f t="shared" si="68"/>
        <v>8.6603391481499994E-2</v>
      </c>
      <c r="D127" s="357">
        <f t="shared" si="69"/>
        <v>3.9552969114481761E-3</v>
      </c>
      <c r="E127" s="357">
        <f t="shared" si="70"/>
        <v>0.1869944468273024</v>
      </c>
      <c r="F127" s="357">
        <f t="shared" si="71"/>
        <v>4.626872978657031E-3</v>
      </c>
      <c r="G127" s="357">
        <f t="shared" si="72"/>
        <v>6.615380776604686E-2</v>
      </c>
      <c r="H127" s="357">
        <f t="shared" si="73"/>
        <v>0.20077264337771447</v>
      </c>
      <c r="I127" s="357">
        <f t="shared" si="74"/>
        <v>5.5145413434419241E-2</v>
      </c>
      <c r="J127" s="357">
        <f t="shared" si="75"/>
        <v>0.1770304099887639</v>
      </c>
      <c r="K127" s="357">
        <f t="shared" si="76"/>
        <v>0.25578132997814168</v>
      </c>
      <c r="L127" s="367">
        <f t="shared" si="77"/>
        <v>0.11522929030488821</v>
      </c>
      <c r="M127" s="357"/>
    </row>
    <row r="128" spans="1:13">
      <c r="A128" s="421" t="s">
        <v>386</v>
      </c>
      <c r="C128" s="357">
        <f t="shared" si="68"/>
        <v>7.2664596780798896E-2</v>
      </c>
      <c r="D128" s="357">
        <f t="shared" si="69"/>
        <v>3.745046315165498E-3</v>
      </c>
      <c r="E128" s="357">
        <f t="shared" si="70"/>
        <v>0.18690611293319775</v>
      </c>
      <c r="F128" s="357">
        <f t="shared" si="71"/>
        <v>5.0020995764614084E-3</v>
      </c>
      <c r="G128" s="357">
        <f t="shared" si="72"/>
        <v>6.7814335417766478E-2</v>
      </c>
      <c r="H128" s="357">
        <f t="shared" si="73"/>
        <v>0.20033009654665995</v>
      </c>
      <c r="I128" s="357">
        <f t="shared" si="74"/>
        <v>5.7117419519133038E-2</v>
      </c>
      <c r="J128" s="357">
        <f t="shared" si="75"/>
        <v>0.17805346175646414</v>
      </c>
      <c r="K128" s="357">
        <f t="shared" si="76"/>
        <v>0.27052413221543481</v>
      </c>
      <c r="L128" s="367">
        <f t="shared" si="77"/>
        <v>0.11579525567345356</v>
      </c>
      <c r="M128" s="357"/>
    </row>
    <row r="129" spans="1:23">
      <c r="A129" s="421" t="s">
        <v>387</v>
      </c>
      <c r="C129" s="357">
        <f t="shared" si="68"/>
        <v>6.4497500142435493E-2</v>
      </c>
      <c r="D129" s="357">
        <f t="shared" si="69"/>
        <v>3.8081788668122914E-3</v>
      </c>
      <c r="E129" s="357">
        <f t="shared" si="70"/>
        <v>0.185607582736635</v>
      </c>
      <c r="F129" s="357">
        <f t="shared" si="71"/>
        <v>5.2308517997142054E-3</v>
      </c>
      <c r="G129" s="357">
        <f t="shared" si="72"/>
        <v>6.8385273015914308E-2</v>
      </c>
      <c r="H129" s="357">
        <f t="shared" si="73"/>
        <v>0.19842814216645202</v>
      </c>
      <c r="I129" s="357">
        <f t="shared" si="74"/>
        <v>5.9372237532874371E-2</v>
      </c>
      <c r="J129" s="357">
        <f t="shared" si="75"/>
        <v>0.17599572424791671</v>
      </c>
      <c r="K129" s="357">
        <f t="shared" si="76"/>
        <v>0.28663345562123782</v>
      </c>
      <c r="L129" s="367">
        <f t="shared" si="77"/>
        <v>0.11643988290333246</v>
      </c>
      <c r="M129" s="357"/>
    </row>
    <row r="130" spans="1:23">
      <c r="A130" s="421" t="s">
        <v>405</v>
      </c>
      <c r="C130" s="357">
        <f t="shared" si="68"/>
        <v>6.1730517084265843E-2</v>
      </c>
      <c r="D130" s="357">
        <f t="shared" si="69"/>
        <v>3.708137387244622E-3</v>
      </c>
      <c r="E130" s="357">
        <f t="shared" si="70"/>
        <v>0.18159045230968382</v>
      </c>
      <c r="F130" s="357">
        <f t="shared" si="71"/>
        <v>5.3225447570147385E-3</v>
      </c>
      <c r="G130" s="357">
        <f t="shared" si="72"/>
        <v>6.8098715687372552E-2</v>
      </c>
      <c r="H130" s="357">
        <f t="shared" si="73"/>
        <v>0.1979452879656062</v>
      </c>
      <c r="I130" s="357">
        <f t="shared" si="74"/>
        <v>6.1169384375089793E-2</v>
      </c>
      <c r="J130" s="357">
        <f t="shared" si="75"/>
        <v>0.17612380495387861</v>
      </c>
      <c r="K130" s="357">
        <f t="shared" si="76"/>
        <v>0.29819697052265282</v>
      </c>
      <c r="L130" s="367">
        <f t="shared" si="77"/>
        <v>0.11709842389364544</v>
      </c>
      <c r="M130" s="357"/>
    </row>
    <row r="131" spans="1:23">
      <c r="A131" s="421" t="s">
        <v>415</v>
      </c>
      <c r="C131" s="357">
        <f t="shared" si="68"/>
        <v>6.0041209437243996E-2</v>
      </c>
      <c r="D131" s="357">
        <f t="shared" si="69"/>
        <v>3.8305978266123747E-3</v>
      </c>
      <c r="E131" s="357">
        <f t="shared" si="70"/>
        <v>0.17607668621090208</v>
      </c>
      <c r="F131" s="357">
        <f t="shared" si="71"/>
        <v>5.4008121018301507E-3</v>
      </c>
      <c r="G131" s="357">
        <f t="shared" si="72"/>
        <v>6.7826165777464045E-2</v>
      </c>
      <c r="H131" s="357">
        <f t="shared" si="73"/>
        <v>0.19778804575295272</v>
      </c>
      <c r="I131" s="357">
        <f t="shared" si="74"/>
        <v>6.2186989440534836E-2</v>
      </c>
      <c r="J131" s="357">
        <f t="shared" si="75"/>
        <v>0.17688260582857765</v>
      </c>
      <c r="K131" s="357">
        <f t="shared" si="76"/>
        <v>0.30945730663890769</v>
      </c>
      <c r="L131" s="367">
        <f t="shared" si="77"/>
        <v>0.11772115766833618</v>
      </c>
      <c r="M131" s="357"/>
    </row>
    <row r="132" spans="1:23">
      <c r="A132" s="421" t="s">
        <v>424</v>
      </c>
      <c r="C132" s="357">
        <f t="shared" si="68"/>
        <v>5.9342172288445884E-2</v>
      </c>
      <c r="D132" s="357">
        <f t="shared" si="69"/>
        <v>3.728144607262548E-3</v>
      </c>
      <c r="E132" s="357">
        <f t="shared" si="70"/>
        <v>0.1725369566089707</v>
      </c>
      <c r="F132" s="357">
        <f t="shared" si="71"/>
        <v>5.6511009549040699E-3</v>
      </c>
      <c r="G132" s="357">
        <f t="shared" si="72"/>
        <v>6.9065255718882473E-2</v>
      </c>
      <c r="H132" s="357">
        <f t="shared" si="73"/>
        <v>0.19758430487422907</v>
      </c>
      <c r="I132" s="357">
        <f t="shared" si="74"/>
        <v>6.265023266653319E-2</v>
      </c>
      <c r="J132" s="357">
        <f t="shared" si="75"/>
        <v>0.17700658679686931</v>
      </c>
      <c r="K132" s="357">
        <f t="shared" si="76"/>
        <v>0.31576916943446781</v>
      </c>
      <c r="L132" s="367">
        <f t="shared" si="77"/>
        <v>0.118148213772285</v>
      </c>
      <c r="M132" s="357"/>
    </row>
    <row r="133" spans="1:23">
      <c r="A133" s="421" t="s">
        <v>428</v>
      </c>
      <c r="C133" s="357">
        <f t="shared" si="68"/>
        <v>5.8662408545007053E-2</v>
      </c>
      <c r="D133" s="357">
        <f t="shared" si="69"/>
        <v>3.574346266953131E-3</v>
      </c>
      <c r="E133" s="357">
        <f t="shared" si="70"/>
        <v>0.17005625489113563</v>
      </c>
      <c r="F133" s="357">
        <f t="shared" si="71"/>
        <v>5.9997474322133143E-3</v>
      </c>
      <c r="G133" s="357">
        <f t="shared" si="72"/>
        <v>7.1303411065414601E-2</v>
      </c>
      <c r="H133" s="357">
        <f t="shared" si="73"/>
        <v>0.19693737847627768</v>
      </c>
      <c r="I133" s="357">
        <f t="shared" si="74"/>
        <v>6.2238999276423325E-2</v>
      </c>
      <c r="J133" s="357">
        <f t="shared" si="75"/>
        <v>0.17533260842647025</v>
      </c>
      <c r="K133" s="357">
        <f t="shared" si="76"/>
        <v>0.3206625757848805</v>
      </c>
      <c r="L133" s="367">
        <f t="shared" si="77"/>
        <v>0.11830752557386393</v>
      </c>
      <c r="M133" s="357"/>
    </row>
    <row r="134" spans="1:23">
      <c r="A134" s="421" t="s">
        <v>434</v>
      </c>
      <c r="C134" s="357">
        <f t="shared" si="68"/>
        <v>6.4143825671538118E-2</v>
      </c>
      <c r="D134" s="357">
        <f t="shared" si="69"/>
        <v>3.5768131715740604E-3</v>
      </c>
      <c r="E134" s="357">
        <f t="shared" si="70"/>
        <v>0.16597901376830271</v>
      </c>
      <c r="F134" s="357">
        <f t="shared" si="71"/>
        <v>5.8133708531565784E-3</v>
      </c>
      <c r="G134" s="357">
        <f t="shared" si="72"/>
        <v>7.2352906705340267E-2</v>
      </c>
      <c r="H134" s="357">
        <f t="shared" si="73"/>
        <v>0.19342329537378436</v>
      </c>
      <c r="I134" s="357">
        <f t="shared" si="74"/>
        <v>6.2237288538095119E-2</v>
      </c>
      <c r="J134" s="357">
        <f t="shared" si="75"/>
        <v>0.17390107763467463</v>
      </c>
      <c r="K134" s="357">
        <f t="shared" si="76"/>
        <v>0.32230921329100798</v>
      </c>
      <c r="L134" s="423">
        <f t="shared" si="77"/>
        <v>0.11819297833416376</v>
      </c>
      <c r="M134" s="357"/>
    </row>
    <row r="135" spans="1:23" ht="13.5" thickBot="1">
      <c r="A135" s="421" t="s">
        <v>443</v>
      </c>
      <c r="C135" s="357">
        <f t="shared" si="68"/>
        <v>6.035397479979112E-2</v>
      </c>
      <c r="D135" s="357">
        <f t="shared" si="69"/>
        <v>3.7555581894887814E-3</v>
      </c>
      <c r="E135" s="357">
        <f t="shared" si="70"/>
        <v>0.17665916333305831</v>
      </c>
      <c r="F135" s="357">
        <f t="shared" si="71"/>
        <v>5.4606748872622719E-3</v>
      </c>
      <c r="G135" s="357">
        <f t="shared" si="72"/>
        <v>6.8338197277754587E-2</v>
      </c>
      <c r="H135" s="357">
        <f t="shared" si="73"/>
        <v>0.19776986842342537</v>
      </c>
      <c r="I135" s="357">
        <f t="shared" si="74"/>
        <v>6.2012055165694205E-2</v>
      </c>
      <c r="J135" s="357">
        <f t="shared" si="75"/>
        <v>0.17667667362844355</v>
      </c>
      <c r="K135" s="357">
        <f t="shared" si="76"/>
        <v>0.30789012010834832</v>
      </c>
      <c r="L135" s="424">
        <f t="shared" si="77"/>
        <v>0.11765736509036295</v>
      </c>
      <c r="M135" s="357"/>
    </row>
    <row r="136" spans="1:23" ht="13.5" thickTop="1">
      <c r="A136" s="421"/>
    </row>
    <row r="137" spans="1:23">
      <c r="A137" s="422" t="s">
        <v>28</v>
      </c>
      <c r="B137" s="369"/>
      <c r="C137" s="363">
        <f>AVERAGE(C115:C135)</f>
        <v>0.11761154212764625</v>
      </c>
      <c r="D137" s="363">
        <f t="shared" ref="D137:J137" si="78">AVERAGE(D115:D135)</f>
        <v>4.1833074684843744E-3</v>
      </c>
      <c r="E137" s="363">
        <f t="shared" si="78"/>
        <v>0.20523987134460797</v>
      </c>
      <c r="F137" s="363">
        <f t="shared" si="78"/>
        <v>5.5978491653872657E-3</v>
      </c>
      <c r="G137" s="363">
        <f t="shared" si="78"/>
        <v>5.8413901026379618E-2</v>
      </c>
      <c r="H137" s="363">
        <f t="shared" si="78"/>
        <v>0.19060039602409629</v>
      </c>
      <c r="I137" s="363">
        <f t="shared" si="78"/>
        <v>5.1137493919161496E-2</v>
      </c>
      <c r="J137" s="363">
        <f t="shared" si="78"/>
        <v>0.16215159297972065</v>
      </c>
      <c r="K137" s="363">
        <f>AVERAGE(K115:K135)</f>
        <v>0.2568798820487958</v>
      </c>
    </row>
    <row r="138" spans="1:23">
      <c r="A138" s="422" t="s">
        <v>371</v>
      </c>
      <c r="B138" s="369"/>
      <c r="C138" s="363">
        <f>C135-C115</f>
        <v>-8.173265748406397E-2</v>
      </c>
      <c r="D138" s="363">
        <f t="shared" ref="D138:J138" si="79">D135-D115</f>
        <v>-4.1715342453340892E-3</v>
      </c>
      <c r="E138" s="363">
        <f t="shared" si="79"/>
        <v>-8.0714876563277083E-2</v>
      </c>
      <c r="F138" s="363">
        <f t="shared" si="79"/>
        <v>-1.5499341213531361E-3</v>
      </c>
      <c r="G138" s="363">
        <f t="shared" si="79"/>
        <v>3.0395044822087713E-3</v>
      </c>
      <c r="H138" s="363">
        <f t="shared" si="79"/>
        <v>3.5459358039979405E-2</v>
      </c>
      <c r="I138" s="363">
        <f t="shared" si="79"/>
        <v>1.8776206730617966E-2</v>
      </c>
      <c r="J138" s="363">
        <f t="shared" si="79"/>
        <v>1.8565402094965627E-2</v>
      </c>
      <c r="K138" s="363">
        <f>K135-K115</f>
        <v>9.1872102693994012E-2</v>
      </c>
    </row>
    <row r="139" spans="1:23">
      <c r="A139" s="422" t="s">
        <v>372</v>
      </c>
      <c r="B139" s="369"/>
      <c r="C139" s="363">
        <f>STDEV(C115:C135)</f>
        <v>5.0575804507323935E-2</v>
      </c>
      <c r="D139" s="363">
        <f t="shared" ref="D139:J139" si="80">STDEV(D115:D135)</f>
        <v>1.2248429498812185E-3</v>
      </c>
      <c r="E139" s="363">
        <f t="shared" si="80"/>
        <v>3.0253994932857391E-2</v>
      </c>
      <c r="F139" s="363">
        <f t="shared" si="80"/>
        <v>7.5727852596954744E-4</v>
      </c>
      <c r="G139" s="363">
        <f t="shared" si="80"/>
        <v>1.1295446640259438E-2</v>
      </c>
      <c r="H139" s="363">
        <f t="shared" si="80"/>
        <v>1.0847381809730713E-2</v>
      </c>
      <c r="I139" s="363">
        <f t="shared" si="80"/>
        <v>9.2078118005679017E-3</v>
      </c>
      <c r="J139" s="363">
        <f t="shared" si="80"/>
        <v>1.528074576952553E-2</v>
      </c>
      <c r="K139" s="363">
        <f>STDEV(K115:K135)</f>
        <v>4.0295343871808088E-2</v>
      </c>
    </row>
    <row r="140" spans="1:23">
      <c r="A140" s="421"/>
    </row>
    <row r="141" spans="1:23" ht="13.5" thickBot="1">
      <c r="A141" s="421"/>
    </row>
    <row r="142" spans="1:23" ht="13.5" thickBot="1">
      <c r="A142" s="414" t="s">
        <v>374</v>
      </c>
      <c r="B142" s="484" t="s">
        <v>349</v>
      </c>
      <c r="C142" s="484"/>
      <c r="D142" s="484" t="s">
        <v>350</v>
      </c>
      <c r="E142" s="484"/>
      <c r="F142" s="484" t="s">
        <v>4</v>
      </c>
      <c r="G142" s="484"/>
      <c r="H142" s="484" t="s">
        <v>351</v>
      </c>
      <c r="I142" s="484"/>
      <c r="J142" s="484" t="s">
        <v>352</v>
      </c>
      <c r="K142" s="484"/>
      <c r="L142" s="484" t="s">
        <v>353</v>
      </c>
      <c r="M142" s="484"/>
      <c r="N142" s="484" t="s">
        <v>354</v>
      </c>
      <c r="O142" s="484"/>
      <c r="P142" s="484" t="s">
        <v>355</v>
      </c>
      <c r="Q142" s="484"/>
      <c r="R142" s="484" t="s">
        <v>356</v>
      </c>
      <c r="S142" s="484"/>
      <c r="T142" s="484"/>
      <c r="U142" s="484"/>
      <c r="V142" s="494" t="s">
        <v>134</v>
      </c>
      <c r="W142" s="495"/>
    </row>
    <row r="143" spans="1:23">
      <c r="A143" s="418" t="s">
        <v>375</v>
      </c>
      <c r="B143" s="349" t="s">
        <v>252</v>
      </c>
      <c r="C143" s="349" t="s">
        <v>253</v>
      </c>
      <c r="D143" s="349" t="s">
        <v>252</v>
      </c>
      <c r="E143" s="349" t="str">
        <f>C143</f>
        <v>KZN</v>
      </c>
      <c r="F143" s="349" t="s">
        <v>252</v>
      </c>
      <c r="G143" s="349" t="str">
        <f>E143</f>
        <v>KZN</v>
      </c>
      <c r="H143" s="349" t="s">
        <v>252</v>
      </c>
      <c r="I143" s="349" t="str">
        <f>G143</f>
        <v>KZN</v>
      </c>
      <c r="J143" s="349" t="s">
        <v>252</v>
      </c>
      <c r="K143" s="349" t="str">
        <f>I143</f>
        <v>KZN</v>
      </c>
      <c r="L143" s="349" t="s">
        <v>252</v>
      </c>
      <c r="M143" s="349" t="str">
        <f>K143</f>
        <v>KZN</v>
      </c>
      <c r="N143" s="349" t="s">
        <v>252</v>
      </c>
      <c r="O143" s="349" t="str">
        <f>M143</f>
        <v>KZN</v>
      </c>
      <c r="P143" s="349" t="s">
        <v>252</v>
      </c>
      <c r="Q143" s="349" t="str">
        <f>O143</f>
        <v>KZN</v>
      </c>
      <c r="R143" s="349" t="s">
        <v>252</v>
      </c>
      <c r="S143" s="349" t="str">
        <f>Q143</f>
        <v>KZN</v>
      </c>
      <c r="T143" s="349"/>
      <c r="U143" s="349"/>
      <c r="V143" s="358" t="s">
        <v>252</v>
      </c>
      <c r="W143" s="379" t="s">
        <v>359</v>
      </c>
    </row>
    <row r="144" spans="1:23">
      <c r="A144" s="421" t="str">
        <f t="shared" ref="A144:A164" si="81">A115</f>
        <v>1996</v>
      </c>
      <c r="B144" s="405">
        <v>17560327.279132601</v>
      </c>
      <c r="C144" s="405">
        <v>4918893.5784352031</v>
      </c>
      <c r="D144" s="405">
        <v>18976218.340328999</v>
      </c>
      <c r="E144" s="405">
        <v>1214892.0866348769</v>
      </c>
      <c r="F144" s="405">
        <v>58115899.996032797</v>
      </c>
      <c r="G144" s="405">
        <v>14319833.701329866</v>
      </c>
      <c r="H144" s="405">
        <v>12065889.608386699</v>
      </c>
      <c r="I144" s="405">
        <v>2534219.9701130041</v>
      </c>
      <c r="J144" s="405">
        <v>8399074.6271733996</v>
      </c>
      <c r="K144" s="405">
        <v>1629349.7690316001</v>
      </c>
      <c r="L144" s="405">
        <v>43493838.729583099</v>
      </c>
      <c r="M144" s="405">
        <v>6893966.8807779429</v>
      </c>
      <c r="N144" s="405">
        <v>30182080.865338601</v>
      </c>
      <c r="O144" s="405">
        <v>7530492.573607415</v>
      </c>
      <c r="P144" s="405">
        <v>57814509.999999799</v>
      </c>
      <c r="Q144" s="405">
        <v>7967080.4613959119</v>
      </c>
      <c r="R144" s="405">
        <v>25480057.273003001</v>
      </c>
      <c r="S144" s="405">
        <v>4295086.2200857028</v>
      </c>
      <c r="T144" s="352"/>
      <c r="U144" s="352"/>
      <c r="V144" s="360">
        <f>B144+D144+F144+H144+J144+L144+N144+P144+R144</f>
        <v>272087896.71897894</v>
      </c>
      <c r="W144" s="361">
        <f>C144+E144+G144+I144+K144+M144+O144+Q144+S144</f>
        <v>51303815.241411522</v>
      </c>
    </row>
    <row r="145" spans="1:23">
      <c r="A145" s="421" t="str">
        <f t="shared" si="81"/>
        <v>1997</v>
      </c>
      <c r="B145" s="405">
        <v>18528344.762215599</v>
      </c>
      <c r="C145" s="405">
        <v>5352827.9255368905</v>
      </c>
      <c r="D145" s="405">
        <v>18635929.467537999</v>
      </c>
      <c r="E145" s="405">
        <v>1255865.9316579555</v>
      </c>
      <c r="F145" s="405">
        <v>65421529.267193101</v>
      </c>
      <c r="G145" s="405">
        <v>15936115.118489726</v>
      </c>
      <c r="H145" s="405">
        <v>12769521.3004774</v>
      </c>
      <c r="I145" s="405">
        <v>2683072.6343515166</v>
      </c>
      <c r="J145" s="405">
        <v>10003082.910176599</v>
      </c>
      <c r="K145" s="405">
        <v>1961159.9613559998</v>
      </c>
      <c r="L145" s="405">
        <v>46301195.424436599</v>
      </c>
      <c r="M145" s="405">
        <v>7348654.6316027902</v>
      </c>
      <c r="N145" s="405">
        <v>34515986.034767598</v>
      </c>
      <c r="O145" s="405">
        <v>8400745.7204503901</v>
      </c>
      <c r="P145" s="405">
        <v>67927974.076523498</v>
      </c>
      <c r="Q145" s="405">
        <v>9350350.7149294168</v>
      </c>
      <c r="R145" s="405">
        <v>28182512.2097397</v>
      </c>
      <c r="S145" s="405">
        <v>4586406.8093747981</v>
      </c>
      <c r="T145" s="352"/>
      <c r="U145" s="352"/>
      <c r="V145" s="360">
        <f t="shared" ref="V145:W164" si="82">B145+D145+F145+H145+J145+L145+N145+P145+R145</f>
        <v>302286075.45306808</v>
      </c>
      <c r="W145" s="361">
        <f t="shared" si="82"/>
        <v>56875199.447749481</v>
      </c>
    </row>
    <row r="146" spans="1:23">
      <c r="A146" s="421" t="str">
        <f t="shared" si="81"/>
        <v>1998</v>
      </c>
      <c r="B146" s="405">
        <v>17916713.835508902</v>
      </c>
      <c r="C146" s="405">
        <v>5785906.9138482492</v>
      </c>
      <c r="D146" s="405">
        <v>22398996.888315499</v>
      </c>
      <c r="E146" s="405">
        <v>1471503.1115620488</v>
      </c>
      <c r="F146" s="405">
        <v>63380132.410234503</v>
      </c>
      <c r="G146" s="405">
        <v>15253184.396842098</v>
      </c>
      <c r="H146" s="405">
        <v>13241646.667825799</v>
      </c>
      <c r="I146" s="405">
        <v>2809486.0742855817</v>
      </c>
      <c r="J146" s="405">
        <v>10023111.7422214</v>
      </c>
      <c r="K146" s="405">
        <v>1846170.0014165498</v>
      </c>
      <c r="L146" s="405">
        <v>47594437.938345</v>
      </c>
      <c r="M146" s="405">
        <v>7500347.573363645</v>
      </c>
      <c r="N146" s="405">
        <v>38510411.924598299</v>
      </c>
      <c r="O146" s="405">
        <v>9099595.5981109608</v>
      </c>
      <c r="P146" s="405">
        <v>73015064.311897799</v>
      </c>
      <c r="Q146" s="405">
        <v>10092865.880729243</v>
      </c>
      <c r="R146" s="405">
        <v>31996900.733981099</v>
      </c>
      <c r="S146" s="405">
        <v>5247583.0200410783</v>
      </c>
      <c r="T146" s="352"/>
      <c r="U146" s="352"/>
      <c r="V146" s="360">
        <f t="shared" si="82"/>
        <v>318077416.45292825</v>
      </c>
      <c r="W146" s="361">
        <f t="shared" si="82"/>
        <v>59106642.570199452</v>
      </c>
    </row>
    <row r="147" spans="1:23">
      <c r="A147" s="421" t="str">
        <f t="shared" si="81"/>
        <v>1999</v>
      </c>
      <c r="B147" s="405">
        <v>18182391.029863998</v>
      </c>
      <c r="C147" s="405">
        <v>5305378.9835444745</v>
      </c>
      <c r="D147" s="405">
        <v>26172704.4822754</v>
      </c>
      <c r="E147" s="405">
        <v>1430327.6622712302</v>
      </c>
      <c r="F147" s="405">
        <v>66143951.752557203</v>
      </c>
      <c r="G147" s="405">
        <v>15913690.30168193</v>
      </c>
      <c r="H147" s="405">
        <v>12925485.3185985</v>
      </c>
      <c r="I147" s="405">
        <v>2812091.9410458342</v>
      </c>
      <c r="J147" s="405">
        <v>10233424.625890201</v>
      </c>
      <c r="K147" s="405">
        <v>1805148.25493888</v>
      </c>
      <c r="L147" s="405">
        <v>51787589.012539104</v>
      </c>
      <c r="M147" s="405">
        <v>8088559.2360640708</v>
      </c>
      <c r="N147" s="405">
        <v>44169816.884981804</v>
      </c>
      <c r="O147" s="405">
        <v>10251709.028646491</v>
      </c>
      <c r="P147" s="405">
        <v>85901961.957907304</v>
      </c>
      <c r="Q147" s="405">
        <v>12015158.404932681</v>
      </c>
      <c r="R147" s="405">
        <v>36163774.832102299</v>
      </c>
      <c r="S147" s="405">
        <v>5731252.9288518503</v>
      </c>
      <c r="T147" s="352"/>
      <c r="U147" s="352"/>
      <c r="V147" s="360">
        <f t="shared" si="82"/>
        <v>351681099.89671582</v>
      </c>
      <c r="W147" s="361">
        <f t="shared" si="82"/>
        <v>63353316.741977446</v>
      </c>
    </row>
    <row r="148" spans="1:23">
      <c r="A148" s="421" t="str">
        <f t="shared" si="81"/>
        <v>2000</v>
      </c>
      <c r="B148" s="405">
        <v>18894050.534633201</v>
      </c>
      <c r="C148" s="405">
        <v>5741310.5223650225</v>
      </c>
      <c r="D148" s="405">
        <v>35201416.865885898</v>
      </c>
      <c r="E148" s="405">
        <v>1803349.9665187756</v>
      </c>
      <c r="F148" s="405">
        <v>81759680.788813904</v>
      </c>
      <c r="G148" s="405">
        <v>19676712.665808603</v>
      </c>
      <c r="H148" s="405">
        <v>14071009.279097</v>
      </c>
      <c r="I148" s="405">
        <v>3051107.924536135</v>
      </c>
      <c r="J148" s="405">
        <v>10938057.5909757</v>
      </c>
      <c r="K148" s="405">
        <v>1896831.2769005301</v>
      </c>
      <c r="L148" s="405">
        <v>64902095.250994697</v>
      </c>
      <c r="M148" s="405">
        <v>10141154.197834045</v>
      </c>
      <c r="N148" s="405">
        <v>53238257.332877301</v>
      </c>
      <c r="O148" s="405">
        <v>12026304.879223261</v>
      </c>
      <c r="P148" s="405">
        <v>94651098.918791607</v>
      </c>
      <c r="Q148" s="405">
        <v>13142675.567551082</v>
      </c>
      <c r="R148" s="405">
        <v>42069386.614100799</v>
      </c>
      <c r="S148" s="405">
        <v>6591968.3300066069</v>
      </c>
      <c r="T148" s="352"/>
      <c r="U148" s="352"/>
      <c r="V148" s="360">
        <f t="shared" si="82"/>
        <v>415725053.17617011</v>
      </c>
      <c r="W148" s="361">
        <f t="shared" si="82"/>
        <v>74071415.330744058</v>
      </c>
    </row>
    <row r="149" spans="1:23">
      <c r="A149" s="421" t="str">
        <f t="shared" si="81"/>
        <v>2001</v>
      </c>
      <c r="B149" s="405">
        <v>23630467.218597699</v>
      </c>
      <c r="C149" s="405">
        <v>7122454.8715973198</v>
      </c>
      <c r="D149" s="405">
        <v>46054376.689673699</v>
      </c>
      <c r="E149" s="405">
        <v>2137919.7954973644</v>
      </c>
      <c r="F149" s="405">
        <v>94514840.342043698</v>
      </c>
      <c r="G149" s="405">
        <v>22245519.579114143</v>
      </c>
      <c r="H149" s="405">
        <v>14256106.917811699</v>
      </c>
      <c r="I149" s="405">
        <v>3167573.6621868829</v>
      </c>
      <c r="J149" s="405">
        <v>12158899.645752301</v>
      </c>
      <c r="K149" s="405">
        <v>2674355.7830951298</v>
      </c>
      <c r="L149" s="405">
        <v>72340847.214820802</v>
      </c>
      <c r="M149" s="405">
        <v>12015248.91467857</v>
      </c>
      <c r="N149" s="405">
        <v>59966540.363716498</v>
      </c>
      <c r="O149" s="405">
        <v>13403727.91646475</v>
      </c>
      <c r="P149" s="405">
        <v>106208917.403837</v>
      </c>
      <c r="Q149" s="405">
        <v>14868292.408332407</v>
      </c>
      <c r="R149" s="405">
        <v>46560107.994609401</v>
      </c>
      <c r="S149" s="405">
        <v>7288817.900853131</v>
      </c>
      <c r="T149" s="352"/>
      <c r="U149" s="352"/>
      <c r="V149" s="360">
        <f t="shared" si="82"/>
        <v>475691103.79086286</v>
      </c>
      <c r="W149" s="361">
        <f t="shared" si="82"/>
        <v>84923910.831819683</v>
      </c>
    </row>
    <row r="150" spans="1:23">
      <c r="A150" s="421" t="str">
        <f t="shared" si="81"/>
        <v>2002</v>
      </c>
      <c r="B150" s="405">
        <v>29538027.4911578</v>
      </c>
      <c r="C150" s="405">
        <v>7749004.5527132601</v>
      </c>
      <c r="D150" s="405">
        <v>58472089.528848499</v>
      </c>
      <c r="E150" s="405">
        <v>2249613.9843558846</v>
      </c>
      <c r="F150" s="405">
        <v>115013382.493717</v>
      </c>
      <c r="G150" s="405">
        <v>27022861.144629624</v>
      </c>
      <c r="H150" s="405">
        <v>16212309.9483859</v>
      </c>
      <c r="I150" s="405">
        <v>3900954.8344710432</v>
      </c>
      <c r="J150" s="405">
        <v>12795652.210216399</v>
      </c>
      <c r="K150" s="405">
        <v>2065867.9300033399</v>
      </c>
      <c r="L150" s="405">
        <v>86306362.959301293</v>
      </c>
      <c r="M150" s="405">
        <v>14391282.077533044</v>
      </c>
      <c r="N150" s="405">
        <v>69630026.059575304</v>
      </c>
      <c r="O150" s="405">
        <v>16193507.435954299</v>
      </c>
      <c r="P150" s="405">
        <v>136696285.26780701</v>
      </c>
      <c r="Q150" s="405">
        <v>18804930.896608457</v>
      </c>
      <c r="R150" s="405">
        <v>54884752.815835498</v>
      </c>
      <c r="S150" s="405">
        <v>8946447.8104738817</v>
      </c>
      <c r="T150" s="352"/>
      <c r="U150" s="352"/>
      <c r="V150" s="360">
        <f t="shared" si="82"/>
        <v>579548888.77484477</v>
      </c>
      <c r="W150" s="361">
        <f t="shared" si="82"/>
        <v>101324470.66674283</v>
      </c>
    </row>
    <row r="151" spans="1:23">
      <c r="A151" s="421" t="str">
        <f t="shared" si="81"/>
        <v>2003</v>
      </c>
      <c r="B151" s="405">
        <v>27036734.354171898</v>
      </c>
      <c r="C151" s="405">
        <v>7487321.3296786547</v>
      </c>
      <c r="D151" s="405">
        <v>51170401.481450699</v>
      </c>
      <c r="E151" s="405">
        <v>2092250.8724012312</v>
      </c>
      <c r="F151" s="405">
        <v>124173274.614676</v>
      </c>
      <c r="G151" s="405">
        <v>28863479.048572697</v>
      </c>
      <c r="H151" s="405">
        <v>14328898.9140164</v>
      </c>
      <c r="I151" s="405">
        <v>3040699.1122076688</v>
      </c>
      <c r="J151" s="405">
        <v>14069127.603122</v>
      </c>
      <c r="K151" s="405">
        <v>2262151.27676054</v>
      </c>
      <c r="L151" s="405">
        <v>95779446.947689697</v>
      </c>
      <c r="M151" s="405">
        <v>15970380.893350516</v>
      </c>
      <c r="N151" s="405">
        <v>84920242.861631006</v>
      </c>
      <c r="O151" s="405">
        <v>19154051.637729496</v>
      </c>
      <c r="P151" s="405">
        <v>153059968.02889401</v>
      </c>
      <c r="Q151" s="405">
        <v>21486021.874686699</v>
      </c>
      <c r="R151" s="405">
        <v>59213841.294477902</v>
      </c>
      <c r="S151" s="405">
        <v>9625738.7942078635</v>
      </c>
      <c r="T151" s="352"/>
      <c r="U151" s="352"/>
      <c r="V151" s="360">
        <f t="shared" si="82"/>
        <v>623751936.1001296</v>
      </c>
      <c r="W151" s="361">
        <f t="shared" si="82"/>
        <v>109982094.83959538</v>
      </c>
    </row>
    <row r="152" spans="1:23">
      <c r="A152" s="421" t="str">
        <f t="shared" si="81"/>
        <v>2004</v>
      </c>
      <c r="B152" s="405">
        <v>27770039.962189801</v>
      </c>
      <c r="C152" s="405">
        <v>7880056.2506945683</v>
      </c>
      <c r="D152" s="405">
        <v>53689114.013611101</v>
      </c>
      <c r="E152" s="405">
        <v>2142215.3260995704</v>
      </c>
      <c r="F152" s="405">
        <v>135221475.419597</v>
      </c>
      <c r="G152" s="405">
        <v>30969769.159825787</v>
      </c>
      <c r="H152" s="405">
        <v>16010160.0568533</v>
      </c>
      <c r="I152" s="405">
        <v>3414012.1025343919</v>
      </c>
      <c r="J152" s="405">
        <v>18035520.091552801</v>
      </c>
      <c r="K152" s="405">
        <v>3294025.836263</v>
      </c>
      <c r="L152" s="405">
        <v>107502508.401939</v>
      </c>
      <c r="M152" s="405">
        <v>17665271.152272813</v>
      </c>
      <c r="N152" s="405">
        <v>97155501.324198693</v>
      </c>
      <c r="O152" s="405">
        <v>21455867.535593718</v>
      </c>
      <c r="P152" s="405">
        <v>169598930.096212</v>
      </c>
      <c r="Q152" s="405">
        <v>23862251.546284489</v>
      </c>
      <c r="R152" s="405">
        <v>63065383.353436001</v>
      </c>
      <c r="S152" s="405">
        <v>10227511.242170379</v>
      </c>
      <c r="T152" s="352"/>
      <c r="U152" s="352"/>
      <c r="V152" s="360">
        <f t="shared" si="82"/>
        <v>688048632.71958971</v>
      </c>
      <c r="W152" s="361">
        <f t="shared" si="82"/>
        <v>120910980.15173872</v>
      </c>
    </row>
    <row r="153" spans="1:23">
      <c r="A153" s="421" t="str">
        <f t="shared" si="81"/>
        <v>2005</v>
      </c>
      <c r="B153" s="405">
        <v>26950058.798171598</v>
      </c>
      <c r="C153" s="405">
        <v>7797082.3216740591</v>
      </c>
      <c r="D153" s="405">
        <v>65358370.426881902</v>
      </c>
      <c r="E153" s="405">
        <v>2573940.6876976853</v>
      </c>
      <c r="F153" s="405">
        <v>145271811.43186</v>
      </c>
      <c r="G153" s="405">
        <v>33290992.29574265</v>
      </c>
      <c r="H153" s="405">
        <v>15966404.273802301</v>
      </c>
      <c r="I153" s="405">
        <v>3446362.0102347643</v>
      </c>
      <c r="J153" s="405">
        <v>22496146.791592896</v>
      </c>
      <c r="K153" s="405">
        <v>3625365.5403921898</v>
      </c>
      <c r="L153" s="405">
        <v>115636944.46139</v>
      </c>
      <c r="M153" s="405">
        <v>19608386.104471561</v>
      </c>
      <c r="N153" s="405">
        <v>108419754.738033</v>
      </c>
      <c r="O153" s="405">
        <v>24121130.301701166</v>
      </c>
      <c r="P153" s="405">
        <v>191949824.587026</v>
      </c>
      <c r="Q153" s="405">
        <v>27350709.012763478</v>
      </c>
      <c r="R153" s="405">
        <v>68906987.503806397</v>
      </c>
      <c r="S153" s="405">
        <v>11341047.30764503</v>
      </c>
      <c r="T153" s="352"/>
      <c r="U153" s="352"/>
      <c r="V153" s="360">
        <f t="shared" si="82"/>
        <v>760956303.01256418</v>
      </c>
      <c r="W153" s="361">
        <f t="shared" si="82"/>
        <v>133155015.58232257</v>
      </c>
    </row>
    <row r="154" spans="1:23">
      <c r="A154" s="421" t="str">
        <f t="shared" si="81"/>
        <v>2006</v>
      </c>
      <c r="B154" s="405">
        <v>29992975.451095901</v>
      </c>
      <c r="C154" s="405">
        <v>8251370.688924117</v>
      </c>
      <c r="D154" s="405">
        <v>83309037.092260107</v>
      </c>
      <c r="E154" s="405">
        <v>3372873.7680956302</v>
      </c>
      <c r="F154" s="405">
        <v>135302957.21551499</v>
      </c>
      <c r="G154" s="405">
        <v>30485425.548127875</v>
      </c>
      <c r="H154" s="405">
        <v>17005505.024744101</v>
      </c>
      <c r="I154" s="405">
        <v>3663332.8233147436</v>
      </c>
      <c r="J154" s="405">
        <v>25517378.299026996</v>
      </c>
      <c r="K154" s="405">
        <v>4395030.1515034493</v>
      </c>
      <c r="L154" s="405">
        <v>127406813.93933199</v>
      </c>
      <c r="M154" s="405">
        <v>23432699.981659733</v>
      </c>
      <c r="N154" s="405">
        <v>139920709.05847901</v>
      </c>
      <c r="O154" s="405">
        <v>28757532.184296757</v>
      </c>
      <c r="P154" s="405">
        <v>217310972.71294999</v>
      </c>
      <c r="Q154" s="405">
        <v>30712825.271972086</v>
      </c>
      <c r="R154" s="405">
        <v>78276349.543267295</v>
      </c>
      <c r="S154" s="405">
        <v>12765929.449998125</v>
      </c>
      <c r="T154" s="352"/>
      <c r="U154" s="352"/>
      <c r="V154" s="360">
        <f t="shared" si="82"/>
        <v>854042698.3366704</v>
      </c>
      <c r="W154" s="361">
        <f t="shared" si="82"/>
        <v>145837019.8678925</v>
      </c>
    </row>
    <row r="155" spans="1:23">
      <c r="A155" s="421" t="str">
        <f t="shared" si="81"/>
        <v>2007</v>
      </c>
      <c r="B155" s="405">
        <v>41053619.153327502</v>
      </c>
      <c r="C155" s="405">
        <v>11024671.437870305</v>
      </c>
      <c r="D155" s="405">
        <v>99451501.663145393</v>
      </c>
      <c r="E155" s="405">
        <v>4077150.0326720439</v>
      </c>
      <c r="F155" s="405">
        <v>148665838.76914299</v>
      </c>
      <c r="G155" s="405">
        <v>33166501.6872239</v>
      </c>
      <c r="H155" s="405">
        <v>17818283.506279901</v>
      </c>
      <c r="I155" s="405">
        <v>3865092.9003017405</v>
      </c>
      <c r="J155" s="405">
        <v>33402065.631445099</v>
      </c>
      <c r="K155" s="405">
        <v>5483424.8652491011</v>
      </c>
      <c r="L155" s="405">
        <v>145157865.998478</v>
      </c>
      <c r="M155" s="405">
        <v>28423833.99316131</v>
      </c>
      <c r="N155" s="405">
        <v>149776174.537929</v>
      </c>
      <c r="O155" s="405">
        <v>31312775.886131287</v>
      </c>
      <c r="P155" s="405">
        <v>266197791.64685699</v>
      </c>
      <c r="Q155" s="405">
        <v>36554446.069202885</v>
      </c>
      <c r="R155" s="405">
        <v>85463135.279582396</v>
      </c>
      <c r="S155" s="405">
        <v>13716272.31817387</v>
      </c>
      <c r="T155" s="352"/>
      <c r="U155" s="352"/>
      <c r="V155" s="360">
        <f t="shared" si="82"/>
        <v>986986276.18618727</v>
      </c>
      <c r="W155" s="361">
        <f t="shared" si="82"/>
        <v>167624169.18998647</v>
      </c>
    </row>
    <row r="156" spans="1:23">
      <c r="A156" s="421" t="str">
        <f t="shared" si="81"/>
        <v>2008</v>
      </c>
      <c r="B156" s="405">
        <v>51083415.6814484</v>
      </c>
      <c r="C156" s="405">
        <v>13946121.820314083</v>
      </c>
      <c r="D156" s="405">
        <v>127968840.578199</v>
      </c>
      <c r="E156" s="405">
        <v>5407605.3359051188</v>
      </c>
      <c r="F156" s="405">
        <v>164512126.109961</v>
      </c>
      <c r="G156" s="405">
        <v>36358911.170555301</v>
      </c>
      <c r="H156" s="405">
        <v>20156587.029282</v>
      </c>
      <c r="I156" s="405">
        <v>4003245.8181164423</v>
      </c>
      <c r="J156" s="405">
        <v>55349166.774524897</v>
      </c>
      <c r="K156" s="405">
        <v>9686893.2884505987</v>
      </c>
      <c r="L156" s="405">
        <v>170889874.35125601</v>
      </c>
      <c r="M156" s="405">
        <v>34605793.012375265</v>
      </c>
      <c r="N156" s="405">
        <v>155920936.63556299</v>
      </c>
      <c r="O156" s="405">
        <v>33019226.304054759</v>
      </c>
      <c r="P156" s="405">
        <v>275314056.15658098</v>
      </c>
      <c r="Q156" s="405">
        <v>38932243.105392233</v>
      </c>
      <c r="R156" s="405">
        <v>95264394.649106994</v>
      </c>
      <c r="S156" s="405">
        <v>15622055.65233472</v>
      </c>
      <c r="T156" s="352"/>
      <c r="U156" s="352"/>
      <c r="V156" s="360">
        <f t="shared" si="82"/>
        <v>1116459397.9659224</v>
      </c>
      <c r="W156" s="361">
        <f t="shared" si="82"/>
        <v>191582095.50749853</v>
      </c>
    </row>
    <row r="157" spans="1:23">
      <c r="A157" s="421" t="str">
        <f t="shared" si="81"/>
        <v>2009</v>
      </c>
      <c r="B157" s="405">
        <v>49653762.070478298</v>
      </c>
      <c r="C157" s="405">
        <v>13958798.505906282</v>
      </c>
      <c r="D157" s="405">
        <v>125223942.824496</v>
      </c>
      <c r="E157" s="405">
        <v>4944449.3704465283</v>
      </c>
      <c r="F157" s="405">
        <v>156551908.01726401</v>
      </c>
      <c r="G157" s="405">
        <v>34800967.370668039</v>
      </c>
      <c r="H157" s="405">
        <v>33466905.712357402</v>
      </c>
      <c r="I157" s="405">
        <v>6167904.7277420685</v>
      </c>
      <c r="J157" s="405">
        <v>53815315.253379703</v>
      </c>
      <c r="K157" s="405">
        <v>10438852.836044539</v>
      </c>
      <c r="L157" s="405">
        <v>183354221.26889199</v>
      </c>
      <c r="M157" s="405">
        <v>32485137.903220937</v>
      </c>
      <c r="N157" s="405">
        <v>154651155.029374</v>
      </c>
      <c r="O157" s="405">
        <v>32275570.626224279</v>
      </c>
      <c r="P157" s="405">
        <v>307788276.55905497</v>
      </c>
      <c r="Q157" s="405">
        <v>44151821.787867665</v>
      </c>
      <c r="R157" s="405">
        <v>106450162.356739</v>
      </c>
      <c r="S157" s="405">
        <v>17396767.229410112</v>
      </c>
      <c r="T157" s="352"/>
      <c r="U157" s="352"/>
      <c r="V157" s="360">
        <f t="shared" si="82"/>
        <v>1170955649.0920353</v>
      </c>
      <c r="W157" s="361">
        <f t="shared" si="82"/>
        <v>196620270.35753044</v>
      </c>
    </row>
    <row r="158" spans="1:23">
      <c r="A158" s="421" t="str">
        <f t="shared" si="81"/>
        <v>2010</v>
      </c>
      <c r="B158" s="405">
        <v>46111459.222684398</v>
      </c>
      <c r="C158" s="405">
        <v>13161334.256577723</v>
      </c>
      <c r="D158" s="405">
        <v>143950824.60591799</v>
      </c>
      <c r="E158" s="405">
        <v>5893510.4324258026</v>
      </c>
      <c r="F158" s="405">
        <v>153020824.19043601</v>
      </c>
      <c r="G158" s="405">
        <v>33282075.51496876</v>
      </c>
      <c r="H158" s="405">
        <v>45848340.0939546</v>
      </c>
      <c r="I158" s="405">
        <v>7929195.2530044997</v>
      </c>
      <c r="J158" s="405">
        <v>51165756.011183903</v>
      </c>
      <c r="K158" s="405">
        <v>10176150.79074325</v>
      </c>
      <c r="L158" s="405">
        <v>222537824.625563</v>
      </c>
      <c r="M158" s="405">
        <v>36091029.819230966</v>
      </c>
      <c r="N158" s="405">
        <v>154836304.38517001</v>
      </c>
      <c r="O158" s="405">
        <v>32902642.597413994</v>
      </c>
      <c r="P158" s="405">
        <v>327228266.97781903</v>
      </c>
      <c r="Q158" s="405">
        <v>44176324.308774725</v>
      </c>
      <c r="R158" s="405">
        <v>115457684.123725</v>
      </c>
      <c r="S158" s="405">
        <v>18819276.467178173</v>
      </c>
      <c r="T158" s="352"/>
      <c r="U158" s="352"/>
      <c r="V158" s="360">
        <f t="shared" si="82"/>
        <v>1260157284.2364538</v>
      </c>
      <c r="W158" s="361">
        <f t="shared" si="82"/>
        <v>202431539.44031787</v>
      </c>
    </row>
    <row r="159" spans="1:23">
      <c r="A159" s="421" t="str">
        <f t="shared" si="81"/>
        <v>2011</v>
      </c>
      <c r="B159" s="405">
        <v>49004885.6073457</v>
      </c>
      <c r="C159" s="405">
        <v>13699107.094314337</v>
      </c>
      <c r="D159" s="405">
        <v>164096831.773386</v>
      </c>
      <c r="E159" s="405">
        <v>6129541.3931439649</v>
      </c>
      <c r="F159" s="405">
        <v>144479212.691672</v>
      </c>
      <c r="G159" s="405">
        <v>31583246.07344225</v>
      </c>
      <c r="H159" s="405">
        <v>60494071.286365204</v>
      </c>
      <c r="I159" s="405">
        <v>11317928.188825311</v>
      </c>
      <c r="J159" s="405">
        <v>55382136.011485897</v>
      </c>
      <c r="K159" s="405">
        <v>11980038.212035818</v>
      </c>
      <c r="L159" s="405">
        <v>241306542.44948</v>
      </c>
      <c r="M159" s="405">
        <v>41295516.32840319</v>
      </c>
      <c r="N159" s="405">
        <v>174645296.876376</v>
      </c>
      <c r="O159" s="405">
        <v>37540178.237643637</v>
      </c>
      <c r="P159" s="405">
        <v>347867600.67402202</v>
      </c>
      <c r="Q159" s="405">
        <v>46580864.578793988</v>
      </c>
      <c r="R159" s="405">
        <v>127300983.67256001</v>
      </c>
      <c r="S159" s="405">
        <v>20591514.797653601</v>
      </c>
      <c r="T159" s="352"/>
      <c r="U159" s="352"/>
      <c r="V159" s="360">
        <f t="shared" si="82"/>
        <v>1364577561.0426929</v>
      </c>
      <c r="W159" s="361">
        <f t="shared" si="82"/>
        <v>220717934.90425611</v>
      </c>
    </row>
    <row r="160" spans="1:23">
      <c r="A160" s="421" t="str">
        <f t="shared" si="81"/>
        <v>2012</v>
      </c>
      <c r="B160" s="405">
        <v>49162944.722781204</v>
      </c>
      <c r="C160" s="405">
        <v>13180932.647065174</v>
      </c>
      <c r="D160" s="405">
        <v>157548369.39232099</v>
      </c>
      <c r="E160" s="405">
        <v>6377749.5370995514</v>
      </c>
      <c r="F160" s="405">
        <v>144587043.75338</v>
      </c>
      <c r="G160" s="405">
        <v>31942109.405307442</v>
      </c>
      <c r="H160" s="405">
        <v>76256417.911417201</v>
      </c>
      <c r="I160" s="405">
        <v>14154013.283473879</v>
      </c>
      <c r="J160" s="405">
        <v>58663596.973370001</v>
      </c>
      <c r="K160" s="405">
        <v>11574214.480504461</v>
      </c>
      <c r="L160" s="405">
        <v>258623203.720368</v>
      </c>
      <c r="M160" s="405">
        <v>43953835.384502724</v>
      </c>
      <c r="N160" s="405">
        <v>199423071.29959801</v>
      </c>
      <c r="O160" s="405">
        <v>43861837.665465251</v>
      </c>
      <c r="P160" s="405">
        <v>369483906.12652302</v>
      </c>
      <c r="Q160" s="405">
        <v>51156233.924073398</v>
      </c>
      <c r="R160" s="405">
        <v>136636023.23876101</v>
      </c>
      <c r="S160" s="405">
        <v>22130409.47956796</v>
      </c>
      <c r="T160" s="352"/>
      <c r="U160" s="352"/>
      <c r="V160" s="360">
        <f t="shared" si="82"/>
        <v>1450384577.1385193</v>
      </c>
      <c r="W160" s="361">
        <f t="shared" si="82"/>
        <v>238331335.80705982</v>
      </c>
    </row>
    <row r="161" spans="1:23">
      <c r="A161" s="421" t="str">
        <f t="shared" si="81"/>
        <v>2013</v>
      </c>
      <c r="B161" s="405">
        <v>50485019.5884085</v>
      </c>
      <c r="C161" s="405">
        <v>13550119.644181304</v>
      </c>
      <c r="D161" s="405">
        <v>167341643.68853301</v>
      </c>
      <c r="E161" s="405">
        <v>6474782.2665774953</v>
      </c>
      <c r="F161" s="405">
        <v>153642313.16525599</v>
      </c>
      <c r="G161" s="405">
        <v>34401421.154143073</v>
      </c>
      <c r="H161" s="405">
        <v>84598562.845259205</v>
      </c>
      <c r="I161" s="405">
        <v>15475431.443308618</v>
      </c>
      <c r="J161" s="405">
        <v>70444676.355395198</v>
      </c>
      <c r="K161" s="405">
        <v>13704606.695290301</v>
      </c>
      <c r="L161" s="405">
        <v>282007731.23059499</v>
      </c>
      <c r="M161" s="405">
        <v>46231056.628318444</v>
      </c>
      <c r="N161" s="405">
        <v>223661306.617791</v>
      </c>
      <c r="O161" s="405">
        <v>50058561.035137534</v>
      </c>
      <c r="P161" s="405">
        <v>387117861.49908602</v>
      </c>
      <c r="Q161" s="405">
        <v>53030917.940008365</v>
      </c>
      <c r="R161" s="405">
        <v>144723233.20234701</v>
      </c>
      <c r="S161" s="405">
        <v>23376349.794220492</v>
      </c>
      <c r="T161" s="352"/>
      <c r="U161" s="352"/>
      <c r="V161" s="360">
        <f t="shared" si="82"/>
        <v>1564022348.1926711</v>
      </c>
      <c r="W161" s="361">
        <f t="shared" si="82"/>
        <v>256303246.60118562</v>
      </c>
    </row>
    <row r="162" spans="1:23">
      <c r="A162" s="421" t="str">
        <f t="shared" si="81"/>
        <v>2014</v>
      </c>
      <c r="B162" s="405">
        <v>57380904.115974598</v>
      </c>
      <c r="C162" s="405">
        <v>14757326.918423828</v>
      </c>
      <c r="D162" s="405">
        <v>159030678.52051601</v>
      </c>
      <c r="E162" s="405">
        <v>6517421.3068900118</v>
      </c>
      <c r="F162" s="405">
        <v>176715023.25842899</v>
      </c>
      <c r="G162" s="405">
        <v>40156552.060502522</v>
      </c>
      <c r="H162" s="405">
        <v>91746081.299742207</v>
      </c>
      <c r="I162" s="405">
        <v>16437482.68013699</v>
      </c>
      <c r="J162" s="405">
        <v>78343869.784314692</v>
      </c>
      <c r="K162" s="405">
        <v>14770354.2825354</v>
      </c>
      <c r="L162" s="405">
        <v>298913027.24084401</v>
      </c>
      <c r="M162" s="405">
        <v>47860833.54020483</v>
      </c>
      <c r="N162" s="405">
        <v>245249780.421152</v>
      </c>
      <c r="O162" s="405">
        <v>54857892.669359997</v>
      </c>
      <c r="P162" s="405">
        <v>405610915.57092702</v>
      </c>
      <c r="Q162" s="405">
        <v>57023254.935978405</v>
      </c>
      <c r="R162" s="405">
        <v>154253711.986276</v>
      </c>
      <c r="S162" s="405">
        <v>24931135.189434588</v>
      </c>
      <c r="V162" s="360">
        <f t="shared" si="82"/>
        <v>1667243992.1981757</v>
      </c>
      <c r="W162" s="361">
        <f t="shared" si="82"/>
        <v>277312253.58346659</v>
      </c>
    </row>
    <row r="163" spans="1:23">
      <c r="A163" s="421" t="str">
        <f t="shared" si="81"/>
        <v>2015</v>
      </c>
      <c r="B163" s="405">
        <v>57878793.543557703</v>
      </c>
      <c r="C163" s="405">
        <v>14744619.873982355</v>
      </c>
      <c r="D163" s="405">
        <v>147692925.62876001</v>
      </c>
      <c r="E163" s="405">
        <v>6253273.0387746431</v>
      </c>
      <c r="F163" s="405">
        <v>163204322.188164</v>
      </c>
      <c r="G163" s="405">
        <v>36967664.450429916</v>
      </c>
      <c r="H163" s="405">
        <v>93478089.559700295</v>
      </c>
      <c r="I163" s="405">
        <v>16825270.461262498</v>
      </c>
      <c r="J163" s="405">
        <f t="shared" ref="J163" si="83">AVERAGE(J158:J160)</f>
        <v>55070496.332013272</v>
      </c>
      <c r="K163" s="405">
        <v>14455558.481715398</v>
      </c>
      <c r="L163" s="405">
        <v>315533273.39062703</v>
      </c>
      <c r="M163" s="405">
        <v>49971333.122515097</v>
      </c>
      <c r="N163" s="405">
        <v>254461113.117614</v>
      </c>
      <c r="O163" s="405">
        <v>57516564.573904291</v>
      </c>
      <c r="P163" s="405">
        <v>425826170.60119098</v>
      </c>
      <c r="Q163" s="405">
        <v>60401981.339101307</v>
      </c>
      <c r="R163" s="405">
        <v>162435962.766866</v>
      </c>
      <c r="S163" s="405">
        <v>26334596.743511498</v>
      </c>
      <c r="T163" s="352"/>
      <c r="U163" s="352"/>
      <c r="V163" s="360">
        <f t="shared" si="82"/>
        <v>1675581147.1284933</v>
      </c>
      <c r="W163" s="361">
        <f t="shared" si="82"/>
        <v>283470862.08519697</v>
      </c>
    </row>
    <row r="164" spans="1:23" ht="13.5" thickBot="1">
      <c r="A164" s="421" t="str">
        <f t="shared" si="81"/>
        <v>2016</v>
      </c>
      <c r="B164" s="405">
        <f>AVERAGE(B159:B161)</f>
        <v>49550949.972845137</v>
      </c>
      <c r="C164" s="405">
        <f t="shared" ref="C164:S164" si="84">AVERAGE(C159:C161)</f>
        <v>13476719.795186937</v>
      </c>
      <c r="D164" s="405">
        <f t="shared" si="84"/>
        <v>162995614.95141333</v>
      </c>
      <c r="E164" s="405">
        <f t="shared" si="84"/>
        <v>6327357.7322736708</v>
      </c>
      <c r="F164" s="405">
        <f t="shared" si="84"/>
        <v>147569523.20343602</v>
      </c>
      <c r="G164" s="405">
        <f t="shared" si="84"/>
        <v>32642258.877630919</v>
      </c>
      <c r="H164" s="405">
        <f t="shared" si="84"/>
        <v>73783017.347680524</v>
      </c>
      <c r="I164" s="405">
        <f t="shared" si="84"/>
        <v>13649124.305202603</v>
      </c>
      <c r="J164" s="405">
        <f t="shared" si="84"/>
        <v>61496803.113417029</v>
      </c>
      <c r="K164" s="405">
        <f t="shared" si="84"/>
        <v>12419619.795943528</v>
      </c>
      <c r="L164" s="405">
        <f t="shared" si="84"/>
        <v>260645825.80014765</v>
      </c>
      <c r="M164" s="405">
        <f t="shared" si="84"/>
        <v>43826802.780408122</v>
      </c>
      <c r="N164" s="405">
        <f t="shared" si="84"/>
        <v>199243224.93125501</v>
      </c>
      <c r="O164" s="405">
        <f t="shared" si="84"/>
        <v>43820192.312748812</v>
      </c>
      <c r="P164" s="405">
        <f t="shared" si="84"/>
        <v>368156456.09987706</v>
      </c>
      <c r="Q164" s="405">
        <f t="shared" si="84"/>
        <v>50256005.480958581</v>
      </c>
      <c r="R164" s="405">
        <f t="shared" si="84"/>
        <v>136220080.03788933</v>
      </c>
      <c r="S164" s="405">
        <f t="shared" si="84"/>
        <v>22032758.023814019</v>
      </c>
      <c r="V164" s="419">
        <f t="shared" si="82"/>
        <v>1459661495.4579608</v>
      </c>
      <c r="W164" s="420">
        <f t="shared" si="82"/>
        <v>238450839.10416719</v>
      </c>
    </row>
    <row r="165" spans="1:23" ht="13.5" thickBot="1">
      <c r="A165" s="421"/>
    </row>
    <row r="166" spans="1:23" ht="51.75" thickBot="1">
      <c r="A166" s="414" t="s">
        <v>376</v>
      </c>
      <c r="C166" s="346" t="s">
        <v>1</v>
      </c>
      <c r="D166" s="346" t="s">
        <v>2</v>
      </c>
      <c r="E166" s="346" t="s">
        <v>4</v>
      </c>
      <c r="F166" s="346" t="s">
        <v>5</v>
      </c>
      <c r="G166" s="346" t="s">
        <v>6</v>
      </c>
      <c r="H166" s="346" t="s">
        <v>8</v>
      </c>
      <c r="I166" s="346" t="s">
        <v>9</v>
      </c>
      <c r="J166" s="346" t="s">
        <v>10</v>
      </c>
      <c r="K166" s="362" t="s">
        <v>368</v>
      </c>
      <c r="L166" s="366" t="s">
        <v>28</v>
      </c>
    </row>
    <row r="167" spans="1:23">
      <c r="A167" s="415" t="str">
        <f t="shared" ref="A167:A187" si="85">A144</f>
        <v>1996</v>
      </c>
      <c r="C167" s="357">
        <f t="shared" ref="C167:C187" si="86">(C144*1000/C4)/(B144*1000/B4)</f>
        <v>1.397481759775836</v>
      </c>
      <c r="D167" s="357">
        <f t="shared" ref="D167:D187" si="87">(E144*1000/E4)/(D144*1000/D4)</f>
        <v>3.0586829010238086</v>
      </c>
      <c r="E167" s="357">
        <f t="shared" ref="E167:E187" si="88">(G144*1000/G4)/(F144*1000/F4)</f>
        <v>1.0373204415142319</v>
      </c>
      <c r="F167" s="357">
        <f t="shared" ref="F167:F187" si="89">(I144*1000/I4)/(H144*1000/H4)</f>
        <v>1.2509282010977323</v>
      </c>
      <c r="G167" s="357">
        <f t="shared" ref="G167:G187" si="90">(K144*1000/K4)/(J144*1000/J4)</f>
        <v>1.043566391365766</v>
      </c>
      <c r="H167" s="357">
        <f t="shared" ref="H167:H187" si="91">(M144*1000/M4)/(L144*1000/L4)</f>
        <v>0.85003618215224053</v>
      </c>
      <c r="I167" s="357">
        <f t="shared" ref="I167:I187" si="92">(O144*1000/O4)/(N144*1000/N4)</f>
        <v>1.1657531762467395</v>
      </c>
      <c r="J167" s="357">
        <f t="shared" ref="J167:J187" si="93">(Q144*1000/Q4)/(P144*1000/P4)</f>
        <v>0.83868215519673039</v>
      </c>
      <c r="K167" s="357">
        <f t="shared" ref="K167:K187" si="94">(S144*1000/S4)/(R144*1000/R4)</f>
        <v>0.93054810656187947</v>
      </c>
      <c r="L167" s="367">
        <f>AVERAGE(C167:K167)</f>
        <v>1.2858888127705514</v>
      </c>
    </row>
    <row r="168" spans="1:23">
      <c r="A168" s="415" t="str">
        <f t="shared" si="85"/>
        <v>1997</v>
      </c>
      <c r="C168" s="357">
        <f t="shared" si="86"/>
        <v>1.433623914594143</v>
      </c>
      <c r="D168" s="357">
        <f t="shared" si="87"/>
        <v>3.6217268137770922</v>
      </c>
      <c r="E168" s="357">
        <f t="shared" si="88"/>
        <v>1.0286109952743978</v>
      </c>
      <c r="F168" s="357">
        <f t="shared" si="89"/>
        <v>1.2631963359552469</v>
      </c>
      <c r="G168" s="357">
        <f t="shared" si="90"/>
        <v>1.0696158266887061</v>
      </c>
      <c r="H168" s="357">
        <f t="shared" si="91"/>
        <v>0.85680085807346218</v>
      </c>
      <c r="I168" s="357">
        <f t="shared" si="92"/>
        <v>1.1442765834994186</v>
      </c>
      <c r="J168" s="357">
        <f t="shared" si="93"/>
        <v>0.83947248861381552</v>
      </c>
      <c r="K168" s="357">
        <f t="shared" si="94"/>
        <v>0.90533824126434082</v>
      </c>
      <c r="L168" s="367">
        <f t="shared" ref="L168:L187" si="95">AVERAGE(C168:K168)</f>
        <v>1.3514068953045135</v>
      </c>
    </row>
    <row r="169" spans="1:23">
      <c r="A169" s="415" t="str">
        <f t="shared" si="85"/>
        <v>1998</v>
      </c>
      <c r="C169" s="357">
        <f t="shared" si="86"/>
        <v>1.5965095922146542</v>
      </c>
      <c r="D169" s="357">
        <f t="shared" si="87"/>
        <v>3.3430632077282061</v>
      </c>
      <c r="E169" s="357">
        <f t="shared" si="88"/>
        <v>1.0240777103672627</v>
      </c>
      <c r="F169" s="357">
        <f t="shared" si="89"/>
        <v>1.2827191051675848</v>
      </c>
      <c r="G169" s="357">
        <f t="shared" si="90"/>
        <v>1.026153867381602</v>
      </c>
      <c r="H169" s="357">
        <f t="shared" si="91"/>
        <v>0.86240238893960253</v>
      </c>
      <c r="I169" s="357">
        <f t="shared" si="92"/>
        <v>1.1197699052471095</v>
      </c>
      <c r="J169" s="357">
        <f t="shared" si="93"/>
        <v>0.8496991686585651</v>
      </c>
      <c r="K169" s="357">
        <f t="shared" si="94"/>
        <v>0.92151354318603096</v>
      </c>
      <c r="L169" s="367">
        <f t="shared" si="95"/>
        <v>1.3362120543211795</v>
      </c>
    </row>
    <row r="170" spans="1:23">
      <c r="A170" s="415" t="str">
        <f t="shared" si="85"/>
        <v>1999</v>
      </c>
      <c r="C170" s="357">
        <f t="shared" si="86"/>
        <v>1.4273129103908475</v>
      </c>
      <c r="D170" s="357">
        <f t="shared" si="87"/>
        <v>3.3895491701706226</v>
      </c>
      <c r="E170" s="357">
        <f t="shared" si="88"/>
        <v>1.0248280311774318</v>
      </c>
      <c r="F170" s="357">
        <f t="shared" si="89"/>
        <v>1.3080112699278617</v>
      </c>
      <c r="G170" s="357">
        <f t="shared" si="90"/>
        <v>0.991142094972151</v>
      </c>
      <c r="H170" s="357">
        <f t="shared" si="91"/>
        <v>0.85892983040600679</v>
      </c>
      <c r="I170" s="357">
        <f t="shared" si="92"/>
        <v>1.1018025423873377</v>
      </c>
      <c r="J170" s="357">
        <f t="shared" si="93"/>
        <v>0.86174183551120631</v>
      </c>
      <c r="K170" s="357">
        <f t="shared" si="94"/>
        <v>0.88849557753589947</v>
      </c>
      <c r="L170" s="367">
        <f t="shared" si="95"/>
        <v>1.3168681402754849</v>
      </c>
    </row>
    <row r="171" spans="1:23">
      <c r="A171" s="415" t="str">
        <f t="shared" si="85"/>
        <v>2000</v>
      </c>
      <c r="C171" s="357">
        <f t="shared" si="86"/>
        <v>1.4805638186409655</v>
      </c>
      <c r="D171" s="357">
        <f t="shared" si="87"/>
        <v>3.5321098953667711</v>
      </c>
      <c r="E171" s="357">
        <f t="shared" si="88"/>
        <v>1.0270358993971669</v>
      </c>
      <c r="F171" s="357">
        <f t="shared" si="89"/>
        <v>1.3148074651202317</v>
      </c>
      <c r="G171" s="357">
        <f t="shared" si="90"/>
        <v>0.98009718445694927</v>
      </c>
      <c r="H171" s="357">
        <f t="shared" si="91"/>
        <v>0.86316396292561137</v>
      </c>
      <c r="I171" s="357">
        <f t="shared" si="92"/>
        <v>1.072832175885325</v>
      </c>
      <c r="J171" s="357">
        <f t="shared" si="93"/>
        <v>0.86137528492681337</v>
      </c>
      <c r="K171" s="357">
        <f t="shared" si="94"/>
        <v>0.87728109334855253</v>
      </c>
      <c r="L171" s="367">
        <f t="shared" si="95"/>
        <v>1.3343629755631541</v>
      </c>
    </row>
    <row r="172" spans="1:23">
      <c r="A172" s="415" t="str">
        <f t="shared" si="85"/>
        <v>2001</v>
      </c>
      <c r="C172" s="357">
        <f t="shared" si="86"/>
        <v>1.480446707413541</v>
      </c>
      <c r="D172" s="357">
        <f t="shared" si="87"/>
        <v>3.44027520279006</v>
      </c>
      <c r="E172" s="357">
        <f t="shared" si="88"/>
        <v>1.0102642375406325</v>
      </c>
      <c r="F172" s="357">
        <f t="shared" si="89"/>
        <v>1.3660353723273904</v>
      </c>
      <c r="G172" s="357">
        <f t="shared" si="90"/>
        <v>1.2520908392777568</v>
      </c>
      <c r="H172" s="357">
        <f t="shared" si="91"/>
        <v>0.92608483334486269</v>
      </c>
      <c r="I172" s="357">
        <f t="shared" si="92"/>
        <v>1.0604877736380571</v>
      </c>
      <c r="J172" s="357">
        <f t="shared" si="93"/>
        <v>0.8798722381853602</v>
      </c>
      <c r="K172" s="357">
        <f t="shared" si="94"/>
        <v>0.8755801785912497</v>
      </c>
      <c r="L172" s="367">
        <f t="shared" si="95"/>
        <v>1.3656819314565456</v>
      </c>
    </row>
    <row r="173" spans="1:23">
      <c r="A173" s="415" t="str">
        <f t="shared" si="85"/>
        <v>2002</v>
      </c>
      <c r="C173" s="357">
        <f t="shared" si="86"/>
        <v>1.294509330037682</v>
      </c>
      <c r="D173" s="357">
        <f t="shared" si="87"/>
        <v>2.9338405165317258</v>
      </c>
      <c r="E173" s="357">
        <f t="shared" si="88"/>
        <v>1.0156177945208142</v>
      </c>
      <c r="F173" s="357">
        <f t="shared" si="89"/>
        <v>1.5152458918148626</v>
      </c>
      <c r="G173" s="357">
        <f t="shared" si="90"/>
        <v>0.92832835581707951</v>
      </c>
      <c r="H173" s="357">
        <f t="shared" si="91"/>
        <v>0.93734810405688718</v>
      </c>
      <c r="I173" s="357">
        <f t="shared" si="92"/>
        <v>1.1023841425251126</v>
      </c>
      <c r="J173" s="357">
        <f t="shared" si="93"/>
        <v>0.87523472451306883</v>
      </c>
      <c r="K173" s="357">
        <f t="shared" si="94"/>
        <v>0.91345699663793767</v>
      </c>
      <c r="L173" s="367">
        <f t="shared" si="95"/>
        <v>1.2795517618283523</v>
      </c>
    </row>
    <row r="174" spans="1:23">
      <c r="A174" s="415" t="str">
        <f t="shared" si="85"/>
        <v>2003</v>
      </c>
      <c r="C174" s="357">
        <f t="shared" si="86"/>
        <v>1.3712691582707894</v>
      </c>
      <c r="D174" s="357">
        <f t="shared" si="87"/>
        <v>3.1508652452487458</v>
      </c>
      <c r="E174" s="357">
        <f t="shared" si="88"/>
        <v>1.013479468197876</v>
      </c>
      <c r="F174" s="357">
        <f t="shared" si="89"/>
        <v>1.3904702887421767</v>
      </c>
      <c r="G174" s="357">
        <f t="shared" si="90"/>
        <v>0.93383971784462216</v>
      </c>
      <c r="H174" s="357">
        <f t="shared" si="91"/>
        <v>0.94452861155497103</v>
      </c>
      <c r="I174" s="357">
        <f t="shared" si="92"/>
        <v>1.0705515294524033</v>
      </c>
      <c r="J174" s="357">
        <f t="shared" si="93"/>
        <v>0.89990359105661555</v>
      </c>
      <c r="K174" s="357">
        <f t="shared" si="94"/>
        <v>0.90609531901073925</v>
      </c>
      <c r="L174" s="367">
        <f t="shared" si="95"/>
        <v>1.2978892143754375</v>
      </c>
    </row>
    <row r="175" spans="1:23">
      <c r="A175" s="415" t="str">
        <f t="shared" si="85"/>
        <v>2004</v>
      </c>
      <c r="C175" s="357">
        <f t="shared" si="86"/>
        <v>1.4161382568797811</v>
      </c>
      <c r="D175" s="357">
        <f t="shared" si="87"/>
        <v>2.4183011705684825</v>
      </c>
      <c r="E175" s="357">
        <f t="shared" si="88"/>
        <v>1.0109513385059554</v>
      </c>
      <c r="F175" s="357">
        <f t="shared" si="89"/>
        <v>1.4511716226396798</v>
      </c>
      <c r="G175" s="357">
        <f t="shared" si="90"/>
        <v>1.0597779486887</v>
      </c>
      <c r="H175" s="357">
        <f t="shared" si="91"/>
        <v>0.93864721768139781</v>
      </c>
      <c r="I175" s="357">
        <f t="shared" si="92"/>
        <v>1.0408931357497373</v>
      </c>
      <c r="J175" s="357">
        <f t="shared" si="93"/>
        <v>0.90705632502978573</v>
      </c>
      <c r="K175" s="357">
        <f t="shared" si="94"/>
        <v>0.90031139964757101</v>
      </c>
      <c r="L175" s="367">
        <f t="shared" si="95"/>
        <v>1.2381387128212322</v>
      </c>
    </row>
    <row r="176" spans="1:23">
      <c r="A176" s="415" t="str">
        <f t="shared" si="85"/>
        <v>2005</v>
      </c>
      <c r="C176" s="357">
        <f t="shared" si="86"/>
        <v>1.4609064478980813</v>
      </c>
      <c r="D176" s="357">
        <f t="shared" si="87"/>
        <v>2.0427383561245271</v>
      </c>
      <c r="E176" s="357">
        <f t="shared" si="88"/>
        <v>1.0269310009293016</v>
      </c>
      <c r="F176" s="357">
        <f t="shared" si="89"/>
        <v>1.5416748307333716</v>
      </c>
      <c r="G176" s="357">
        <f t="shared" si="90"/>
        <v>0.92315391797064927</v>
      </c>
      <c r="H176" s="357">
        <f t="shared" si="91"/>
        <v>0.97562738993687692</v>
      </c>
      <c r="I176" s="357">
        <f t="shared" si="92"/>
        <v>1.0376786654837691</v>
      </c>
      <c r="J176" s="357">
        <f t="shared" si="93"/>
        <v>0.92179871308437777</v>
      </c>
      <c r="K176" s="357">
        <f t="shared" si="94"/>
        <v>0.91012516416675526</v>
      </c>
      <c r="L176" s="367">
        <f t="shared" si="95"/>
        <v>1.204514942925301</v>
      </c>
    </row>
    <row r="177" spans="1:12">
      <c r="A177" s="415" t="str">
        <f t="shared" si="85"/>
        <v>2006</v>
      </c>
      <c r="C177" s="357">
        <f t="shared" si="86"/>
        <v>1.389016514361566</v>
      </c>
      <c r="D177" s="357">
        <f t="shared" si="87"/>
        <v>2.3266769654558495</v>
      </c>
      <c r="E177" s="357">
        <f t="shared" si="88"/>
        <v>1.0042577040301464</v>
      </c>
      <c r="F177" s="357">
        <f t="shared" si="89"/>
        <v>1.5386380710794876</v>
      </c>
      <c r="G177" s="357">
        <f t="shared" si="90"/>
        <v>0.94596344136460697</v>
      </c>
      <c r="H177" s="357">
        <f t="shared" si="91"/>
        <v>1.0494900064778514</v>
      </c>
      <c r="I177" s="357">
        <f t="shared" si="92"/>
        <v>0.93775447501167697</v>
      </c>
      <c r="J177" s="357">
        <f t="shared" si="93"/>
        <v>0.91311421272645021</v>
      </c>
      <c r="K177" s="357">
        <f t="shared" si="94"/>
        <v>0.88012861237999029</v>
      </c>
      <c r="L177" s="367">
        <f t="shared" si="95"/>
        <v>1.2205600003208472</v>
      </c>
    </row>
    <row r="178" spans="1:12">
      <c r="A178" s="415" t="str">
        <f t="shared" si="85"/>
        <v>2007</v>
      </c>
      <c r="C178" s="357">
        <f t="shared" si="86"/>
        <v>1.3929133034958256</v>
      </c>
      <c r="D178" s="357">
        <f t="shared" si="87"/>
        <v>2.6277735602668768</v>
      </c>
      <c r="E178" s="357">
        <f t="shared" si="88"/>
        <v>0.99632957252225607</v>
      </c>
      <c r="F178" s="357">
        <f t="shared" si="89"/>
        <v>1.560745392800541</v>
      </c>
      <c r="G178" s="357">
        <f t="shared" si="90"/>
        <v>0.88150153866867154</v>
      </c>
      <c r="H178" s="357">
        <f t="shared" si="91"/>
        <v>1.1311696902830453</v>
      </c>
      <c r="I178" s="357">
        <f t="shared" si="92"/>
        <v>0.95404916373802007</v>
      </c>
      <c r="J178" s="357">
        <f t="shared" si="93"/>
        <v>0.9028009200641689</v>
      </c>
      <c r="K178" s="357">
        <f t="shared" si="94"/>
        <v>0.86073318222482664</v>
      </c>
      <c r="L178" s="367">
        <f t="shared" si="95"/>
        <v>1.2564462582293592</v>
      </c>
    </row>
    <row r="179" spans="1:12">
      <c r="A179" s="415" t="str">
        <f t="shared" si="85"/>
        <v>2008</v>
      </c>
      <c r="C179" s="357">
        <f t="shared" si="86"/>
        <v>1.4966659820105377</v>
      </c>
      <c r="D179" s="357">
        <f t="shared" si="87"/>
        <v>2.7602470823902019</v>
      </c>
      <c r="E179" s="357">
        <f t="shared" si="88"/>
        <v>1.018029772984981</v>
      </c>
      <c r="F179" s="357">
        <f t="shared" si="89"/>
        <v>1.4699083267400714</v>
      </c>
      <c r="G179" s="357">
        <f t="shared" si="90"/>
        <v>0.95102151353879194</v>
      </c>
      <c r="H179" s="357">
        <f t="shared" si="91"/>
        <v>1.214570475261775</v>
      </c>
      <c r="I179" s="357">
        <f t="shared" si="92"/>
        <v>0.99912307337176054</v>
      </c>
      <c r="J179" s="357">
        <f t="shared" si="93"/>
        <v>0.95725804364753564</v>
      </c>
      <c r="K179" s="357">
        <f t="shared" si="94"/>
        <v>0.8937945150704586</v>
      </c>
      <c r="L179" s="367">
        <f t="shared" si="95"/>
        <v>1.306735420557346</v>
      </c>
    </row>
    <row r="180" spans="1:12">
      <c r="A180" s="415" t="str">
        <f t="shared" si="85"/>
        <v>2009</v>
      </c>
      <c r="C180" s="357">
        <f t="shared" si="86"/>
        <v>1.5969922154666056</v>
      </c>
      <c r="D180" s="357">
        <f t="shared" si="87"/>
        <v>2.5757512330917893</v>
      </c>
      <c r="E180" s="357">
        <f t="shared" si="88"/>
        <v>1.023774129125846</v>
      </c>
      <c r="F180" s="357">
        <f t="shared" si="89"/>
        <v>1.4045874064774113</v>
      </c>
      <c r="G180" s="357">
        <f t="shared" si="90"/>
        <v>1.0377278557123304</v>
      </c>
      <c r="H180" s="357">
        <f t="shared" si="91"/>
        <v>1.0748297862018699</v>
      </c>
      <c r="I180" s="357">
        <f t="shared" si="92"/>
        <v>0.9913108844721612</v>
      </c>
      <c r="J180" s="357">
        <f t="shared" si="93"/>
        <v>0.99055880663384355</v>
      </c>
      <c r="K180" s="357">
        <f t="shared" si="94"/>
        <v>0.89924619315254151</v>
      </c>
      <c r="L180" s="367">
        <f t="shared" si="95"/>
        <v>1.2883087233704886</v>
      </c>
    </row>
    <row r="181" spans="1:12">
      <c r="A181" s="415" t="str">
        <f t="shared" si="85"/>
        <v>2010</v>
      </c>
      <c r="C181" s="357">
        <f t="shared" si="86"/>
        <v>1.6453189446050207</v>
      </c>
      <c r="D181" s="357">
        <f t="shared" si="87"/>
        <v>2.7341172531706053</v>
      </c>
      <c r="E181" s="357">
        <f t="shared" si="88"/>
        <v>0.98168637890603971</v>
      </c>
      <c r="F181" s="357">
        <f t="shared" si="89"/>
        <v>1.3223756893789531</v>
      </c>
      <c r="G181" s="357">
        <f t="shared" si="90"/>
        <v>1.0114557141596952</v>
      </c>
      <c r="H181" s="357">
        <f t="shared" si="91"/>
        <v>0.97000742473141821</v>
      </c>
      <c r="I181" s="357">
        <f t="shared" si="92"/>
        <v>0.99047617345583339</v>
      </c>
      <c r="J181" s="357">
        <f t="shared" si="93"/>
        <v>0.92518263630211817</v>
      </c>
      <c r="K181" s="357">
        <f t="shared" si="94"/>
        <v>0.88457820771484363</v>
      </c>
      <c r="L181" s="367">
        <f t="shared" si="95"/>
        <v>1.2739109358249476</v>
      </c>
    </row>
    <row r="182" spans="1:12">
      <c r="A182" s="415" t="str">
        <f t="shared" si="85"/>
        <v>2011</v>
      </c>
      <c r="C182" s="357">
        <f t="shared" si="86"/>
        <v>1.6717866691345811</v>
      </c>
      <c r="D182" s="357">
        <f t="shared" si="87"/>
        <v>2.6484065456462824</v>
      </c>
      <c r="E182" s="357">
        <f t="shared" si="88"/>
        <v>1.0095674068515472</v>
      </c>
      <c r="F182" s="357">
        <f t="shared" si="89"/>
        <v>1.4260169346804525</v>
      </c>
      <c r="G182" s="357">
        <f t="shared" si="90"/>
        <v>1.0940484043730743</v>
      </c>
      <c r="H182" s="357">
        <f t="shared" si="91"/>
        <v>1.0447711132277133</v>
      </c>
      <c r="I182" s="357">
        <f t="shared" si="92"/>
        <v>1.0149105939885279</v>
      </c>
      <c r="J182" s="357">
        <f t="shared" si="93"/>
        <v>0.93120813511108369</v>
      </c>
      <c r="K182" s="357">
        <f t="shared" si="94"/>
        <v>0.89145251786206059</v>
      </c>
      <c r="L182" s="367">
        <f t="shared" si="95"/>
        <v>1.3035742578750358</v>
      </c>
    </row>
    <row r="183" spans="1:12">
      <c r="A183" s="415" t="str">
        <f t="shared" si="85"/>
        <v>2012</v>
      </c>
      <c r="C183" s="357">
        <f t="shared" si="86"/>
        <v>1.6583809775461926</v>
      </c>
      <c r="D183" s="357">
        <f t="shared" si="87"/>
        <v>2.8536498680475186</v>
      </c>
      <c r="E183" s="357">
        <f t="shared" si="88"/>
        <v>1.0380603802314405</v>
      </c>
      <c r="F183" s="357">
        <f t="shared" si="89"/>
        <v>1.4430969641241393</v>
      </c>
      <c r="G183" s="357">
        <f t="shared" si="90"/>
        <v>0.99591496211247132</v>
      </c>
      <c r="H183" s="357">
        <f t="shared" si="91"/>
        <v>1.0536693832824986</v>
      </c>
      <c r="I183" s="357">
        <f t="shared" si="92"/>
        <v>1.0527346792020302</v>
      </c>
      <c r="J183" s="357">
        <f t="shared" si="93"/>
        <v>0.97603079149715288</v>
      </c>
      <c r="K183" s="357">
        <f t="shared" si="94"/>
        <v>0.89112720760177044</v>
      </c>
      <c r="L183" s="367">
        <f t="shared" si="95"/>
        <v>1.3291850237383573</v>
      </c>
    </row>
    <row r="184" spans="1:12">
      <c r="A184" s="415" t="str">
        <f t="shared" si="85"/>
        <v>2013</v>
      </c>
      <c r="C184" s="357">
        <f t="shared" si="86"/>
        <v>1.7103657927745346</v>
      </c>
      <c r="D184" s="357">
        <f t="shared" si="87"/>
        <v>2.6012467340918568</v>
      </c>
      <c r="E184" s="357">
        <f t="shared" si="88"/>
        <v>1.0567824987304406</v>
      </c>
      <c r="F184" s="357">
        <f t="shared" si="89"/>
        <v>1.4309379356163481</v>
      </c>
      <c r="G184" s="357">
        <f t="shared" si="90"/>
        <v>0.97242621560457987</v>
      </c>
      <c r="H184" s="357">
        <f t="shared" si="91"/>
        <v>1.0240723981283257</v>
      </c>
      <c r="I184" s="357">
        <f t="shared" si="92"/>
        <v>1.0828086530126042</v>
      </c>
      <c r="J184" s="357">
        <f t="shared" si="93"/>
        <v>0.97344977996601889</v>
      </c>
      <c r="K184" s="357">
        <f t="shared" si="94"/>
        <v>0.88733263620807412</v>
      </c>
      <c r="L184" s="367">
        <f t="shared" si="95"/>
        <v>1.3043802937925315</v>
      </c>
    </row>
    <row r="185" spans="1:12">
      <c r="A185" s="415" t="str">
        <f t="shared" si="85"/>
        <v>2014</v>
      </c>
      <c r="C185" s="357">
        <f t="shared" si="86"/>
        <v>1.6942314823089808</v>
      </c>
      <c r="D185" s="357">
        <f t="shared" si="87"/>
        <v>2.6824903797761355</v>
      </c>
      <c r="E185" s="357">
        <f t="shared" si="88"/>
        <v>1.073849361264487</v>
      </c>
      <c r="F185" s="357">
        <f t="shared" si="89"/>
        <v>1.39066812045827</v>
      </c>
      <c r="G185" s="357">
        <f t="shared" si="90"/>
        <v>0.9402667519530008</v>
      </c>
      <c r="H185" s="357">
        <f t="shared" si="91"/>
        <v>1.0117941108285042</v>
      </c>
      <c r="I185" s="357">
        <f t="shared" si="92"/>
        <v>1.0980614578970751</v>
      </c>
      <c r="J185" s="357">
        <f t="shared" si="93"/>
        <v>1.0129695728819301</v>
      </c>
      <c r="K185" s="357">
        <f t="shared" si="94"/>
        <v>0.89801323193987581</v>
      </c>
      <c r="L185" s="367">
        <f t="shared" si="95"/>
        <v>1.3113716077009174</v>
      </c>
    </row>
    <row r="186" spans="1:12">
      <c r="A186" s="415" t="str">
        <f t="shared" si="85"/>
        <v>2015</v>
      </c>
      <c r="C186" s="357">
        <f t="shared" si="86"/>
        <v>1.5850045959583507</v>
      </c>
      <c r="D186" s="357">
        <f t="shared" si="87"/>
        <v>2.6645223245878853</v>
      </c>
      <c r="E186" s="357">
        <f t="shared" si="88"/>
        <v>1.0075047193282889</v>
      </c>
      <c r="F186" s="357">
        <f t="shared" si="89"/>
        <v>1.4290075458074749</v>
      </c>
      <c r="G186" s="357">
        <f t="shared" si="90"/>
        <v>1.3467698653458917</v>
      </c>
      <c r="H186" s="357">
        <f t="shared" si="91"/>
        <v>0.99713891441649172</v>
      </c>
      <c r="I186" s="357">
        <f t="shared" si="92"/>
        <v>1.0760748812628096</v>
      </c>
      <c r="J186" s="357">
        <f t="shared" si="93"/>
        <v>1.0175868312061336</v>
      </c>
      <c r="K186" s="357">
        <f t="shared" si="94"/>
        <v>0.89958499753231147</v>
      </c>
      <c r="L186" s="367">
        <f t="shared" si="95"/>
        <v>1.33591051949396</v>
      </c>
    </row>
    <row r="187" spans="1:12" ht="13.5" thickBot="1">
      <c r="A187" s="415" t="str">
        <f t="shared" si="85"/>
        <v>2016</v>
      </c>
      <c r="C187" s="357">
        <f t="shared" si="86"/>
        <v>1.6807712146311584</v>
      </c>
      <c r="D187" s="357">
        <f t="shared" si="87"/>
        <v>2.6986573721892135</v>
      </c>
      <c r="E187" s="357">
        <f t="shared" si="88"/>
        <v>1.034964577308263</v>
      </c>
      <c r="F187" s="357">
        <f t="shared" si="89"/>
        <v>1.432367181837936</v>
      </c>
      <c r="G187" s="357">
        <f t="shared" si="90"/>
        <v>1.0166416205837399</v>
      </c>
      <c r="H187" s="357">
        <f t="shared" si="91"/>
        <v>1.0399570927731265</v>
      </c>
      <c r="I187" s="357">
        <f t="shared" si="92"/>
        <v>1.0519971535339152</v>
      </c>
      <c r="J187" s="357">
        <f t="shared" si="93"/>
        <v>0.96071041746569574</v>
      </c>
      <c r="K187" s="357">
        <f t="shared" si="94"/>
        <v>0.88990351574359394</v>
      </c>
      <c r="L187" s="368">
        <f t="shared" si="95"/>
        <v>1.3117744606740713</v>
      </c>
    </row>
    <row r="188" spans="1:12">
      <c r="A188" s="421"/>
    </row>
    <row r="189" spans="1:12">
      <c r="A189" s="422" t="s">
        <v>28</v>
      </c>
      <c r="B189" s="369"/>
      <c r="C189" s="363">
        <f>AVERAGE(C167:C187)</f>
        <v>1.5181052184956989</v>
      </c>
      <c r="D189" s="363">
        <f t="shared" ref="D189:K189" si="96">AVERAGE(D167:D187)</f>
        <v>2.8621281808592496</v>
      </c>
      <c r="E189" s="363">
        <f t="shared" si="96"/>
        <v>1.022091591367086</v>
      </c>
      <c r="F189" s="363">
        <f t="shared" si="96"/>
        <v>1.4063147596441536</v>
      </c>
      <c r="G189" s="363">
        <f t="shared" si="96"/>
        <v>1.0191192394228969</v>
      </c>
      <c r="H189" s="363">
        <f t="shared" si="96"/>
        <v>0.98214475117545419</v>
      </c>
      <c r="I189" s="363">
        <f t="shared" si="96"/>
        <v>1.0555109913838774</v>
      </c>
      <c r="J189" s="363">
        <f t="shared" si="96"/>
        <v>0.91884317487040312</v>
      </c>
      <c r="K189" s="363">
        <f t="shared" si="96"/>
        <v>0.89545906844672862</v>
      </c>
    </row>
    <row r="190" spans="1:12">
      <c r="A190" s="422" t="s">
        <v>371</v>
      </c>
      <c r="B190" s="369"/>
      <c r="C190" s="363">
        <f>C187-C167</f>
        <v>0.28328945485532242</v>
      </c>
      <c r="D190" s="363">
        <f t="shared" ref="D190:K190" si="97">D187-D167</f>
        <v>-0.36002552883459504</v>
      </c>
      <c r="E190" s="363">
        <f t="shared" si="97"/>
        <v>-2.3558642059688939E-3</v>
      </c>
      <c r="F190" s="363">
        <f t="shared" si="97"/>
        <v>0.1814389807402037</v>
      </c>
      <c r="G190" s="363">
        <f t="shared" si="97"/>
        <v>-2.6924770782026153E-2</v>
      </c>
      <c r="H190" s="363">
        <f t="shared" si="97"/>
        <v>0.18992091062088601</v>
      </c>
      <c r="I190" s="363">
        <f t="shared" si="97"/>
        <v>-0.11375602271282426</v>
      </c>
      <c r="J190" s="363">
        <f t="shared" si="97"/>
        <v>0.12202826226896535</v>
      </c>
      <c r="K190" s="363">
        <f t="shared" si="97"/>
        <v>-4.0644590818285531E-2</v>
      </c>
    </row>
    <row r="191" spans="1:12">
      <c r="A191" s="422" t="s">
        <v>372</v>
      </c>
      <c r="B191" s="369"/>
      <c r="C191" s="363">
        <f>STDEV(C167:C187)</f>
        <v>0.12679682343926155</v>
      </c>
      <c r="D191" s="363">
        <f t="shared" ref="D191:K191" si="98">STDEV(D167:D187)</f>
        <v>0.41996282224363124</v>
      </c>
      <c r="E191" s="363">
        <f t="shared" si="98"/>
        <v>2.0025113047392518E-2</v>
      </c>
      <c r="F191" s="363">
        <f t="shared" si="98"/>
        <v>9.1720214608751655E-2</v>
      </c>
      <c r="G191" s="363">
        <f t="shared" si="98"/>
        <v>0.10894972987305311</v>
      </c>
      <c r="H191" s="363">
        <f t="shared" si="98"/>
        <v>9.7489636502721716E-2</v>
      </c>
      <c r="I191" s="363">
        <f t="shared" si="98"/>
        <v>5.9128446756915247E-2</v>
      </c>
      <c r="J191" s="363">
        <f t="shared" si="98"/>
        <v>5.5548925636017571E-2</v>
      </c>
      <c r="K191" s="363">
        <f t="shared" si="98"/>
        <v>1.6107687748583843E-2</v>
      </c>
    </row>
    <row r="192" spans="1:12">
      <c r="A192" s="421"/>
    </row>
    <row r="193" spans="1:14" ht="13.5" thickBot="1">
      <c r="A193" s="421"/>
    </row>
    <row r="194" spans="1:14" ht="64.5" thickBot="1">
      <c r="A194" s="414" t="s">
        <v>377</v>
      </c>
      <c r="B194" s="362" t="s">
        <v>378</v>
      </c>
      <c r="C194" s="346" t="s">
        <v>1</v>
      </c>
      <c r="D194" s="346" t="s">
        <v>2</v>
      </c>
      <c r="E194" s="346" t="s">
        <v>4</v>
      </c>
      <c r="F194" s="346" t="s">
        <v>5</v>
      </c>
      <c r="G194" s="346" t="s">
        <v>6</v>
      </c>
      <c r="H194" s="346" t="s">
        <v>8</v>
      </c>
      <c r="I194" s="346" t="s">
        <v>9</v>
      </c>
      <c r="J194" s="346" t="s">
        <v>10</v>
      </c>
      <c r="K194" s="362" t="s">
        <v>368</v>
      </c>
      <c r="L194" s="380" t="s">
        <v>134</v>
      </c>
      <c r="M194" s="381" t="str">
        <f>X26</f>
        <v>Year-on-Year MA</v>
      </c>
    </row>
    <row r="195" spans="1:14">
      <c r="A195" s="415" t="str">
        <f t="shared" ref="A195:A215" si="99">A167</f>
        <v>1996</v>
      </c>
      <c r="B195" s="344">
        <v>2.1</v>
      </c>
      <c r="L195" s="382"/>
      <c r="M195" s="383"/>
    </row>
    <row r="196" spans="1:14">
      <c r="A196" s="415" t="str">
        <f t="shared" si="99"/>
        <v>1997</v>
      </c>
      <c r="B196" s="344">
        <v>2.8</v>
      </c>
      <c r="D196" s="363">
        <f t="shared" ref="D196:D215" si="100">$B196+(E5-E4)/E4*100</f>
        <v>-10.84961854225504</v>
      </c>
      <c r="E196" s="363">
        <f t="shared" ref="E196:E215" si="101">$B196+(G5-G4)/G4*100</f>
        <v>2.4223875299366915</v>
      </c>
      <c r="F196" s="363">
        <f t="shared" ref="F196:F211" si="102">$B196+(I5-I4)/I4*100</f>
        <v>2.642574559786691</v>
      </c>
      <c r="G196" s="363">
        <f t="shared" ref="G196:G215" si="103">$B196+(K5-K4)/K4*100</f>
        <v>-9.4616063593828876</v>
      </c>
      <c r="H196" s="363">
        <f t="shared" ref="H196:H215" si="104">$B196+(M5-M4)/M4*100</f>
        <v>6.5240372714601982</v>
      </c>
      <c r="I196" s="363">
        <f t="shared" ref="I196:I215" si="105">$B196+(O5-O4)/O4*100</f>
        <v>4.3852215947893054</v>
      </c>
      <c r="J196" s="363">
        <f t="shared" ref="J196:J215" si="106">$B196+(Q5-Q4)/Q4*100</f>
        <v>3.7258165330977233</v>
      </c>
      <c r="K196" s="363">
        <f t="shared" ref="K196:K215" si="107">$B196+(S5-S4)/S4*100</f>
        <v>4.2813393820884418</v>
      </c>
      <c r="L196" s="384">
        <f t="shared" ref="L196:L215" si="108">$B196+(W5-W4)/W4*100</f>
        <v>3.2658490073275201</v>
      </c>
      <c r="M196" s="385">
        <f t="shared" ref="M196:M215" si="109">X29</f>
        <v>1.6357624307627592</v>
      </c>
    </row>
    <row r="197" spans="1:14">
      <c r="A197" s="415" t="str">
        <f t="shared" si="99"/>
        <v>1998</v>
      </c>
      <c r="B197" s="344">
        <v>3.3</v>
      </c>
      <c r="D197" s="363">
        <f t="shared" si="100"/>
        <v>-7.6095221505338868</v>
      </c>
      <c r="E197" s="363">
        <f t="shared" si="101"/>
        <v>6.7272273061801258</v>
      </c>
      <c r="F197" s="363">
        <f t="shared" si="102"/>
        <v>4.9330968222435345</v>
      </c>
      <c r="G197" s="363">
        <f t="shared" si="103"/>
        <v>-3.8051077339740393</v>
      </c>
      <c r="H197" s="363">
        <f t="shared" si="104"/>
        <v>12.251838544807306</v>
      </c>
      <c r="I197" s="363">
        <f t="shared" si="105"/>
        <v>7.6499687284430102</v>
      </c>
      <c r="J197" s="363">
        <f t="shared" si="106"/>
        <v>6.9086843718157631</v>
      </c>
      <c r="K197" s="363">
        <f t="shared" si="107"/>
        <v>9.3674198015652301</v>
      </c>
      <c r="L197" s="384">
        <f t="shared" si="108"/>
        <v>8.544425792704395</v>
      </c>
      <c r="M197" s="385">
        <f t="shared" si="109"/>
        <v>0.86655589425994983</v>
      </c>
      <c r="N197" s="363"/>
    </row>
    <row r="198" spans="1:14">
      <c r="A198" s="415" t="str">
        <f t="shared" si="99"/>
        <v>1999</v>
      </c>
      <c r="B198" s="344">
        <v>3.4</v>
      </c>
      <c r="D198" s="363">
        <f t="shared" si="100"/>
        <v>-19.766737695647752</v>
      </c>
      <c r="E198" s="363">
        <f t="shared" si="101"/>
        <v>8.4358967320433216</v>
      </c>
      <c r="F198" s="363">
        <f t="shared" si="102"/>
        <v>5.5313871618723756</v>
      </c>
      <c r="G198" s="363">
        <f t="shared" si="103"/>
        <v>1.0492688734872755</v>
      </c>
      <c r="H198" s="363">
        <f t="shared" si="104"/>
        <v>14.131326928952358</v>
      </c>
      <c r="I198" s="363">
        <f t="shared" si="105"/>
        <v>7.5038649366284815</v>
      </c>
      <c r="J198" s="363">
        <f t="shared" si="106"/>
        <v>7.1755198099521262</v>
      </c>
      <c r="K198" s="363">
        <f t="shared" si="107"/>
        <v>11.238695362556914</v>
      </c>
      <c r="L198" s="384">
        <f t="shared" si="108"/>
        <v>11.291891257534928</v>
      </c>
      <c r="M198" s="385">
        <f t="shared" si="109"/>
        <v>0.29717741192124808</v>
      </c>
      <c r="N198" s="363"/>
    </row>
    <row r="199" spans="1:14">
      <c r="A199" s="415" t="str">
        <f t="shared" si="99"/>
        <v>2000</v>
      </c>
      <c r="B199" s="344">
        <v>5.9</v>
      </c>
      <c r="D199" s="363">
        <f t="shared" si="100"/>
        <v>-7.9641054111672265</v>
      </c>
      <c r="E199" s="363">
        <f t="shared" si="101"/>
        <v>8.8430794695766846</v>
      </c>
      <c r="F199" s="363">
        <f t="shared" si="102"/>
        <v>6.846317659593316</v>
      </c>
      <c r="G199" s="363">
        <f t="shared" si="103"/>
        <v>5.3886958478024791</v>
      </c>
      <c r="H199" s="363">
        <f t="shared" si="104"/>
        <v>12.807261538214348</v>
      </c>
      <c r="I199" s="363">
        <f t="shared" si="105"/>
        <v>6.9044255113254778</v>
      </c>
      <c r="J199" s="363">
        <f t="shared" si="106"/>
        <v>6.86951251797253</v>
      </c>
      <c r="K199" s="363">
        <f t="shared" si="107"/>
        <v>10.271853630351213</v>
      </c>
      <c r="L199" s="384">
        <f t="shared" si="108"/>
        <v>11.275091791550516</v>
      </c>
      <c r="M199" s="385">
        <f t="shared" si="109"/>
        <v>4.4314495869485011</v>
      </c>
      <c r="N199" s="363"/>
    </row>
    <row r="200" spans="1:14">
      <c r="A200" s="415" t="str">
        <f t="shared" si="99"/>
        <v>2001</v>
      </c>
      <c r="B200" s="344">
        <v>3.8</v>
      </c>
      <c r="D200" s="363">
        <f t="shared" si="100"/>
        <v>-5.6295892433282999</v>
      </c>
      <c r="E200" s="363">
        <f t="shared" si="101"/>
        <v>2.5977644470447094</v>
      </c>
      <c r="F200" s="363">
        <f t="shared" si="102"/>
        <v>-7.3110038417869561E-3</v>
      </c>
      <c r="G200" s="363">
        <f t="shared" si="103"/>
        <v>1.6754302942062824</v>
      </c>
      <c r="H200" s="363">
        <f t="shared" si="104"/>
        <v>4.9499864531753541</v>
      </c>
      <c r="I200" s="363">
        <f t="shared" si="105"/>
        <v>0.63671588558264958</v>
      </c>
      <c r="J200" s="363">
        <f t="shared" si="106"/>
        <v>1.0866595123044367</v>
      </c>
      <c r="K200" s="363">
        <f t="shared" si="107"/>
        <v>4.3966996023565343</v>
      </c>
      <c r="L200" s="384">
        <f t="shared" si="108"/>
        <v>3.8136625991430266</v>
      </c>
      <c r="M200" s="385">
        <f t="shared" si="109"/>
        <v>4.4256408588028453</v>
      </c>
      <c r="N200" s="363"/>
    </row>
    <row r="201" spans="1:14">
      <c r="A201" s="415" t="str">
        <f t="shared" si="99"/>
        <v>2002</v>
      </c>
      <c r="B201" s="344">
        <v>2.9</v>
      </c>
      <c r="D201" s="363">
        <f t="shared" si="100"/>
        <v>2.3528885884436419</v>
      </c>
      <c r="E201" s="363">
        <f t="shared" si="101"/>
        <v>0.72414874912779359</v>
      </c>
      <c r="F201" s="363">
        <f t="shared" si="102"/>
        <v>-0.89826297149552747</v>
      </c>
      <c r="G201" s="363">
        <f t="shared" si="103"/>
        <v>2.9734523735227376</v>
      </c>
      <c r="H201" s="363">
        <f t="shared" si="104"/>
        <v>2.6423042071972946</v>
      </c>
      <c r="I201" s="363">
        <f t="shared" si="105"/>
        <v>1.8191371274960573</v>
      </c>
      <c r="J201" s="363">
        <f t="shared" si="106"/>
        <v>0.9125108021709778</v>
      </c>
      <c r="K201" s="363">
        <f t="shared" si="107"/>
        <v>2.8853834495020165</v>
      </c>
      <c r="L201" s="384">
        <f t="shared" si="108"/>
        <v>1.8832452358228238</v>
      </c>
      <c r="M201" s="385">
        <f t="shared" si="109"/>
        <v>2.2720455827685182</v>
      </c>
      <c r="N201" s="363"/>
    </row>
    <row r="202" spans="1:14">
      <c r="A202" s="415" t="str">
        <f t="shared" si="99"/>
        <v>2003</v>
      </c>
      <c r="B202" s="344">
        <v>4.5999999999999996</v>
      </c>
      <c r="D202" s="363">
        <f t="shared" si="100"/>
        <v>7.7275260265613959</v>
      </c>
      <c r="E202" s="363">
        <f t="shared" si="101"/>
        <v>2.4697530476017406</v>
      </c>
      <c r="F202" s="363">
        <f t="shared" si="102"/>
        <v>2.3429911446375877</v>
      </c>
      <c r="G202" s="363">
        <f t="shared" si="103"/>
        <v>9.3227479432098193</v>
      </c>
      <c r="H202" s="363">
        <f t="shared" si="104"/>
        <v>5.5181679865577591</v>
      </c>
      <c r="I202" s="363">
        <f t="shared" si="105"/>
        <v>10.495350958077809</v>
      </c>
      <c r="J202" s="363">
        <f t="shared" si="106"/>
        <v>6.4677088774224298</v>
      </c>
      <c r="K202" s="363">
        <f t="shared" si="107"/>
        <v>6.8229597812021057</v>
      </c>
      <c r="L202" s="384">
        <f t="shared" si="108"/>
        <v>4.5870556629954757</v>
      </c>
      <c r="M202" s="385">
        <f t="shared" si="109"/>
        <v>2.9129970072078928</v>
      </c>
      <c r="N202" s="363"/>
    </row>
    <row r="203" spans="1:14">
      <c r="A203" s="415" t="str">
        <f t="shared" si="99"/>
        <v>2004</v>
      </c>
      <c r="B203" s="344">
        <v>1.9</v>
      </c>
      <c r="D203" s="363">
        <f t="shared" si="100"/>
        <v>35.396963632012785</v>
      </c>
      <c r="E203" s="363">
        <f t="shared" si="101"/>
        <v>-0.26258719556249099</v>
      </c>
      <c r="F203" s="363">
        <f t="shared" si="102"/>
        <v>-4.2408474477474662</v>
      </c>
      <c r="G203" s="363">
        <f t="shared" si="103"/>
        <v>11.739375169199514</v>
      </c>
      <c r="H203" s="363">
        <f t="shared" si="104"/>
        <v>4.2595831563635578</v>
      </c>
      <c r="I203" s="363">
        <f t="shared" si="105"/>
        <v>12.265366347743292</v>
      </c>
      <c r="J203" s="363">
        <f t="shared" si="106"/>
        <v>7.508231326455725</v>
      </c>
      <c r="K203" s="363">
        <f t="shared" si="107"/>
        <v>4.3694560539955045</v>
      </c>
      <c r="L203" s="384">
        <f t="shared" si="108"/>
        <v>3.1111489411078557</v>
      </c>
      <c r="M203" s="385">
        <f t="shared" si="109"/>
        <v>4.3920311181472371</v>
      </c>
      <c r="N203" s="363"/>
    </row>
    <row r="204" spans="1:14">
      <c r="A204" s="415" t="str">
        <f t="shared" si="99"/>
        <v>2005</v>
      </c>
      <c r="B204" s="344">
        <v>1.7</v>
      </c>
      <c r="D204" s="363">
        <f t="shared" si="100"/>
        <v>15.442170742095671</v>
      </c>
      <c r="E204" s="363">
        <f t="shared" si="101"/>
        <v>-0.19027132434925309</v>
      </c>
      <c r="F204" s="363">
        <f t="shared" si="102"/>
        <v>-4.7319103247673926</v>
      </c>
      <c r="G204" s="363">
        <f t="shared" si="103"/>
        <v>16.393948385691779</v>
      </c>
      <c r="H204" s="363">
        <f t="shared" si="104"/>
        <v>5.8245786337722327</v>
      </c>
      <c r="I204" s="363">
        <f t="shared" si="105"/>
        <v>13.999030760279059</v>
      </c>
      <c r="J204" s="363">
        <f t="shared" si="106"/>
        <v>10.996342103616316</v>
      </c>
      <c r="K204" s="363">
        <f t="shared" si="107"/>
        <v>4.929145905220536</v>
      </c>
      <c r="L204" s="384">
        <f t="shared" si="108"/>
        <v>4.5750515800442209</v>
      </c>
      <c r="M204" s="385">
        <f t="shared" si="109"/>
        <v>5.7450904156598943</v>
      </c>
      <c r="N204" s="363"/>
    </row>
    <row r="205" spans="1:14">
      <c r="A205" s="415" t="str">
        <f t="shared" si="99"/>
        <v>2006</v>
      </c>
      <c r="B205" s="344">
        <v>3.2</v>
      </c>
      <c r="D205" s="363">
        <f t="shared" si="100"/>
        <v>3.9952681386475977</v>
      </c>
      <c r="E205" s="363">
        <f t="shared" si="101"/>
        <v>3.0299724447327079</v>
      </c>
      <c r="F205" s="363">
        <f t="shared" si="102"/>
        <v>2.2812707444883844</v>
      </c>
      <c r="G205" s="363">
        <f t="shared" si="103"/>
        <v>16.943663292814367</v>
      </c>
      <c r="H205" s="363">
        <f t="shared" si="104"/>
        <v>7.964528893619069</v>
      </c>
      <c r="I205" s="363">
        <f t="shared" si="105"/>
        <v>12.187395950938424</v>
      </c>
      <c r="J205" s="363">
        <f t="shared" si="106"/>
        <v>12.063330888576299</v>
      </c>
      <c r="K205" s="363">
        <f t="shared" si="107"/>
        <v>7.9222040710362291</v>
      </c>
      <c r="L205" s="384">
        <f t="shared" si="108"/>
        <v>7.1001781005594449</v>
      </c>
      <c r="M205" s="385">
        <f t="shared" si="109"/>
        <v>5.3047697788752641</v>
      </c>
      <c r="N205" s="363"/>
    </row>
    <row r="206" spans="1:14">
      <c r="A206" s="415" t="str">
        <f t="shared" si="99"/>
        <v>2007</v>
      </c>
      <c r="B206" s="344">
        <v>2.6</v>
      </c>
      <c r="D206" s="363">
        <f t="shared" si="100"/>
        <v>-7.0446876782088097</v>
      </c>
      <c r="E206" s="363">
        <f t="shared" si="101"/>
        <v>4.2135834733551425</v>
      </c>
      <c r="F206" s="363">
        <f t="shared" si="102"/>
        <v>5.0043447489462975</v>
      </c>
      <c r="G206" s="363">
        <f t="shared" si="103"/>
        <v>13.402087796235911</v>
      </c>
      <c r="H206" s="363">
        <f t="shared" si="104"/>
        <v>6.7575323577997093</v>
      </c>
      <c r="I206" s="363">
        <f t="shared" si="105"/>
        <v>9.6476697936523692</v>
      </c>
      <c r="J206" s="363">
        <f t="shared" si="106"/>
        <v>9.9253685588667064</v>
      </c>
      <c r="K206" s="363">
        <f t="shared" si="107"/>
        <v>8.5198192470808554</v>
      </c>
      <c r="L206" s="384">
        <f t="shared" si="108"/>
        <v>5.92018749943459</v>
      </c>
      <c r="M206" s="385">
        <f t="shared" si="109"/>
        <v>6.2578418108391691</v>
      </c>
      <c r="N206" s="363"/>
    </row>
    <row r="207" spans="1:14">
      <c r="A207" s="415" t="str">
        <f t="shared" si="99"/>
        <v>2008</v>
      </c>
      <c r="B207" s="344">
        <v>1</v>
      </c>
      <c r="D207" s="363">
        <f t="shared" si="100"/>
        <v>3.7307064254063547</v>
      </c>
      <c r="E207" s="363">
        <f t="shared" si="101"/>
        <v>1.5995479582341603</v>
      </c>
      <c r="F207" s="363">
        <f t="shared" si="102"/>
        <v>6.2325089980044641</v>
      </c>
      <c r="G207" s="363">
        <f t="shared" si="103"/>
        <v>6.2894271896673928</v>
      </c>
      <c r="H207" s="363">
        <f t="shared" si="104"/>
        <v>2.3773001427890144</v>
      </c>
      <c r="I207" s="363">
        <f t="shared" si="105"/>
        <v>4.457108922769546</v>
      </c>
      <c r="J207" s="363">
        <f t="shared" si="106"/>
        <v>3.9484285283942357</v>
      </c>
      <c r="K207" s="363">
        <f t="shared" si="107"/>
        <v>6.2232217117137232</v>
      </c>
      <c r="L207" s="384">
        <f t="shared" si="108"/>
        <v>1.8475603557208138</v>
      </c>
      <c r="M207" s="385">
        <f t="shared" si="109"/>
        <v>3.9954204688326938</v>
      </c>
      <c r="N207" s="363"/>
    </row>
    <row r="208" spans="1:14">
      <c r="A208" s="415" t="str">
        <f t="shared" si="99"/>
        <v>2009</v>
      </c>
      <c r="B208" s="344">
        <v>1.5</v>
      </c>
      <c r="D208" s="363">
        <f t="shared" si="100"/>
        <v>-4.8874676581868197</v>
      </c>
      <c r="E208" s="363">
        <f t="shared" si="101"/>
        <v>0.30798596383441335</v>
      </c>
      <c r="F208" s="363">
        <f t="shared" si="102"/>
        <v>8.3236734097608416</v>
      </c>
      <c r="G208" s="363">
        <f t="shared" si="103"/>
        <v>2.670922211316761</v>
      </c>
      <c r="H208" s="363">
        <f t="shared" si="104"/>
        <v>0.16580944972639244</v>
      </c>
      <c r="I208" s="363">
        <f t="shared" si="105"/>
        <v>3.6911291407456135</v>
      </c>
      <c r="J208" s="363">
        <f t="shared" si="106"/>
        <v>0.8322243179937886</v>
      </c>
      <c r="K208" s="363">
        <f t="shared" si="107"/>
        <v>4.8316121718272571</v>
      </c>
      <c r="L208" s="384">
        <f t="shared" si="108"/>
        <v>0.34732713010890381</v>
      </c>
      <c r="M208" s="385">
        <f t="shared" si="109"/>
        <v>-1.2668462079480483</v>
      </c>
      <c r="N208" s="363"/>
    </row>
    <row r="209" spans="1:14">
      <c r="A209" s="415" t="str">
        <f t="shared" si="99"/>
        <v>2010</v>
      </c>
      <c r="B209" s="344">
        <v>3.7</v>
      </c>
      <c r="D209" s="363">
        <f t="shared" si="100"/>
        <v>3.7749405753078289</v>
      </c>
      <c r="E209" s="363">
        <f t="shared" si="101"/>
        <v>1.5453334730226711</v>
      </c>
      <c r="F209" s="363">
        <f t="shared" si="102"/>
        <v>6.5996157376149913</v>
      </c>
      <c r="G209" s="363">
        <f t="shared" si="103"/>
        <v>2.8976626916384665</v>
      </c>
      <c r="H209" s="363">
        <f t="shared" si="104"/>
        <v>1.3423611562622062</v>
      </c>
      <c r="I209" s="363">
        <f t="shared" si="105"/>
        <v>5.7897146738237959</v>
      </c>
      <c r="J209" s="363">
        <f t="shared" si="106"/>
        <v>1.1548511531672911</v>
      </c>
      <c r="K209" s="363">
        <f t="shared" si="107"/>
        <v>6.6772893151388857</v>
      </c>
      <c r="L209" s="384">
        <f t="shared" si="108"/>
        <v>2.1220734951269549</v>
      </c>
      <c r="M209" s="385">
        <f t="shared" si="109"/>
        <v>3.3454234370703411</v>
      </c>
      <c r="N209" s="363"/>
    </row>
    <row r="210" spans="1:14">
      <c r="A210" s="415" t="str">
        <f t="shared" si="99"/>
        <v>2011</v>
      </c>
      <c r="B210" s="344">
        <v>0.8</v>
      </c>
      <c r="D210" s="363">
        <f t="shared" si="100"/>
        <v>-2.4415762705569142</v>
      </c>
      <c r="E210" s="363">
        <f t="shared" si="101"/>
        <v>-1.6609968137295901</v>
      </c>
      <c r="F210" s="363">
        <f t="shared" si="102"/>
        <v>1.8914243529021706</v>
      </c>
      <c r="G210" s="363">
        <f t="shared" si="103"/>
        <v>-0.23084586820212527</v>
      </c>
      <c r="H210" s="363">
        <f t="shared" si="104"/>
        <v>-4.2872055253365571E-2</v>
      </c>
      <c r="I210" s="363">
        <f t="shared" si="105"/>
        <v>2.993104142372438</v>
      </c>
      <c r="J210" s="363">
        <f t="shared" si="106"/>
        <v>0.22043682465520564</v>
      </c>
      <c r="K210" s="363">
        <f t="shared" si="107"/>
        <v>3.2466161833523133</v>
      </c>
      <c r="L210" s="384">
        <f t="shared" si="108"/>
        <v>0.15895658133741875</v>
      </c>
      <c r="M210" s="385">
        <f t="shared" si="109"/>
        <v>3.786604552808289</v>
      </c>
      <c r="N210" s="363"/>
    </row>
    <row r="211" spans="1:14">
      <c r="A211" s="415" t="str">
        <f t="shared" si="99"/>
        <v>2012</v>
      </c>
      <c r="B211" s="344">
        <v>0.9</v>
      </c>
      <c r="D211" s="363">
        <f t="shared" si="100"/>
        <v>5.5916776815329765</v>
      </c>
      <c r="E211" s="363">
        <f t="shared" si="101"/>
        <v>-0.35966869772164733</v>
      </c>
      <c r="F211" s="363">
        <f t="shared" si="102"/>
        <v>3.7395904379455946</v>
      </c>
      <c r="G211" s="363">
        <f t="shared" si="103"/>
        <v>1.8772600295220849</v>
      </c>
      <c r="H211" s="363">
        <f t="shared" si="104"/>
        <v>2.1899327599978724</v>
      </c>
      <c r="I211" s="363">
        <f t="shared" si="105"/>
        <v>3.8445973342232937</v>
      </c>
      <c r="J211" s="363">
        <f t="shared" si="106"/>
        <v>2.6282015358476314</v>
      </c>
      <c r="K211" s="363">
        <f t="shared" si="107"/>
        <v>5.1800340932670759</v>
      </c>
      <c r="L211" s="384">
        <f t="shared" si="108"/>
        <v>2.2571527442239891</v>
      </c>
      <c r="M211" s="385">
        <f t="shared" si="109"/>
        <v>2.6382265710261206</v>
      </c>
      <c r="N211" s="363"/>
    </row>
    <row r="212" spans="1:14">
      <c r="A212" s="415" t="str">
        <f t="shared" si="99"/>
        <v>2013</v>
      </c>
      <c r="B212" s="344">
        <v>1.8</v>
      </c>
      <c r="D212" s="363">
        <f t="shared" si="100"/>
        <v>2.088091641987726</v>
      </c>
      <c r="E212" s="363">
        <f t="shared" si="101"/>
        <v>3.067065795977487</v>
      </c>
      <c r="F212" s="363">
        <f>$B212+(I21-I19)/I19*100</f>
        <v>12.642186171079139</v>
      </c>
      <c r="G212" s="363">
        <f t="shared" si="103"/>
        <v>6.5942729093806367</v>
      </c>
      <c r="H212" s="363">
        <f t="shared" si="104"/>
        <v>4.7449699493762569</v>
      </c>
      <c r="I212" s="363">
        <f t="shared" si="105"/>
        <v>5.5558613196563078</v>
      </c>
      <c r="J212" s="363">
        <f t="shared" si="106"/>
        <v>4.894951665773962</v>
      </c>
      <c r="K212" s="363">
        <f t="shared" si="107"/>
        <v>6.4307815333493199</v>
      </c>
      <c r="L212" s="384">
        <f t="shared" si="108"/>
        <v>4.8335938556061873</v>
      </c>
      <c r="M212" s="385">
        <f t="shared" si="109"/>
        <v>2.3164138887132384</v>
      </c>
    </row>
    <row r="213" spans="1:14">
      <c r="A213" s="415" t="str">
        <f t="shared" si="99"/>
        <v>2014</v>
      </c>
      <c r="B213" s="344">
        <v>1.3</v>
      </c>
      <c r="D213" s="363">
        <f t="shared" si="100"/>
        <v>0.19832296221820522</v>
      </c>
      <c r="E213" s="363">
        <f t="shared" si="101"/>
        <v>3.1705797406944045</v>
      </c>
      <c r="F213" s="363">
        <f>$B213+(I22-I20)/I20*100</f>
        <v>19.281146457357139</v>
      </c>
      <c r="G213" s="363">
        <f t="shared" si="103"/>
        <v>7.5578227980076766</v>
      </c>
      <c r="H213" s="363">
        <f t="shared" si="104"/>
        <v>4.1558217830182889</v>
      </c>
      <c r="I213" s="363">
        <f t="shared" si="105"/>
        <v>3.8006254851725974</v>
      </c>
      <c r="J213" s="363">
        <f t="shared" si="106"/>
        <v>3.608066519953713</v>
      </c>
      <c r="K213" s="363">
        <f t="shared" si="107"/>
        <v>5.6481826989596842</v>
      </c>
      <c r="L213" s="384">
        <f t="shared" si="108"/>
        <v>4.4379519352380408</v>
      </c>
      <c r="M213" s="385">
        <f t="shared" si="109"/>
        <v>7.6031599236696819</v>
      </c>
    </row>
    <row r="214" spans="1:14">
      <c r="A214" s="415" t="str">
        <f t="shared" si="99"/>
        <v>2015</v>
      </c>
      <c r="B214" s="344">
        <v>2.2999999999999998</v>
      </c>
      <c r="D214" s="363">
        <f t="shared" si="100"/>
        <v>5.0382581221148666</v>
      </c>
      <c r="E214" s="363">
        <f t="shared" si="101"/>
        <v>2.8565142905650784</v>
      </c>
      <c r="F214" s="363">
        <f t="shared" ref="F214:F215" si="110">$B214+(I23-I21)/I21*100</f>
        <v>11.212324491303281</v>
      </c>
      <c r="G214" s="363">
        <f t="shared" si="103"/>
        <v>6.3768318097445329</v>
      </c>
      <c r="H214" s="363">
        <f t="shared" si="104"/>
        <v>3.4326009236922523</v>
      </c>
      <c r="I214" s="363">
        <f t="shared" si="105"/>
        <v>4.9649959446785861</v>
      </c>
      <c r="J214" s="363">
        <f t="shared" si="106"/>
        <v>4.2535836661748858</v>
      </c>
      <c r="K214" s="363">
        <f t="shared" si="107"/>
        <v>5.366356350208779</v>
      </c>
      <c r="L214" s="384">
        <f t="shared" si="108"/>
        <v>4.9676525869220463</v>
      </c>
      <c r="M214" s="385">
        <f t="shared" si="109"/>
        <v>5.8037522022406778</v>
      </c>
    </row>
    <row r="215" spans="1:14" ht="13.5" thickBot="1">
      <c r="A215" s="415" t="str">
        <f t="shared" si="99"/>
        <v>2016</v>
      </c>
      <c r="B215" s="344">
        <v>3.3</v>
      </c>
      <c r="D215" s="363">
        <f t="shared" si="100"/>
        <v>6.453454983498208E-2</v>
      </c>
      <c r="E215" s="363">
        <f t="shared" si="101"/>
        <v>0.51613682065587563</v>
      </c>
      <c r="F215" s="363">
        <f t="shared" si="110"/>
        <v>-10.522263310173905</v>
      </c>
      <c r="G215" s="363">
        <f t="shared" si="103"/>
        <v>-9.311994162668757</v>
      </c>
      <c r="H215" s="363">
        <f t="shared" si="104"/>
        <v>-2.7952002570835246</v>
      </c>
      <c r="I215" s="363">
        <f t="shared" si="105"/>
        <v>-4.8386392740158657</v>
      </c>
      <c r="J215" s="363">
        <f t="shared" si="106"/>
        <v>-3.274245253520875</v>
      </c>
      <c r="K215" s="363">
        <f t="shared" si="107"/>
        <v>-7.6774326588854054</v>
      </c>
      <c r="L215" s="386">
        <f t="shared" si="108"/>
        <v>-4.5245392668132105</v>
      </c>
      <c r="M215" s="387">
        <f t="shared" si="109"/>
        <v>-2.3467205796363291</v>
      </c>
    </row>
    <row r="216" spans="1:14" ht="13.5" thickBot="1">
      <c r="A216" s="421"/>
    </row>
    <row r="217" spans="1:14" ht="13.5" thickBot="1">
      <c r="A217" s="414" t="s">
        <v>379</v>
      </c>
      <c r="C217" s="346"/>
      <c r="D217" s="346"/>
      <c r="E217" s="346"/>
      <c r="F217" s="346"/>
      <c r="G217" s="346"/>
      <c r="H217" s="346"/>
      <c r="I217" s="346"/>
      <c r="J217" s="346"/>
      <c r="K217" s="346"/>
      <c r="L217" s="346"/>
    </row>
    <row r="218" spans="1:14" ht="13.5" thickBot="1">
      <c r="A218" s="421"/>
      <c r="C218" s="346"/>
      <c r="D218" s="346"/>
      <c r="E218" s="346"/>
      <c r="F218" s="346"/>
      <c r="G218" s="346"/>
      <c r="H218" s="346"/>
      <c r="I218" s="346"/>
      <c r="J218" s="346"/>
      <c r="K218" s="346"/>
      <c r="L218" s="346"/>
    </row>
    <row r="219" spans="1:14" ht="51">
      <c r="A219" s="418" t="s">
        <v>380</v>
      </c>
      <c r="C219" s="346" t="s">
        <v>1</v>
      </c>
      <c r="D219" s="346" t="s">
        <v>2</v>
      </c>
      <c r="E219" s="346" t="s">
        <v>4</v>
      </c>
      <c r="F219" s="346" t="s">
        <v>5</v>
      </c>
      <c r="G219" s="346" t="s">
        <v>6</v>
      </c>
      <c r="H219" s="346" t="s">
        <v>8</v>
      </c>
      <c r="I219" s="346" t="s">
        <v>9</v>
      </c>
      <c r="J219" s="346" t="s">
        <v>10</v>
      </c>
      <c r="K219" s="362" t="s">
        <v>368</v>
      </c>
      <c r="L219" s="366" t="s">
        <v>165</v>
      </c>
    </row>
    <row r="220" spans="1:14">
      <c r="A220" s="415" t="s">
        <v>277</v>
      </c>
      <c r="L220" s="367"/>
    </row>
    <row r="221" spans="1:14">
      <c r="A221" s="415" t="s">
        <v>278</v>
      </c>
      <c r="C221" s="363">
        <f t="shared" ref="C221:C240" si="111">C4*($Y5/$Y4-1)</f>
        <v>1058.8145938482271</v>
      </c>
      <c r="D221" s="363">
        <f t="shared" ref="D221:D240" si="112">E4*($Y5/$Y4-1)</f>
        <v>66.934581073209415</v>
      </c>
      <c r="E221" s="363">
        <f t="shared" ref="E221:E240" si="113">G4*($Y5/$Y4-1)</f>
        <v>1742.0715815197884</v>
      </c>
      <c r="F221" s="363">
        <f t="shared" ref="F221:F240" si="114">I4*($Y5/$Y4-1)</f>
        <v>59.249876137920225</v>
      </c>
      <c r="G221" s="363">
        <f t="shared" ref="G221:G236" si="115">K4*($Y5/$Y4-1)</f>
        <v>521.673576101908</v>
      </c>
      <c r="H221" s="363">
        <f t="shared" ref="H221:H240" si="116">M4*($Y5/$Y4-1)</f>
        <v>1188.4754759123418</v>
      </c>
      <c r="I221" s="363">
        <f t="shared" ref="I221:I240" si="117">O4*($Y5/$Y4-1)</f>
        <v>352.71768035206253</v>
      </c>
      <c r="J221" s="363">
        <f t="shared" ref="J221:J240" si="118">Q4*($Y5/$Y4-1)</f>
        <v>1161.9255159569129</v>
      </c>
      <c r="K221" s="363">
        <f t="shared" ref="K221:K240" si="119">S4*($Y5/$Y4-1)</f>
        <v>1511.8743959647816</v>
      </c>
      <c r="L221" s="367">
        <f>SUM(C221:K221)</f>
        <v>7663.7372768671521</v>
      </c>
    </row>
    <row r="222" spans="1:14">
      <c r="A222" s="415" t="s">
        <v>279</v>
      </c>
      <c r="B222" s="363"/>
      <c r="C222" s="363">
        <f t="shared" si="111"/>
        <v>9029.4309253828942</v>
      </c>
      <c r="D222" s="363">
        <f t="shared" si="112"/>
        <v>485.21992456830003</v>
      </c>
      <c r="E222" s="363">
        <f t="shared" si="113"/>
        <v>14569.570787103499</v>
      </c>
      <c r="F222" s="363">
        <f t="shared" si="114"/>
        <v>496.62323436927448</v>
      </c>
      <c r="G222" s="363">
        <f t="shared" si="115"/>
        <v>3842.4863565877836</v>
      </c>
      <c r="H222" s="363">
        <f t="shared" si="116"/>
        <v>10348.882428474173</v>
      </c>
      <c r="I222" s="363">
        <f t="shared" si="117"/>
        <v>3008.0259457099669</v>
      </c>
      <c r="J222" s="363">
        <f t="shared" si="118"/>
        <v>9844.7428502755138</v>
      </c>
      <c r="K222" s="363">
        <f t="shared" si="119"/>
        <v>12880.292295798174</v>
      </c>
      <c r="L222" s="367">
        <f t="shared" ref="L222:L240" si="120">SUM(C222:K222)</f>
        <v>64505.274748269578</v>
      </c>
    </row>
    <row r="223" spans="1:14">
      <c r="A223" s="415" t="s">
        <v>280</v>
      </c>
      <c r="B223" s="363"/>
      <c r="C223" s="363">
        <f t="shared" si="111"/>
        <v>14779.375682098131</v>
      </c>
      <c r="D223" s="363">
        <f t="shared" si="112"/>
        <v>633.38737488377046</v>
      </c>
      <c r="E223" s="363">
        <f t="shared" si="113"/>
        <v>22079.087885655645</v>
      </c>
      <c r="F223" s="363">
        <f t="shared" si="114"/>
        <v>739.54002081409578</v>
      </c>
      <c r="G223" s="363">
        <f t="shared" si="115"/>
        <v>5230.0237094691956</v>
      </c>
      <c r="H223" s="363">
        <f t="shared" si="116"/>
        <v>16520.664226048048</v>
      </c>
      <c r="I223" s="363">
        <f t="shared" si="117"/>
        <v>4599.1056827773809</v>
      </c>
      <c r="J223" s="363">
        <f t="shared" si="118"/>
        <v>14945.141243214432</v>
      </c>
      <c r="K223" s="363">
        <f t="shared" si="119"/>
        <v>20017.378961782222</v>
      </c>
      <c r="L223" s="367">
        <f t="shared" si="120"/>
        <v>99543.704786742921</v>
      </c>
    </row>
    <row r="224" spans="1:14">
      <c r="A224" s="415" t="s">
        <v>16</v>
      </c>
      <c r="B224" s="363"/>
      <c r="C224" s="363">
        <f t="shared" si="111"/>
        <v>12026.361691205268</v>
      </c>
      <c r="D224" s="363">
        <f t="shared" si="112"/>
        <v>335.60032641625872</v>
      </c>
      <c r="E224" s="363">
        <f t="shared" si="113"/>
        <v>15992.72886010412</v>
      </c>
      <c r="F224" s="363">
        <f t="shared" si="114"/>
        <v>520.86432207275197</v>
      </c>
      <c r="G224" s="363">
        <f t="shared" si="115"/>
        <v>3521.8945801453951</v>
      </c>
      <c r="H224" s="363">
        <f t="shared" si="116"/>
        <v>12615.419808779277</v>
      </c>
      <c r="I224" s="363">
        <f t="shared" si="117"/>
        <v>3301.7481353493313</v>
      </c>
      <c r="J224" s="363">
        <f t="shared" si="118"/>
        <v>10695.43960845272</v>
      </c>
      <c r="K224" s="363">
        <f t="shared" si="119"/>
        <v>14886.25776649303</v>
      </c>
      <c r="L224" s="367">
        <f t="shared" si="120"/>
        <v>73896.31509901816</v>
      </c>
    </row>
    <row r="225" spans="1:12">
      <c r="A225" s="415" t="s">
        <v>17</v>
      </c>
      <c r="B225" s="363"/>
      <c r="C225" s="363">
        <f t="shared" si="111"/>
        <v>298.17655687476253</v>
      </c>
      <c r="D225" s="363">
        <f t="shared" si="112"/>
        <v>6.2760040768159913</v>
      </c>
      <c r="E225" s="363">
        <f t="shared" si="113"/>
        <v>357.43444659318266</v>
      </c>
      <c r="F225" s="363">
        <f t="shared" si="114"/>
        <v>11.415416601279217</v>
      </c>
      <c r="G225" s="363">
        <f t="shared" si="115"/>
        <v>76.072338003162017</v>
      </c>
      <c r="H225" s="363">
        <f t="shared" si="116"/>
        <v>292.80978539905266</v>
      </c>
      <c r="I225" s="363">
        <f t="shared" si="117"/>
        <v>72.403742967207236</v>
      </c>
      <c r="J225" s="363">
        <f t="shared" si="118"/>
        <v>234.45827922189901</v>
      </c>
      <c r="K225" s="363">
        <f t="shared" si="119"/>
        <v>337.32272908186525</v>
      </c>
      <c r="L225" s="367">
        <f t="shared" si="120"/>
        <v>1686.3692988192265</v>
      </c>
    </row>
    <row r="226" spans="1:12">
      <c r="A226" s="415" t="s">
        <v>18</v>
      </c>
      <c r="B226" s="363"/>
      <c r="C226" s="363">
        <f t="shared" si="111"/>
        <v>-1443.5312789952575</v>
      </c>
      <c r="D226" s="363">
        <f t="shared" si="112"/>
        <v>-27.231549238612637</v>
      </c>
      <c r="E226" s="363">
        <f t="shared" si="113"/>
        <v>-1691.7894673322805</v>
      </c>
      <c r="F226" s="363">
        <f t="shared" si="114"/>
        <v>-52.606162971144954</v>
      </c>
      <c r="G226" s="363">
        <f t="shared" si="115"/>
        <v>-356.70011031726722</v>
      </c>
      <c r="H226" s="363">
        <f t="shared" si="116"/>
        <v>-1418.9079122659546</v>
      </c>
      <c r="I226" s="363">
        <f t="shared" si="117"/>
        <v>-335.8952524660437</v>
      </c>
      <c r="J226" s="363">
        <f t="shared" si="118"/>
        <v>-1092.7521255358497</v>
      </c>
      <c r="K226" s="363">
        <f t="shared" si="119"/>
        <v>-1625.6690330726715</v>
      </c>
      <c r="L226" s="367">
        <f t="shared" si="120"/>
        <v>-8045.0828921950824</v>
      </c>
    </row>
    <row r="227" spans="1:12">
      <c r="A227" s="415" t="s">
        <v>360</v>
      </c>
      <c r="B227" s="363"/>
      <c r="C227" s="363">
        <f t="shared" si="111"/>
        <v>1870.7719484789536</v>
      </c>
      <c r="D227" s="363">
        <f t="shared" si="112"/>
        <v>36.093074265249221</v>
      </c>
      <c r="E227" s="363">
        <f t="shared" si="113"/>
        <v>2205.598806560155</v>
      </c>
      <c r="F227" s="363">
        <f t="shared" si="114"/>
        <v>67.445606390091854</v>
      </c>
      <c r="G227" s="363">
        <f t="shared" si="115"/>
        <v>475.72530148387659</v>
      </c>
      <c r="H227" s="363">
        <f t="shared" si="116"/>
        <v>1886.1130989369681</v>
      </c>
      <c r="I227" s="363">
        <f t="shared" si="117"/>
        <v>442.81090620468831</v>
      </c>
      <c r="J227" s="363">
        <f t="shared" si="118"/>
        <v>1427.3724118980615</v>
      </c>
      <c r="K227" s="363">
        <f t="shared" si="119"/>
        <v>2166.2210583517799</v>
      </c>
      <c r="L227" s="367">
        <f t="shared" si="120"/>
        <v>10578.152212569825</v>
      </c>
    </row>
    <row r="228" spans="1:12">
      <c r="A228" s="415" t="s">
        <v>361</v>
      </c>
      <c r="B228" s="363"/>
      <c r="C228" s="363">
        <f t="shared" si="111"/>
        <v>5373.8930220426373</v>
      </c>
      <c r="D228" s="363">
        <f t="shared" si="112"/>
        <v>113.71702177199258</v>
      </c>
      <c r="E228" s="363">
        <f t="shared" si="113"/>
        <v>6594.8058292600708</v>
      </c>
      <c r="F228" s="363">
        <f t="shared" si="114"/>
        <v>201.40316517781946</v>
      </c>
      <c r="G228" s="363">
        <f t="shared" si="115"/>
        <v>1522.0337483617127</v>
      </c>
      <c r="H228" s="363">
        <f t="shared" si="116"/>
        <v>5815.1924469652158</v>
      </c>
      <c r="I228" s="363">
        <f t="shared" si="117"/>
        <v>1432.5909568989434</v>
      </c>
      <c r="J228" s="363">
        <f t="shared" si="118"/>
        <v>4442.2279421901785</v>
      </c>
      <c r="K228" s="363">
        <f t="shared" si="119"/>
        <v>6765.1624149843074</v>
      </c>
      <c r="L228" s="367">
        <f t="shared" si="120"/>
        <v>32261.026547652877</v>
      </c>
    </row>
    <row r="229" spans="1:12">
      <c r="A229" s="415" t="s">
        <v>362</v>
      </c>
      <c r="B229" s="363"/>
      <c r="C229" s="363">
        <f t="shared" si="111"/>
        <v>8244.7595569794139</v>
      </c>
      <c r="D229" s="363">
        <f t="shared" si="112"/>
        <v>249.81694543952986</v>
      </c>
      <c r="E229" s="363">
        <f t="shared" si="113"/>
        <v>10617.737932090817</v>
      </c>
      <c r="F229" s="363">
        <f t="shared" si="114"/>
        <v>311.07703372505267</v>
      </c>
      <c r="G229" s="363">
        <f t="shared" si="115"/>
        <v>2751.1062585771392</v>
      </c>
      <c r="H229" s="363">
        <f t="shared" si="116"/>
        <v>9795.2974665038382</v>
      </c>
      <c r="I229" s="363">
        <f t="shared" si="117"/>
        <v>2601.8367493505393</v>
      </c>
      <c r="J229" s="363">
        <f t="shared" si="118"/>
        <v>7720.1126556445161</v>
      </c>
      <c r="K229" s="363">
        <f t="shared" si="119"/>
        <v>11407.689376947825</v>
      </c>
      <c r="L229" s="367">
        <f t="shared" si="120"/>
        <v>53699.433975258675</v>
      </c>
    </row>
    <row r="230" spans="1:12">
      <c r="A230" s="415" t="s">
        <v>363</v>
      </c>
      <c r="B230" s="363"/>
      <c r="C230" s="363">
        <f t="shared" si="111"/>
        <v>7559.6276525273643</v>
      </c>
      <c r="D230" s="363">
        <f t="shared" si="112"/>
        <v>277.96677728511139</v>
      </c>
      <c r="E230" s="363">
        <f t="shared" si="113"/>
        <v>10190.454687412957</v>
      </c>
      <c r="F230" s="363">
        <f t="shared" si="114"/>
        <v>284.73784749095563</v>
      </c>
      <c r="G230" s="363">
        <f t="shared" si="115"/>
        <v>3086.7208417214638</v>
      </c>
      <c r="H230" s="363">
        <f t="shared" si="116"/>
        <v>9977.4686517407608</v>
      </c>
      <c r="I230" s="363">
        <f t="shared" si="117"/>
        <v>2858.2850459998563</v>
      </c>
      <c r="J230" s="363">
        <f t="shared" si="118"/>
        <v>8254.2715238512646</v>
      </c>
      <c r="K230" s="363">
        <f t="shared" si="119"/>
        <v>11519.92116179997</v>
      </c>
      <c r="L230" s="367">
        <f t="shared" si="120"/>
        <v>54009.454189829703</v>
      </c>
    </row>
    <row r="231" spans="1:12">
      <c r="A231" s="415" t="s">
        <v>364</v>
      </c>
      <c r="B231" s="363"/>
      <c r="C231" s="363">
        <f t="shared" si="111"/>
        <v>8623.9274697658238</v>
      </c>
      <c r="D231" s="363">
        <f t="shared" si="112"/>
        <v>338.91177417469231</v>
      </c>
      <c r="E231" s="363">
        <f t="shared" si="113"/>
        <v>12305.751306625327</v>
      </c>
      <c r="F231" s="363">
        <f t="shared" si="114"/>
        <v>341.26392859603743</v>
      </c>
      <c r="G231" s="363">
        <f t="shared" si="115"/>
        <v>4246.9601517396104</v>
      </c>
      <c r="H231" s="363">
        <f t="shared" si="116"/>
        <v>12644.10975060206</v>
      </c>
      <c r="I231" s="363">
        <f t="shared" si="117"/>
        <v>3768.2129151767185</v>
      </c>
      <c r="J231" s="363">
        <f t="shared" si="118"/>
        <v>10869.610693868597</v>
      </c>
      <c r="K231" s="363">
        <f t="shared" si="119"/>
        <v>14592.909919347709</v>
      </c>
      <c r="L231" s="367">
        <f t="shared" si="120"/>
        <v>67731.657909896574</v>
      </c>
    </row>
    <row r="232" spans="1:12">
      <c r="A232" s="415" t="s">
        <v>365</v>
      </c>
      <c r="B232" s="363"/>
      <c r="C232" s="363">
        <f t="shared" si="111"/>
        <v>7710.9954985028435</v>
      </c>
      <c r="D232" s="363">
        <f t="shared" si="112"/>
        <v>308.91120774676193</v>
      </c>
      <c r="E232" s="363">
        <f t="shared" si="113"/>
        <v>12614.011375484986</v>
      </c>
      <c r="F232" s="363">
        <f t="shared" si="114"/>
        <v>352.53487453298465</v>
      </c>
      <c r="G232" s="363">
        <f t="shared" si="115"/>
        <v>4747.0023513815577</v>
      </c>
      <c r="H232" s="363">
        <f t="shared" si="116"/>
        <v>13285.327236177996</v>
      </c>
      <c r="I232" s="363">
        <f t="shared" si="117"/>
        <v>4069.1712630737388</v>
      </c>
      <c r="J232" s="363">
        <f t="shared" si="118"/>
        <v>11768.190641444602</v>
      </c>
      <c r="K232" s="363">
        <f t="shared" si="119"/>
        <v>15592.381408715262</v>
      </c>
      <c r="L232" s="367">
        <f t="shared" si="120"/>
        <v>70448.525857060726</v>
      </c>
    </row>
    <row r="233" spans="1:12">
      <c r="A233" s="415" t="s">
        <v>386</v>
      </c>
      <c r="B233" s="363"/>
      <c r="C233" s="363">
        <f t="shared" si="111"/>
        <v>-421.36178958858221</v>
      </c>
      <c r="D233" s="363">
        <f t="shared" si="112"/>
        <v>-20.82840534782823</v>
      </c>
      <c r="E233" s="363">
        <f t="shared" si="113"/>
        <v>-832.85870361053355</v>
      </c>
      <c r="F233" s="363">
        <f t="shared" si="114"/>
        <v>-24.348605446323269</v>
      </c>
      <c r="G233" s="363">
        <f t="shared" si="115"/>
        <v>-328.03961300908765</v>
      </c>
      <c r="H233" s="363">
        <f t="shared" si="116"/>
        <v>-883.96497653403151</v>
      </c>
      <c r="I233" s="363">
        <f t="shared" si="117"/>
        <v>-276.30477345685398</v>
      </c>
      <c r="J233" s="363">
        <f t="shared" si="118"/>
        <v>-795.15445762557408</v>
      </c>
      <c r="K233" s="363">
        <f t="shared" si="119"/>
        <v>-1076.8274689736177</v>
      </c>
      <c r="L233" s="367">
        <f t="shared" si="120"/>
        <v>-4659.6887935924324</v>
      </c>
    </row>
    <row r="234" spans="1:12">
      <c r="A234" s="415" t="s">
        <v>387</v>
      </c>
      <c r="B234" s="363"/>
      <c r="C234" s="363">
        <f t="shared" si="111"/>
        <v>-3551.6912105162237</v>
      </c>
      <c r="D234" s="363">
        <f t="shared" si="112"/>
        <v>-195.61855998545019</v>
      </c>
      <c r="E234" s="363">
        <f t="shared" si="113"/>
        <v>-8256.2610945263605</v>
      </c>
      <c r="F234" s="363">
        <f t="shared" si="114"/>
        <v>-260.95260909644617</v>
      </c>
      <c r="G234" s="363">
        <f t="shared" si="115"/>
        <v>-3329.6765122897118</v>
      </c>
      <c r="H234" s="363">
        <f t="shared" si="116"/>
        <v>-8750.2766575341775</v>
      </c>
      <c r="I234" s="363">
        <f t="shared" si="117"/>
        <v>-2832.8372771315949</v>
      </c>
      <c r="J234" s="363">
        <f t="shared" si="118"/>
        <v>-7924.3144636573561</v>
      </c>
      <c r="K234" s="363">
        <f t="shared" si="119"/>
        <v>-11163.47421811003</v>
      </c>
      <c r="L234" s="367">
        <f t="shared" si="120"/>
        <v>-46265.102602847357</v>
      </c>
    </row>
    <row r="235" spans="1:12">
      <c r="A235" s="415" t="s">
        <v>405</v>
      </c>
      <c r="B235" s="363"/>
      <c r="C235" s="363">
        <f t="shared" si="111"/>
        <v>1762.1373182859629</v>
      </c>
      <c r="D235" s="363">
        <f t="shared" si="112"/>
        <v>110.33368445637038</v>
      </c>
      <c r="E235" s="363">
        <f t="shared" si="113"/>
        <v>4552.9854133744784</v>
      </c>
      <c r="F235" s="363">
        <f t="shared" si="114"/>
        <v>151.33804488021741</v>
      </c>
      <c r="G235" s="363">
        <f t="shared" si="115"/>
        <v>1861.5564254967092</v>
      </c>
      <c r="H235" s="363">
        <f t="shared" si="116"/>
        <v>4815.4045616454223</v>
      </c>
      <c r="I235" s="363">
        <f t="shared" si="117"/>
        <v>1629.9577278188744</v>
      </c>
      <c r="J235" s="363">
        <f t="shared" si="118"/>
        <v>4352.491048979733</v>
      </c>
      <c r="K235" s="363">
        <f t="shared" si="119"/>
        <v>6479.083127381451</v>
      </c>
      <c r="L235" s="367">
        <f t="shared" si="120"/>
        <v>25715.287352319217</v>
      </c>
    </row>
    <row r="236" spans="1:12">
      <c r="A236" s="415" t="s">
        <v>415</v>
      </c>
      <c r="B236" s="363"/>
      <c r="C236" s="363">
        <f t="shared" si="111"/>
        <v>3269.5608901623395</v>
      </c>
      <c r="D236" s="363">
        <f t="shared" si="112"/>
        <v>207.75533581434007</v>
      </c>
      <c r="E236" s="363">
        <f t="shared" si="113"/>
        <v>8642.3102433500953</v>
      </c>
      <c r="F236" s="363">
        <f t="shared" si="114"/>
        <v>297.72665323285088</v>
      </c>
      <c r="G236" s="363">
        <f t="shared" si="115"/>
        <v>3585.3482346756077</v>
      </c>
      <c r="H236" s="363">
        <f t="shared" si="116"/>
        <v>9292.0598766493749</v>
      </c>
      <c r="I236" s="363">
        <f t="shared" si="117"/>
        <v>3241.5536453066447</v>
      </c>
      <c r="J236" s="363">
        <f t="shared" si="118"/>
        <v>8421.1001896455309</v>
      </c>
      <c r="K236" s="363">
        <f t="shared" si="119"/>
        <v>12917.142509503239</v>
      </c>
      <c r="L236" s="367">
        <f t="shared" si="120"/>
        <v>49874.55757834002</v>
      </c>
    </row>
    <row r="237" spans="1:12">
      <c r="A237" s="415" t="s">
        <v>424</v>
      </c>
      <c r="B237" s="363"/>
      <c r="C237" s="363">
        <f t="shared" si="111"/>
        <v>3893.3067880886292</v>
      </c>
      <c r="D237" s="363">
        <f t="shared" si="112"/>
        <v>262.29986837981113</v>
      </c>
      <c r="E237" s="363">
        <f t="shared" si="113"/>
        <v>10291.013769750056</v>
      </c>
      <c r="F237" s="363">
        <f t="shared" si="114"/>
        <v>369.2425830979796</v>
      </c>
      <c r="G237" s="363">
        <f>K19*($Y21/$Y19-1)</f>
        <v>8033.0904878306847</v>
      </c>
      <c r="H237" s="363">
        <f t="shared" si="116"/>
        <v>11350.422013676936</v>
      </c>
      <c r="I237" s="363">
        <f t="shared" si="117"/>
        <v>4024.301393603796</v>
      </c>
      <c r="J237" s="363">
        <f t="shared" si="118"/>
        <v>10331.037253360453</v>
      </c>
      <c r="K237" s="363">
        <f t="shared" si="119"/>
        <v>16244.312740539433</v>
      </c>
      <c r="L237" s="367">
        <f t="shared" si="120"/>
        <v>64799.026898327778</v>
      </c>
    </row>
    <row r="238" spans="1:12">
      <c r="A238" s="415" t="s">
        <v>428</v>
      </c>
      <c r="B238" s="363"/>
      <c r="C238" s="363">
        <f t="shared" si="111"/>
        <v>4560.6766757166733</v>
      </c>
      <c r="D238" s="363">
        <f t="shared" si="112"/>
        <v>302.397888008672</v>
      </c>
      <c r="E238" s="363">
        <f t="shared" si="113"/>
        <v>11980.024315111688</v>
      </c>
      <c r="F238" s="363">
        <f t="shared" si="114"/>
        <v>457.49656613671175</v>
      </c>
      <c r="G238" s="363">
        <f>K20*($Y22/$Y20-1)</f>
        <v>9558.5922416893773</v>
      </c>
      <c r="H238" s="363">
        <f t="shared" si="116"/>
        <v>13432.240340699202</v>
      </c>
      <c r="I238" s="363">
        <f t="shared" si="117"/>
        <v>4799.9250141662696</v>
      </c>
      <c r="J238" s="363">
        <f t="shared" si="118"/>
        <v>12243.698896153026</v>
      </c>
      <c r="K238" s="363">
        <f t="shared" si="119"/>
        <v>19538.54075153478</v>
      </c>
      <c r="L238" s="367">
        <f t="shared" si="120"/>
        <v>76873.592689216399</v>
      </c>
    </row>
    <row r="239" spans="1:12">
      <c r="A239" s="415" t="s">
        <v>434</v>
      </c>
      <c r="B239" s="363"/>
      <c r="C239" s="363">
        <f t="shared" si="111"/>
        <v>1451.1446055458537</v>
      </c>
      <c r="D239" s="363">
        <f t="shared" si="112"/>
        <v>93.272875410127611</v>
      </c>
      <c r="E239" s="363">
        <f t="shared" si="113"/>
        <v>3806.2224078611334</v>
      </c>
      <c r="F239" s="363">
        <f t="shared" si="114"/>
        <v>156.18646324442878</v>
      </c>
      <c r="G239" s="363">
        <f t="shared" ref="G239:G240" si="121">K21*($Y23/$Y21-1)</f>
        <v>6965.2311760910034</v>
      </c>
      <c r="H239" s="363">
        <f t="shared" si="116"/>
        <v>4308.8861258628367</v>
      </c>
      <c r="I239" s="363">
        <f t="shared" si="117"/>
        <v>1534.4355537415968</v>
      </c>
      <c r="J239" s="363">
        <f t="shared" si="118"/>
        <v>3906.701257210309</v>
      </c>
      <c r="K239" s="363">
        <f t="shared" si="119"/>
        <v>6358.6467596905104</v>
      </c>
      <c r="L239" s="367">
        <f t="shared" si="120"/>
        <v>28580.7272246578</v>
      </c>
    </row>
    <row r="240" spans="1:12" ht="13.5" thickBot="1">
      <c r="A240" s="415" t="s">
        <v>443</v>
      </c>
      <c r="B240" s="363"/>
      <c r="C240" s="363">
        <f t="shared" si="111"/>
        <v>-10420.125984153105</v>
      </c>
      <c r="D240" s="363">
        <f t="shared" si="112"/>
        <v>-616.11825705515139</v>
      </c>
      <c r="E240" s="363">
        <f t="shared" si="113"/>
        <v>-24608.258870040474</v>
      </c>
      <c r="F240" s="363">
        <f t="shared" si="114"/>
        <v>-999.14625514099976</v>
      </c>
      <c r="G240" s="363">
        <f t="shared" si="121"/>
        <v>-9602.6927870234049</v>
      </c>
      <c r="H240" s="363">
        <f t="shared" si="116"/>
        <v>-28017.714657777655</v>
      </c>
      <c r="I240" s="363">
        <f t="shared" si="117"/>
        <v>-10128.556655479151</v>
      </c>
      <c r="J240" s="363">
        <f t="shared" si="118"/>
        <v>-25608.799075806379</v>
      </c>
      <c r="K240" s="363">
        <f t="shared" si="119"/>
        <v>-42136.468771597574</v>
      </c>
      <c r="L240" s="368">
        <f t="shared" si="120"/>
        <v>-152137.88131407392</v>
      </c>
    </row>
    <row r="241" spans="1:12">
      <c r="A241" s="421"/>
    </row>
    <row r="242" spans="1:12">
      <c r="A242" s="422" t="s">
        <v>28</v>
      </c>
      <c r="B242" s="369"/>
      <c r="C242" s="363">
        <f>AVERAGE(C220:C240)</f>
        <v>3783.8125306126312</v>
      </c>
      <c r="D242" s="363">
        <f t="shared" ref="D242:L242" si="122">AVERAGE(D220:D240)</f>
        <v>148.45489460719853</v>
      </c>
      <c r="E242" s="363">
        <f t="shared" si="122"/>
        <v>5657.6320756174191</v>
      </c>
      <c r="F242" s="363">
        <f t="shared" si="122"/>
        <v>174.05460019227689</v>
      </c>
      <c r="G242" s="363">
        <f t="shared" si="122"/>
        <v>2320.4204378358354</v>
      </c>
      <c r="H242" s="363">
        <f t="shared" si="122"/>
        <v>4924.8954544980834</v>
      </c>
      <c r="I242" s="363">
        <f t="shared" si="122"/>
        <v>1408.1744199981986</v>
      </c>
      <c r="J242" s="363">
        <f t="shared" si="122"/>
        <v>4259.8750944371295</v>
      </c>
      <c r="K242" s="363">
        <f t="shared" si="122"/>
        <v>5860.634894308123</v>
      </c>
      <c r="L242" s="363">
        <f t="shared" si="122"/>
        <v>28537.95440210689</v>
      </c>
    </row>
    <row r="243" spans="1:12">
      <c r="A243" s="422" t="s">
        <v>371</v>
      </c>
      <c r="B243" s="369"/>
      <c r="C243" s="363">
        <f>C240-C220</f>
        <v>-10420.125984153105</v>
      </c>
      <c r="D243" s="363">
        <f t="shared" ref="D243:L243" si="123">D240-D220</f>
        <v>-616.11825705515139</v>
      </c>
      <c r="E243" s="363">
        <f t="shared" si="123"/>
        <v>-24608.258870040474</v>
      </c>
      <c r="F243" s="363">
        <f t="shared" si="123"/>
        <v>-999.14625514099976</v>
      </c>
      <c r="G243" s="363">
        <f t="shared" si="123"/>
        <v>-9602.6927870234049</v>
      </c>
      <c r="H243" s="363">
        <f t="shared" si="123"/>
        <v>-28017.714657777655</v>
      </c>
      <c r="I243" s="363">
        <f t="shared" si="123"/>
        <v>-10128.556655479151</v>
      </c>
      <c r="J243" s="363">
        <f t="shared" si="123"/>
        <v>-25608.799075806379</v>
      </c>
      <c r="K243" s="363">
        <f t="shared" si="123"/>
        <v>-42136.468771597574</v>
      </c>
      <c r="L243" s="363">
        <f t="shared" si="123"/>
        <v>-152137.88131407392</v>
      </c>
    </row>
    <row r="244" spans="1:12">
      <c r="A244" s="422" t="s">
        <v>372</v>
      </c>
      <c r="B244" s="369"/>
      <c r="C244" s="363">
        <f>STDEV(C220:C240)</f>
        <v>5740.4692997465036</v>
      </c>
      <c r="D244" s="363">
        <f t="shared" ref="D244:L244" si="124">STDEV(D220:D240)</f>
        <v>263.62939557279685</v>
      </c>
      <c r="E244" s="363">
        <f t="shared" si="124"/>
        <v>10080.245504735904</v>
      </c>
      <c r="F244" s="363">
        <f t="shared" si="124"/>
        <v>361.11119826964381</v>
      </c>
      <c r="G244" s="363">
        <f t="shared" si="124"/>
        <v>4177.5567197492892</v>
      </c>
      <c r="H244" s="363">
        <f t="shared" si="124"/>
        <v>10069.600984517267</v>
      </c>
      <c r="I244" s="363">
        <f t="shared" si="124"/>
        <v>3364.4614417253902</v>
      </c>
      <c r="J244" s="363">
        <f t="shared" si="124"/>
        <v>9065.4847786314949</v>
      </c>
      <c r="K244" s="363">
        <f t="shared" si="124"/>
        <v>13901.607861170012</v>
      </c>
      <c r="L244" s="363">
        <f t="shared" si="124"/>
        <v>55845.000709831766</v>
      </c>
    </row>
    <row r="245" spans="1:12">
      <c r="A245" s="421"/>
    </row>
    <row r="246" spans="1:12" ht="13.5" thickBot="1">
      <c r="A246" s="421"/>
    </row>
    <row r="247" spans="1:12" ht="51">
      <c r="A247" s="418" t="s">
        <v>381</v>
      </c>
      <c r="C247" s="346" t="s">
        <v>1</v>
      </c>
      <c r="D247" s="346" t="s">
        <v>2</v>
      </c>
      <c r="E247" s="346" t="s">
        <v>4</v>
      </c>
      <c r="F247" s="346" t="s">
        <v>5</v>
      </c>
      <c r="G247" s="346" t="s">
        <v>6</v>
      </c>
      <c r="H247" s="346" t="s">
        <v>8</v>
      </c>
      <c r="I247" s="346" t="s">
        <v>9</v>
      </c>
      <c r="J247" s="346" t="s">
        <v>10</v>
      </c>
      <c r="K247" s="362" t="s">
        <v>368</v>
      </c>
      <c r="L247" s="366" t="s">
        <v>165</v>
      </c>
    </row>
    <row r="248" spans="1:12">
      <c r="A248" s="415" t="str">
        <f t="shared" ref="A248:A268" si="125">A220</f>
        <v>1996</v>
      </c>
      <c r="L248" s="367"/>
    </row>
    <row r="249" spans="1:12">
      <c r="A249" s="415" t="str">
        <f t="shared" si="125"/>
        <v>1997</v>
      </c>
      <c r="C249" s="388">
        <f t="shared" ref="C249:C268" si="126">C4*((B5/B4)-($Y5/$Y4))</f>
        <v>899.10099253717976</v>
      </c>
      <c r="D249" s="388">
        <f t="shared" ref="D249:D268" si="127">E4*((D5/D4)-($Y5/$Y4))</f>
        <v>-407.71374370236794</v>
      </c>
      <c r="E249" s="388">
        <f t="shared" ref="E249:E268" si="128">G4*((F5/F4)-($Y5/$Y4))</f>
        <v>-1972.7456211393662</v>
      </c>
      <c r="F249" s="388">
        <f t="shared" ref="F249:F268" si="129">I4*((H5/H4)-($Y5/$Y4))</f>
        <v>23.08372979999594</v>
      </c>
      <c r="G249" s="388">
        <f t="shared" ref="G249:G268" si="130">K4*((J5/J4)-($Y5/$Y4))</f>
        <v>-10740.388465710274</v>
      </c>
      <c r="H249" s="388">
        <f t="shared" ref="H249:H268" si="131">M4*((L5/L4)-($Y5/$Y4))</f>
        <v>8132.2189987763932</v>
      </c>
      <c r="I249" s="388">
        <f t="shared" ref="I249:I264" si="132">O4*((N5/N4)-($Y5/$Y4))</f>
        <v>1038.7371929921896</v>
      </c>
      <c r="J249" s="388">
        <f t="shared" ref="J249:J268" si="133">Q4*((P5/P4)-($Y5/$Y4))</f>
        <v>1179.250700238352</v>
      </c>
      <c r="K249" s="388">
        <f t="shared" ref="K249:K268" si="134">S4*((R5/R4)-($Y5/$Y4))</f>
        <v>4582.281505509447</v>
      </c>
      <c r="L249" s="389">
        <f>SUM(C249:K249)</f>
        <v>2733.8252893015497</v>
      </c>
    </row>
    <row r="250" spans="1:12">
      <c r="A250" s="415" t="str">
        <f t="shared" si="125"/>
        <v>1998</v>
      </c>
      <c r="C250" s="388">
        <f t="shared" si="126"/>
        <v>12563.671329011913</v>
      </c>
      <c r="D250" s="388">
        <f t="shared" si="127"/>
        <v>-2092.6368154475808</v>
      </c>
      <c r="E250" s="388">
        <f t="shared" si="128"/>
        <v>-1534.4704979939434</v>
      </c>
      <c r="F250" s="388">
        <f t="shared" si="129"/>
        <v>-264.80753553685219</v>
      </c>
      <c r="G250" s="388">
        <f t="shared" si="130"/>
        <v>-8024.4006707392664</v>
      </c>
      <c r="H250" s="388">
        <f t="shared" si="131"/>
        <v>12547.127625738995</v>
      </c>
      <c r="I250" s="388">
        <f t="shared" si="132"/>
        <v>293.30046116190965</v>
      </c>
      <c r="J250" s="388">
        <f t="shared" si="133"/>
        <v>-605.60605636112075</v>
      </c>
      <c r="K250" s="388">
        <f t="shared" si="134"/>
        <v>6570.0087305371708</v>
      </c>
      <c r="L250" s="389">
        <f t="shared" ref="L250:L268" si="135">SUM(C250:K250)</f>
        <v>19452.186570371225</v>
      </c>
    </row>
    <row r="251" spans="1:12">
      <c r="A251" s="415" t="str">
        <f t="shared" si="125"/>
        <v>1999</v>
      </c>
      <c r="C251" s="388">
        <f t="shared" si="126"/>
        <v>21007.523772801469</v>
      </c>
      <c r="D251" s="388">
        <f t="shared" si="127"/>
        <v>-1215.000939102144</v>
      </c>
      <c r="E251" s="388">
        <f t="shared" si="128"/>
        <v>-5665.5065141586419</v>
      </c>
      <c r="F251" s="388">
        <f t="shared" si="129"/>
        <v>-572.32907130484421</v>
      </c>
      <c r="G251" s="388">
        <f t="shared" si="130"/>
        <v>-6375.2909605786426</v>
      </c>
      <c r="H251" s="388">
        <f t="shared" si="131"/>
        <v>10401.542141717455</v>
      </c>
      <c r="I251" s="388">
        <f t="shared" si="132"/>
        <v>-1751.8733897257682</v>
      </c>
      <c r="J251" s="388">
        <f t="shared" si="133"/>
        <v>-6279.5155257676042</v>
      </c>
      <c r="K251" s="388">
        <f t="shared" si="134"/>
        <v>1964.4311724607585</v>
      </c>
      <c r="L251" s="389">
        <f t="shared" si="135"/>
        <v>11513.980686342034</v>
      </c>
    </row>
    <row r="252" spans="1:12">
      <c r="A252" s="415" t="str">
        <f t="shared" si="125"/>
        <v>2000</v>
      </c>
      <c r="C252" s="388">
        <f t="shared" si="126"/>
        <v>22630.116974448429</v>
      </c>
      <c r="D252" s="388">
        <f t="shared" si="127"/>
        <v>-634.45802347216284</v>
      </c>
      <c r="E252" s="388">
        <f t="shared" si="128"/>
        <v>-5490.2174647021548</v>
      </c>
      <c r="F252" s="388">
        <f t="shared" si="129"/>
        <v>-323.2483469258226</v>
      </c>
      <c r="G252" s="388">
        <f t="shared" si="130"/>
        <v>-3469.1293694517076</v>
      </c>
      <c r="H252" s="388">
        <f t="shared" si="131"/>
        <v>6920.9732788817464</v>
      </c>
      <c r="I252" s="388">
        <f t="shared" si="132"/>
        <v>-2576.0544062854851</v>
      </c>
      <c r="J252" s="388">
        <f t="shared" si="133"/>
        <v>-6961.9609238663588</v>
      </c>
      <c r="K252" s="388">
        <f t="shared" si="134"/>
        <v>-1688.1668577988319</v>
      </c>
      <c r="L252" s="389">
        <f t="shared" si="135"/>
        <v>8407.8548608276506</v>
      </c>
    </row>
    <row r="253" spans="1:12">
      <c r="A253" s="415" t="str">
        <f t="shared" si="125"/>
        <v>2001</v>
      </c>
      <c r="C253" s="388">
        <f t="shared" si="126"/>
        <v>5083.0198070355482</v>
      </c>
      <c r="D253" s="388">
        <f t="shared" si="127"/>
        <v>-166.7080144453316</v>
      </c>
      <c r="E253" s="388">
        <f t="shared" si="128"/>
        <v>-2521.7684259750545</v>
      </c>
      <c r="F253" s="388">
        <f t="shared" si="129"/>
        <v>-283.35343047078942</v>
      </c>
      <c r="G253" s="388">
        <f t="shared" si="130"/>
        <v>-1116.3387327411872</v>
      </c>
      <c r="H253" s="388">
        <f t="shared" si="131"/>
        <v>5627.8520462419301</v>
      </c>
      <c r="I253" s="388">
        <f t="shared" si="132"/>
        <v>-2351.0288932416961</v>
      </c>
      <c r="J253" s="388">
        <f t="shared" si="133"/>
        <v>-3474.2301296119654</v>
      </c>
      <c r="K253" s="388">
        <f t="shared" si="134"/>
        <v>1276.2490135117744</v>
      </c>
      <c r="L253" s="389">
        <f t="shared" si="135"/>
        <v>2073.6932403032288</v>
      </c>
    </row>
    <row r="254" spans="1:12">
      <c r="A254" s="415" t="str">
        <f t="shared" si="125"/>
        <v>2002</v>
      </c>
      <c r="C254" s="388">
        <f t="shared" si="126"/>
        <v>-5265.3433627186769</v>
      </c>
      <c r="D254" s="388">
        <f t="shared" si="127"/>
        <v>155.32755478050112</v>
      </c>
      <c r="E254" s="388">
        <f t="shared" si="128"/>
        <v>-3371.6249489242991</v>
      </c>
      <c r="F254" s="388">
        <f t="shared" si="129"/>
        <v>-102.36737464694799</v>
      </c>
      <c r="G254" s="388">
        <f t="shared" si="130"/>
        <v>1133.6640455634058</v>
      </c>
      <c r="H254" s="388">
        <f t="shared" si="131"/>
        <v>3017.888262255417</v>
      </c>
      <c r="I254" s="388">
        <f t="shared" si="132"/>
        <v>-457.38095970382625</v>
      </c>
      <c r="J254" s="388">
        <f t="shared" si="133"/>
        <v>-638.6806347114557</v>
      </c>
      <c r="K254" s="388">
        <f t="shared" si="134"/>
        <v>2209.1668005054216</v>
      </c>
      <c r="L254" s="389">
        <f t="shared" si="135"/>
        <v>-3319.3506176004594</v>
      </c>
    </row>
    <row r="255" spans="1:12">
      <c r="A255" s="415" t="str">
        <f t="shared" si="125"/>
        <v>2003</v>
      </c>
      <c r="C255" s="388">
        <f t="shared" si="126"/>
        <v>-17846.672327844728</v>
      </c>
      <c r="D255" s="388">
        <f t="shared" si="127"/>
        <v>193.95601166222829</v>
      </c>
      <c r="E255" s="388">
        <f t="shared" si="128"/>
        <v>-6481.4384177394377</v>
      </c>
      <c r="F255" s="388">
        <f t="shared" si="129"/>
        <v>106.12117329696635</v>
      </c>
      <c r="G255" s="388">
        <f t="shared" si="130"/>
        <v>3680.6742156209248</v>
      </c>
      <c r="H255" s="388">
        <f t="shared" si="131"/>
        <v>2946.0855792630114</v>
      </c>
      <c r="I255" s="388">
        <f t="shared" si="132"/>
        <v>3597.2927216467592</v>
      </c>
      <c r="J255" s="388">
        <f t="shared" si="133"/>
        <v>4276.271565998868</v>
      </c>
      <c r="K255" s="388">
        <f t="shared" si="134"/>
        <v>3326.1127440754453</v>
      </c>
      <c r="L255" s="389">
        <f t="shared" si="135"/>
        <v>-6201.5967340199632</v>
      </c>
    </row>
    <row r="256" spans="1:12">
      <c r="A256" s="415" t="str">
        <f t="shared" si="125"/>
        <v>2004</v>
      </c>
      <c r="C256" s="388">
        <f t="shared" si="126"/>
        <v>-21424.150867947592</v>
      </c>
      <c r="D256" s="388">
        <f t="shared" si="127"/>
        <v>167.41398520071178</v>
      </c>
      <c r="E256" s="388">
        <f t="shared" si="128"/>
        <v>-9699.8469121627131</v>
      </c>
      <c r="F256" s="388">
        <f t="shared" si="129"/>
        <v>-452.37284561145378</v>
      </c>
      <c r="G256" s="388">
        <f t="shared" si="130"/>
        <v>5813.1248003815663</v>
      </c>
      <c r="H256" s="388">
        <f t="shared" si="131"/>
        <v>3447.1305812751089</v>
      </c>
      <c r="I256" s="388">
        <f t="shared" si="132"/>
        <v>5372.2196997396013</v>
      </c>
      <c r="J256" s="388">
        <f t="shared" si="133"/>
        <v>9197.7265320991846</v>
      </c>
      <c r="K256" s="388">
        <f t="shared" si="134"/>
        <v>123.75216148802708</v>
      </c>
      <c r="L256" s="389">
        <f t="shared" si="135"/>
        <v>-7455.00286553756</v>
      </c>
    </row>
    <row r="257" spans="1:12">
      <c r="A257" s="415" t="str">
        <f t="shared" si="125"/>
        <v>2005</v>
      </c>
      <c r="C257" s="388">
        <f t="shared" si="126"/>
        <v>-21050.827287714448</v>
      </c>
      <c r="D257" s="388">
        <f t="shared" si="127"/>
        <v>-449.46018857447962</v>
      </c>
      <c r="E257" s="388">
        <f t="shared" si="128"/>
        <v>-11887.21143659729</v>
      </c>
      <c r="F257" s="388">
        <f t="shared" si="129"/>
        <v>-479.34942564234774</v>
      </c>
      <c r="G257" s="388">
        <f t="shared" si="130"/>
        <v>8193.5039916511942</v>
      </c>
      <c r="H257" s="388">
        <f t="shared" si="131"/>
        <v>4579.5064803598143</v>
      </c>
      <c r="I257" s="388">
        <f t="shared" si="132"/>
        <v>6105.3537170864183</v>
      </c>
      <c r="J257" s="388">
        <f t="shared" si="133"/>
        <v>14747.185416559627</v>
      </c>
      <c r="K257" s="388">
        <f t="shared" si="134"/>
        <v>-1714.9398626537127</v>
      </c>
      <c r="L257" s="389">
        <f t="shared" si="135"/>
        <v>-1956.2385955252225</v>
      </c>
    </row>
    <row r="258" spans="1:12">
      <c r="A258" s="415" t="str">
        <f t="shared" si="125"/>
        <v>2006</v>
      </c>
      <c r="C258" s="388">
        <f t="shared" si="126"/>
        <v>-20811.618304805692</v>
      </c>
      <c r="D258" s="388">
        <f t="shared" si="127"/>
        <v>719.65122435668934</v>
      </c>
      <c r="E258" s="388">
        <f t="shared" si="128"/>
        <v>-12400.613943087199</v>
      </c>
      <c r="F258" s="388">
        <f t="shared" si="129"/>
        <v>-364.94813979541937</v>
      </c>
      <c r="G258" s="388">
        <f t="shared" si="130"/>
        <v>5505.9236866615975</v>
      </c>
      <c r="H258" s="388">
        <f t="shared" si="131"/>
        <v>1991.5504233989504</v>
      </c>
      <c r="I258" s="388">
        <f t="shared" si="132"/>
        <v>2955.2679116345339</v>
      </c>
      <c r="J258" s="388">
        <f t="shared" si="133"/>
        <v>13876.09867791643</v>
      </c>
      <c r="K258" s="388">
        <f t="shared" si="134"/>
        <v>-3727.7370400992231</v>
      </c>
      <c r="L258" s="389">
        <f t="shared" si="135"/>
        <v>-12256.425503819333</v>
      </c>
    </row>
    <row r="259" spans="1:12">
      <c r="A259" s="415" t="str">
        <f t="shared" si="125"/>
        <v>2007</v>
      </c>
      <c r="C259" s="388">
        <f t="shared" si="126"/>
        <v>-28221.419764378839</v>
      </c>
      <c r="D259" s="388">
        <f t="shared" si="127"/>
        <v>-271.85053236816748</v>
      </c>
      <c r="E259" s="388">
        <f t="shared" si="128"/>
        <v>-6633.4657215825819</v>
      </c>
      <c r="F259" s="388">
        <f t="shared" si="129"/>
        <v>-67.284291452219023</v>
      </c>
      <c r="G259" s="388">
        <f t="shared" si="130"/>
        <v>4742.8590482423351</v>
      </c>
      <c r="H259" s="388">
        <f t="shared" si="131"/>
        <v>4854.7812973199852</v>
      </c>
      <c r="I259" s="388">
        <f t="shared" si="132"/>
        <v>2998.3791534980301</v>
      </c>
      <c r="J259" s="388">
        <f t="shared" si="133"/>
        <v>14579.567370137138</v>
      </c>
      <c r="K259" s="388">
        <f t="shared" si="134"/>
        <v>4916.125678413684</v>
      </c>
      <c r="L259" s="389">
        <f t="shared" si="135"/>
        <v>-3102.3077621706343</v>
      </c>
    </row>
    <row r="260" spans="1:12">
      <c r="A260" s="415" t="str">
        <f t="shared" si="125"/>
        <v>2008</v>
      </c>
      <c r="C260" s="388">
        <f t="shared" si="126"/>
        <v>-31030.820992427798</v>
      </c>
      <c r="D260" s="388">
        <f t="shared" si="127"/>
        <v>56.092303923707441</v>
      </c>
      <c r="E260" s="388">
        <f t="shared" si="128"/>
        <v>-665.54115179618668</v>
      </c>
      <c r="F260" s="388">
        <f t="shared" si="129"/>
        <v>379.74670442216399</v>
      </c>
      <c r="G260" s="388">
        <f t="shared" si="130"/>
        <v>3087.6311419337098</v>
      </c>
      <c r="H260" s="388">
        <f t="shared" si="131"/>
        <v>4305.7951129318999</v>
      </c>
      <c r="I260" s="388">
        <f t="shared" si="132"/>
        <v>3067.0329824696264</v>
      </c>
      <c r="J260" s="388">
        <f t="shared" si="133"/>
        <v>6025.1457456130092</v>
      </c>
      <c r="K260" s="388">
        <f t="shared" si="134"/>
        <v>11660.931386643029</v>
      </c>
      <c r="L260" s="389">
        <f t="shared" si="135"/>
        <v>-3113.9867662868401</v>
      </c>
    </row>
    <row r="261" spans="1:12">
      <c r="A261" s="415" t="str">
        <f t="shared" si="125"/>
        <v>2009</v>
      </c>
      <c r="C261" s="388">
        <f t="shared" si="126"/>
        <v>-20509.428020895499</v>
      </c>
      <c r="D261" s="388">
        <f t="shared" si="127"/>
        <v>-499.74790734616073</v>
      </c>
      <c r="E261" s="388">
        <f t="shared" si="128"/>
        <v>-3033.5579339973056</v>
      </c>
      <c r="F261" s="388">
        <f t="shared" si="129"/>
        <v>959.15359094364192</v>
      </c>
      <c r="G261" s="388">
        <f t="shared" si="130"/>
        <v>-171.01465517150103</v>
      </c>
      <c r="H261" s="388">
        <f t="shared" si="131"/>
        <v>198.92100581625647</v>
      </c>
      <c r="I261" s="388">
        <f t="shared" si="132"/>
        <v>3334.6428751951662</v>
      </c>
      <c r="J261" s="388">
        <f t="shared" si="133"/>
        <v>4846.0534890224162</v>
      </c>
      <c r="K261" s="388">
        <f t="shared" si="134"/>
        <v>18925.644258067376</v>
      </c>
      <c r="L261" s="389">
        <f t="shared" si="135"/>
        <v>4050.6667016343927</v>
      </c>
    </row>
    <row r="262" spans="1:12">
      <c r="A262" s="415" t="str">
        <f t="shared" si="125"/>
        <v>2010</v>
      </c>
      <c r="C262" s="388">
        <f t="shared" si="126"/>
        <v>-10951.613041097809</v>
      </c>
      <c r="D262" s="388">
        <f t="shared" si="127"/>
        <v>378.94148224554476</v>
      </c>
      <c r="E262" s="388">
        <f t="shared" si="128"/>
        <v>-4720.974631770122</v>
      </c>
      <c r="F262" s="388">
        <f t="shared" si="129"/>
        <v>584.16917649734728</v>
      </c>
      <c r="G262" s="388">
        <f t="shared" si="130"/>
        <v>-3933.0578512753877</v>
      </c>
      <c r="H262" s="388">
        <f t="shared" si="131"/>
        <v>-3751.5996518189677</v>
      </c>
      <c r="I262" s="388">
        <f t="shared" si="132"/>
        <v>3027.4085081425483</v>
      </c>
      <c r="J262" s="388">
        <f t="shared" si="133"/>
        <v>-2025.6510691275378</v>
      </c>
      <c r="K262" s="388">
        <f t="shared" si="134"/>
        <v>17845.133890997378</v>
      </c>
      <c r="L262" s="389">
        <f t="shared" si="135"/>
        <v>-3547.2431872070047</v>
      </c>
    </row>
    <row r="263" spans="1:12">
      <c r="A263" s="415" t="str">
        <f t="shared" si="125"/>
        <v>2011</v>
      </c>
      <c r="C263" s="388">
        <f t="shared" si="126"/>
        <v>-3059.749177388233</v>
      </c>
      <c r="D263" s="388">
        <f t="shared" si="127"/>
        <v>93.990302471372431</v>
      </c>
      <c r="E263" s="388">
        <f t="shared" si="128"/>
        <v>-5157.8068653690934</v>
      </c>
      <c r="F263" s="388">
        <f t="shared" si="129"/>
        <v>-72.128338041075082</v>
      </c>
      <c r="G263" s="388">
        <f t="shared" si="130"/>
        <v>-3852.027228953837</v>
      </c>
      <c r="H263" s="388">
        <f t="shared" si="131"/>
        <v>-853.62965537829075</v>
      </c>
      <c r="I263" s="388">
        <f t="shared" si="132"/>
        <v>2264.8916039696169</v>
      </c>
      <c r="J263" s="388">
        <f t="shared" si="133"/>
        <v>-1728.232519052202</v>
      </c>
      <c r="K263" s="388">
        <f t="shared" si="134"/>
        <v>11272.385879117342</v>
      </c>
      <c r="L263" s="389">
        <f t="shared" si="135"/>
        <v>-1092.3059986243989</v>
      </c>
    </row>
    <row r="264" spans="1:12">
      <c r="A264" s="415" t="str">
        <f t="shared" si="125"/>
        <v>2012</v>
      </c>
      <c r="C264" s="388">
        <f t="shared" si="126"/>
        <v>-842.79994841726023</v>
      </c>
      <c r="D264" s="388">
        <f t="shared" si="127"/>
        <v>88.547209781015042</v>
      </c>
      <c r="E264" s="388">
        <f t="shared" si="128"/>
        <v>-7251.4034745623276</v>
      </c>
      <c r="F264" s="388">
        <f t="shared" si="129"/>
        <v>211.3491167377947</v>
      </c>
      <c r="G264" s="388">
        <f t="shared" si="130"/>
        <v>-2609.6122822582015</v>
      </c>
      <c r="H264" s="388">
        <f t="shared" si="131"/>
        <v>-15.769992604534897</v>
      </c>
      <c r="I264" s="388">
        <f t="shared" si="132"/>
        <v>1685.5891462181648</v>
      </c>
      <c r="J264" s="388">
        <f t="shared" si="133"/>
        <v>748.29242792558773</v>
      </c>
      <c r="K264" s="388">
        <f t="shared" si="134"/>
        <v>5583.7307652418549</v>
      </c>
      <c r="L264" s="389">
        <f t="shared" si="135"/>
        <v>-2402.077031937908</v>
      </c>
    </row>
    <row r="265" spans="1:12">
      <c r="A265" s="415" t="str">
        <f t="shared" si="125"/>
        <v>2013</v>
      </c>
      <c r="C265" s="388">
        <f t="shared" si="126"/>
        <v>1716.5207475318377</v>
      </c>
      <c r="D265" s="388">
        <f t="shared" si="127"/>
        <v>-592.72399407774901</v>
      </c>
      <c r="E265" s="388">
        <f t="shared" si="128"/>
        <v>-5175.3976095102071</v>
      </c>
      <c r="F265" s="388">
        <f t="shared" si="129"/>
        <v>532.32523068351838</v>
      </c>
      <c r="G265" s="388">
        <f t="shared" si="130"/>
        <v>396.60896120863157</v>
      </c>
      <c r="H265" s="388">
        <f t="shared" si="131"/>
        <v>883.23771770762085</v>
      </c>
      <c r="I265" s="388">
        <f>O19*((N21/N19)-($Y21/$Y19))</f>
        <v>3416.3680232402908</v>
      </c>
      <c r="J265" s="388">
        <f t="shared" si="133"/>
        <v>1387.3174663488637</v>
      </c>
      <c r="K265" s="388">
        <f t="shared" si="134"/>
        <v>4760.1848765496225</v>
      </c>
      <c r="L265" s="389">
        <f t="shared" si="135"/>
        <v>7324.4414196824291</v>
      </c>
    </row>
    <row r="266" spans="1:12">
      <c r="A266" s="415" t="str">
        <f t="shared" si="125"/>
        <v>2014</v>
      </c>
      <c r="C266" s="388">
        <f t="shared" si="126"/>
        <v>1713.5918134874144</v>
      </c>
      <c r="D266" s="388">
        <f t="shared" si="127"/>
        <v>-584.85877511993579</v>
      </c>
      <c r="E266" s="388">
        <f t="shared" si="128"/>
        <v>-5958.7757963756749</v>
      </c>
      <c r="F266" s="388">
        <f t="shared" si="129"/>
        <v>534.6280188843449</v>
      </c>
      <c r="G266" s="388">
        <f t="shared" si="130"/>
        <v>2707.7483400475767</v>
      </c>
      <c r="H266" s="388">
        <f t="shared" si="131"/>
        <v>244.96733109934496</v>
      </c>
      <c r="I266" s="388">
        <f>O20*((N22/N20)-($Y22/$Y20))</f>
        <v>1754.4081067073248</v>
      </c>
      <c r="J266" s="388">
        <f t="shared" si="133"/>
        <v>-728.52852631760879</v>
      </c>
      <c r="K266" s="388">
        <f t="shared" si="134"/>
        <v>7694.0961853397221</v>
      </c>
      <c r="L266" s="389">
        <f t="shared" si="135"/>
        <v>7377.276697752508</v>
      </c>
    </row>
    <row r="267" spans="1:12">
      <c r="A267" s="415" t="str">
        <f t="shared" si="125"/>
        <v>2015</v>
      </c>
      <c r="C267" s="388">
        <f t="shared" si="126"/>
        <v>4964.7695402219169</v>
      </c>
      <c r="D267" s="388">
        <f t="shared" si="127"/>
        <v>-185.22742420932508</v>
      </c>
      <c r="E267" s="388">
        <f t="shared" si="128"/>
        <v>-20245.087027521913</v>
      </c>
      <c r="F267" s="388">
        <f t="shared" si="129"/>
        <v>66.738796063032893</v>
      </c>
      <c r="G267" s="388">
        <f t="shared" si="130"/>
        <v>8199.0758318314729</v>
      </c>
      <c r="H267" s="388">
        <f t="shared" si="131"/>
        <v>-1645.646848622275</v>
      </c>
      <c r="I267" s="388">
        <f t="shared" ref="I267:I268" si="136">O21*((N23/N21)-($Y23/$Y21))</f>
        <v>-2067.1072445045643</v>
      </c>
      <c r="J267" s="388">
        <f t="shared" si="133"/>
        <v>847.11521173382323</v>
      </c>
      <c r="K267" s="388">
        <f t="shared" si="134"/>
        <v>8668.5891389324515</v>
      </c>
      <c r="L267" s="389">
        <f t="shared" si="135"/>
        <v>-1396.7800260753811</v>
      </c>
    </row>
    <row r="268" spans="1:12" ht="13.5" thickBot="1">
      <c r="A268" s="415" t="str">
        <f t="shared" si="125"/>
        <v>2016</v>
      </c>
      <c r="C268" s="388">
        <f t="shared" si="126"/>
        <v>-7294.8921984040626</v>
      </c>
      <c r="D268" s="388">
        <f t="shared" si="127"/>
        <v>1148.9831464711265</v>
      </c>
      <c r="E268" s="388">
        <f t="shared" si="128"/>
        <v>31600.104182054714</v>
      </c>
      <c r="F268" s="388">
        <f t="shared" si="129"/>
        <v>-947.82646745385739</v>
      </c>
      <c r="G268" s="388">
        <f t="shared" si="130"/>
        <v>-9206.9628055064513</v>
      </c>
      <c r="H268" s="388">
        <f t="shared" si="131"/>
        <v>745.89966340640456</v>
      </c>
      <c r="I268" s="388">
        <f t="shared" si="136"/>
        <v>-1582.9056658921286</v>
      </c>
      <c r="J268" s="388">
        <f t="shared" si="133"/>
        <v>-1211.9627846609458</v>
      </c>
      <c r="K268" s="388">
        <f t="shared" si="134"/>
        <v>-19881.946345332883</v>
      </c>
      <c r="L268" s="390">
        <f t="shared" si="135"/>
        <v>-6631.5092753180852</v>
      </c>
    </row>
    <row r="269" spans="1:12">
      <c r="A269" s="421"/>
      <c r="C269" s="388"/>
      <c r="D269" s="388"/>
      <c r="E269" s="388"/>
      <c r="F269" s="388"/>
      <c r="G269" s="388"/>
      <c r="H269" s="388"/>
      <c r="I269" s="388"/>
      <c r="J269" s="388"/>
      <c r="K269" s="388"/>
      <c r="L269" s="388"/>
    </row>
    <row r="270" spans="1:12">
      <c r="A270" s="422" t="s">
        <v>28</v>
      </c>
      <c r="C270" s="355">
        <f>AVERAGE(C248:C268)</f>
        <v>-5886.5510158482484</v>
      </c>
      <c r="D270" s="355">
        <f t="shared" ref="D270:L270" si="137">AVERAGE(D248:D268)</f>
        <v>-204.87415684862535</v>
      </c>
      <c r="E270" s="355">
        <f t="shared" si="137"/>
        <v>-4413.3675106455403</v>
      </c>
      <c r="F270" s="355">
        <f t="shared" si="137"/>
        <v>-26.634986477641132</v>
      </c>
      <c r="G270" s="355">
        <f t="shared" si="137"/>
        <v>-301.87044796220226</v>
      </c>
      <c r="H270" s="355">
        <f t="shared" si="137"/>
        <v>3228.9415698883136</v>
      </c>
      <c r="I270" s="355">
        <f t="shared" si="137"/>
        <v>1506.2270772174356</v>
      </c>
      <c r="J270" s="355">
        <f t="shared" si="137"/>
        <v>2402.7828217058241</v>
      </c>
      <c r="K270" s="355">
        <f t="shared" si="137"/>
        <v>4218.3017040752929</v>
      </c>
      <c r="L270" s="355">
        <f t="shared" si="137"/>
        <v>522.95505510461089</v>
      </c>
    </row>
    <row r="271" spans="1:12">
      <c r="A271" s="422" t="s">
        <v>371</v>
      </c>
      <c r="C271" s="355">
        <f>C268-C248</f>
        <v>-7294.8921984040626</v>
      </c>
      <c r="D271" s="355">
        <f t="shared" ref="D271:L271" si="138">D268-D248</f>
        <v>1148.9831464711265</v>
      </c>
      <c r="E271" s="355">
        <f t="shared" si="138"/>
        <v>31600.104182054714</v>
      </c>
      <c r="F271" s="355">
        <f t="shared" si="138"/>
        <v>-947.82646745385739</v>
      </c>
      <c r="G271" s="355">
        <f t="shared" si="138"/>
        <v>-9206.9628055064513</v>
      </c>
      <c r="H271" s="355">
        <f t="shared" si="138"/>
        <v>745.89966340640456</v>
      </c>
      <c r="I271" s="355">
        <f t="shared" si="138"/>
        <v>-1582.9056658921286</v>
      </c>
      <c r="J271" s="355">
        <f t="shared" si="138"/>
        <v>-1211.9627846609458</v>
      </c>
      <c r="K271" s="355">
        <f t="shared" si="138"/>
        <v>-19881.946345332883</v>
      </c>
      <c r="L271" s="355">
        <f t="shared" si="138"/>
        <v>-6631.5092753180852</v>
      </c>
    </row>
    <row r="272" spans="1:12">
      <c r="A272" s="422" t="s">
        <v>372</v>
      </c>
      <c r="C272" s="355">
        <f>STDEV(C248:C268)</f>
        <v>15424.070285822325</v>
      </c>
      <c r="D272" s="355">
        <f t="shared" ref="D272:L272" si="139">STDEV(D248:D268)</f>
        <v>686.60314079992304</v>
      </c>
      <c r="E272" s="355">
        <f t="shared" si="139"/>
        <v>9607.229684948401</v>
      </c>
      <c r="F272" s="355">
        <f t="shared" si="139"/>
        <v>463.96534154954298</v>
      </c>
      <c r="G272" s="355">
        <f t="shared" si="139"/>
        <v>5650.245860140496</v>
      </c>
      <c r="H272" s="355">
        <f t="shared" si="139"/>
        <v>4094.0980449129488</v>
      </c>
      <c r="I272" s="355">
        <f t="shared" si="139"/>
        <v>2587.6575738695192</v>
      </c>
      <c r="J272" s="355">
        <f t="shared" si="139"/>
        <v>6424.5499768466816</v>
      </c>
      <c r="K272" s="355">
        <f t="shared" si="139"/>
        <v>8261.2867171648504</v>
      </c>
      <c r="L272" s="355">
        <f t="shared" si="139"/>
        <v>7456.3015636985856</v>
      </c>
    </row>
    <row r="273" spans="1:12">
      <c r="A273" s="421"/>
    </row>
    <row r="274" spans="1:12" ht="13.5" thickBot="1">
      <c r="A274" s="421"/>
    </row>
    <row r="275" spans="1:12" ht="51">
      <c r="A275" s="418" t="s">
        <v>382</v>
      </c>
      <c r="C275" s="346" t="s">
        <v>1</v>
      </c>
      <c r="D275" s="346" t="s">
        <v>2</v>
      </c>
      <c r="E275" s="346" t="s">
        <v>4</v>
      </c>
      <c r="F275" s="346" t="s">
        <v>5</v>
      </c>
      <c r="G275" s="346" t="s">
        <v>6</v>
      </c>
      <c r="H275" s="346" t="s">
        <v>8</v>
      </c>
      <c r="I275" s="346" t="s">
        <v>9</v>
      </c>
      <c r="J275" s="346" t="s">
        <v>10</v>
      </c>
      <c r="K275" s="362" t="s">
        <v>368</v>
      </c>
      <c r="L275" s="366" t="s">
        <v>165</v>
      </c>
    </row>
    <row r="276" spans="1:12">
      <c r="A276" s="415" t="str">
        <f t="shared" ref="A276:A296" si="140">A248</f>
        <v>1996</v>
      </c>
      <c r="L276" s="367"/>
    </row>
    <row r="277" spans="1:12">
      <c r="A277" s="415" t="str">
        <f t="shared" si="140"/>
        <v>1997</v>
      </c>
      <c r="C277" s="363">
        <f t="shared" ref="C277:C296" si="141">C4*((C5/C4)-(B5/B4))</f>
        <v>1019.9533383506621</v>
      </c>
      <c r="D277" s="363">
        <f t="shared" ref="D277:D296" si="142">E4*((E5/E4)-(D5/D4))</f>
        <v>-1283.4883183834895</v>
      </c>
      <c r="E277" s="363">
        <f t="shared" ref="E277:E296" si="143">G4*((G5/G4)-(F5/F4))</f>
        <v>-938.82214487318447</v>
      </c>
      <c r="F277" s="363">
        <f t="shared" ref="F277:F296" si="144">I4*((I5/I4)-(H5/H4))</f>
        <v>-98.91606174415584</v>
      </c>
      <c r="G277" s="363">
        <f t="shared" ref="G277:G296" si="145">K4*((K5/K4)-(J5/J4))</f>
        <v>-1153.1762672982497</v>
      </c>
      <c r="H277" s="363">
        <f t="shared" ref="H277:H296" si="146">M4*((M5/M4)-(L5/L4))</f>
        <v>-1452.2165854364262</v>
      </c>
      <c r="I277" s="363">
        <f t="shared" ref="I277:I296" si="147">O4*((O5/O4)-(N5/N4))</f>
        <v>-397.41525270866236</v>
      </c>
      <c r="J277" s="363">
        <f t="shared" ref="J277:J296" si="148">Q4*((Q5/Q4)-(P5/P4))</f>
        <v>-428.72790365514032</v>
      </c>
      <c r="K277" s="363">
        <f t="shared" ref="K277:K296" si="149">S4*((S5/S4)-(R5/R4))</f>
        <v>-2112.5637977674673</v>
      </c>
      <c r="L277" s="389">
        <f>SUM(C277:K277)</f>
        <v>-6845.3729935161136</v>
      </c>
    </row>
    <row r="278" spans="1:12">
      <c r="A278" s="415" t="str">
        <f t="shared" si="140"/>
        <v>1998</v>
      </c>
      <c r="C278" s="363">
        <f t="shared" si="141"/>
        <v>800.28094238065637</v>
      </c>
      <c r="D278" s="363">
        <f t="shared" si="142"/>
        <v>486.41324833468246</v>
      </c>
      <c r="E278" s="363">
        <f t="shared" si="143"/>
        <v>-2460.7830230422446</v>
      </c>
      <c r="F278" s="363">
        <f t="shared" si="144"/>
        <v>-60.063764415934372</v>
      </c>
      <c r="G278" s="363">
        <f t="shared" si="145"/>
        <v>-1599.654125481213</v>
      </c>
      <c r="H278" s="363">
        <f t="shared" si="146"/>
        <v>-3277.3942179180895</v>
      </c>
      <c r="I278" s="363">
        <f t="shared" si="147"/>
        <v>-530.36560559916552</v>
      </c>
      <c r="J278" s="363">
        <f t="shared" si="148"/>
        <v>-1715.7057496645702</v>
      </c>
      <c r="K278" s="363">
        <f t="shared" si="149"/>
        <v>-2900.5131118016802</v>
      </c>
      <c r="L278" s="389">
        <f t="shared" ref="L278:L296" si="150">SUM(C278:K278)</f>
        <v>-11257.785407207559</v>
      </c>
    </row>
    <row r="279" spans="1:12">
      <c r="A279" s="415" t="str">
        <f t="shared" si="140"/>
        <v>1999</v>
      </c>
      <c r="C279" s="363">
        <f t="shared" si="141"/>
        <v>2658.323676045205</v>
      </c>
      <c r="D279" s="363">
        <f t="shared" si="142"/>
        <v>-1539.175450263768</v>
      </c>
      <c r="E279" s="363">
        <f t="shared" si="143"/>
        <v>-343.38716655869734</v>
      </c>
      <c r="F279" s="363">
        <f t="shared" si="144"/>
        <v>60.606616697949441</v>
      </c>
      <c r="G279" s="363">
        <f t="shared" si="145"/>
        <v>-631.66060992705548</v>
      </c>
      <c r="H279" s="363">
        <f t="shared" si="146"/>
        <v>-1298.3724043518994</v>
      </c>
      <c r="I279" s="363">
        <f t="shared" si="147"/>
        <v>-119.32485651902903</v>
      </c>
      <c r="J279" s="363">
        <f t="shared" si="148"/>
        <v>-510.32540185082121</v>
      </c>
      <c r="K279" s="363">
        <f t="shared" si="149"/>
        <v>696.68218815272019</v>
      </c>
      <c r="L279" s="389">
        <f t="shared" si="150"/>
        <v>-1026.6334085753956</v>
      </c>
    </row>
    <row r="280" spans="1:12">
      <c r="A280" s="415" t="str">
        <f t="shared" si="140"/>
        <v>2000</v>
      </c>
      <c r="C280" s="363">
        <f t="shared" si="141"/>
        <v>1132.8532026412929</v>
      </c>
      <c r="D280" s="363">
        <f t="shared" si="142"/>
        <v>-676.29743106717433</v>
      </c>
      <c r="E280" s="363">
        <f t="shared" si="143"/>
        <v>-637.80767341302646</v>
      </c>
      <c r="F280" s="363">
        <f t="shared" si="144"/>
        <v>-94.311047538739501</v>
      </c>
      <c r="G280" s="363">
        <f t="shared" si="145"/>
        <v>-430.17673253709029</v>
      </c>
      <c r="H280" s="363">
        <f t="shared" si="146"/>
        <v>-1273.6045500252083</v>
      </c>
      <c r="I280" s="363">
        <f t="shared" si="147"/>
        <v>-30.635549271937524</v>
      </c>
      <c r="J280" s="363">
        <f t="shared" si="148"/>
        <v>-1560.2194015518007</v>
      </c>
      <c r="K280" s="363">
        <f t="shared" si="149"/>
        <v>441.79164530990647</v>
      </c>
      <c r="L280" s="389">
        <f t="shared" si="150"/>
        <v>-3128.4075374537779</v>
      </c>
    </row>
    <row r="281" spans="1:12">
      <c r="A281" s="415" t="str">
        <f t="shared" si="140"/>
        <v>2001</v>
      </c>
      <c r="C281" s="363">
        <f t="shared" si="141"/>
        <v>-2349.7383962061595</v>
      </c>
      <c r="D281" s="363">
        <f t="shared" si="142"/>
        <v>-410.86085568655284</v>
      </c>
      <c r="E281" s="363">
        <f t="shared" si="143"/>
        <v>-1983.9528689433462</v>
      </c>
      <c r="F281" s="363">
        <f t="shared" si="144"/>
        <v>-147.62087666941818</v>
      </c>
      <c r="G281" s="363">
        <f t="shared" si="145"/>
        <v>-519.93462491578111</v>
      </c>
      <c r="H281" s="363">
        <f t="shared" si="146"/>
        <v>-2670.0798815808025</v>
      </c>
      <c r="I281" s="363">
        <f t="shared" si="147"/>
        <v>67.659338560640691</v>
      </c>
      <c r="J281" s="363">
        <f t="shared" si="148"/>
        <v>-2901.4201745196697</v>
      </c>
      <c r="K281" s="363">
        <f t="shared" si="149"/>
        <v>329.47909026698977</v>
      </c>
      <c r="L281" s="389">
        <f t="shared" si="150"/>
        <v>-10586.469249694099</v>
      </c>
    </row>
    <row r="282" spans="1:12">
      <c r="A282" s="415" t="str">
        <f t="shared" si="140"/>
        <v>2002</v>
      </c>
      <c r="C282" s="363">
        <f t="shared" si="141"/>
        <v>-1309.1272020709955</v>
      </c>
      <c r="D282" s="363">
        <f t="shared" si="142"/>
        <v>-158.11721167370268</v>
      </c>
      <c r="E282" s="363">
        <f t="shared" si="143"/>
        <v>-2354.0510398326037</v>
      </c>
      <c r="F282" s="363">
        <f t="shared" si="144"/>
        <v>-247.6523258908685</v>
      </c>
      <c r="G282" s="363">
        <f t="shared" si="145"/>
        <v>-724.16938539773116</v>
      </c>
      <c r="H282" s="363">
        <f t="shared" si="146"/>
        <v>-2335.7666675506866</v>
      </c>
      <c r="I282" s="363">
        <f t="shared" si="147"/>
        <v>61.708586474672188</v>
      </c>
      <c r="J282" s="363">
        <f t="shared" si="148"/>
        <v>-2644.8608376161187</v>
      </c>
      <c r="K282" s="363">
        <f t="shared" si="149"/>
        <v>-631.37808673157019</v>
      </c>
      <c r="L282" s="389">
        <f t="shared" si="150"/>
        <v>-10343.414170289605</v>
      </c>
    </row>
    <row r="283" spans="1:12">
      <c r="A283" s="415" t="str">
        <f t="shared" si="140"/>
        <v>2003</v>
      </c>
      <c r="C283" s="363">
        <f t="shared" si="141"/>
        <v>-926.13116579642485</v>
      </c>
      <c r="D283" s="363">
        <f t="shared" si="142"/>
        <v>-59.373777131704749</v>
      </c>
      <c r="E283" s="363">
        <f t="shared" si="143"/>
        <v>-2828.1506997430529</v>
      </c>
      <c r="F283" s="363">
        <f t="shared" si="144"/>
        <v>-403.72835235988646</v>
      </c>
      <c r="G283" s="363">
        <f t="shared" si="145"/>
        <v>-759.38887638179858</v>
      </c>
      <c r="H283" s="363">
        <f t="shared" si="146"/>
        <v>-2213.8000353309239</v>
      </c>
      <c r="I283" s="363">
        <f t="shared" si="147"/>
        <v>-93.042404972962501</v>
      </c>
      <c r="J283" s="363">
        <f t="shared" si="148"/>
        <v>-1672.8335705449176</v>
      </c>
      <c r="K283" s="363">
        <f t="shared" si="149"/>
        <v>1788.485762481632</v>
      </c>
      <c r="L283" s="389">
        <f t="shared" si="150"/>
        <v>-7167.9631197800391</v>
      </c>
    </row>
    <row r="284" spans="1:12">
      <c r="A284" s="415" t="str">
        <f t="shared" si="140"/>
        <v>2004</v>
      </c>
      <c r="C284" s="363">
        <f t="shared" si="141"/>
        <v>-1950.1663445146155</v>
      </c>
      <c r="D284" s="363">
        <f t="shared" si="142"/>
        <v>1604.0358937136164</v>
      </c>
      <c r="E284" s="363">
        <f t="shared" si="143"/>
        <v>-3953.1681354581965</v>
      </c>
      <c r="F284" s="363">
        <f t="shared" si="144"/>
        <v>-361.11778687496559</v>
      </c>
      <c r="G284" s="363">
        <f t="shared" si="145"/>
        <v>76.419555224409493</v>
      </c>
      <c r="H284" s="363">
        <f t="shared" si="146"/>
        <v>-2471.5648361727776</v>
      </c>
      <c r="I284" s="363">
        <f t="shared" si="147"/>
        <v>544.14706084386864</v>
      </c>
      <c r="J284" s="363">
        <f t="shared" si="148"/>
        <v>-1310.449344882632</v>
      </c>
      <c r="K284" s="363">
        <f t="shared" si="149"/>
        <v>1379.0463675336186</v>
      </c>
      <c r="L284" s="389">
        <f t="shared" si="150"/>
        <v>-6442.8175705876756</v>
      </c>
    </row>
    <row r="285" spans="1:12">
      <c r="A285" s="415" t="str">
        <f t="shared" si="140"/>
        <v>2005</v>
      </c>
      <c r="C285" s="363">
        <f t="shared" si="141"/>
        <v>-2743.7206249159672</v>
      </c>
      <c r="D285" s="363">
        <f t="shared" si="142"/>
        <v>1232.0981490259867</v>
      </c>
      <c r="E285" s="363">
        <f t="shared" si="143"/>
        <v>-4766.5372668340569</v>
      </c>
      <c r="F285" s="363">
        <f t="shared" si="144"/>
        <v>-433.45777945812586</v>
      </c>
      <c r="G285" s="363">
        <f t="shared" si="145"/>
        <v>1212.7625140878647</v>
      </c>
      <c r="H285" s="363">
        <f t="shared" si="146"/>
        <v>-2224.3899654608012</v>
      </c>
      <c r="I285" s="363">
        <f t="shared" si="147"/>
        <v>916.56965556844023</v>
      </c>
      <c r="J285" s="363">
        <f t="shared" si="148"/>
        <v>-883.41431953484607</v>
      </c>
      <c r="K285" s="363">
        <f t="shared" si="149"/>
        <v>1385.7058918814307</v>
      </c>
      <c r="L285" s="389">
        <f t="shared" si="150"/>
        <v>-6304.3837456400752</v>
      </c>
    </row>
    <row r="286" spans="1:12">
      <c r="A286" s="415" t="str">
        <f t="shared" si="140"/>
        <v>2006</v>
      </c>
      <c r="C286" s="363">
        <f t="shared" si="141"/>
        <v>24.798405237907328</v>
      </c>
      <c r="D286" s="363">
        <f t="shared" si="142"/>
        <v>-929.65839635336454</v>
      </c>
      <c r="E286" s="363">
        <f t="shared" si="143"/>
        <v>1677.490473500754</v>
      </c>
      <c r="F286" s="363">
        <f t="shared" si="144"/>
        <v>-0.2121237631769069</v>
      </c>
      <c r="G286" s="363">
        <f t="shared" si="145"/>
        <v>4449.3566052212582</v>
      </c>
      <c r="H286" s="363">
        <f t="shared" si="146"/>
        <v>2645.5060898318825</v>
      </c>
      <c r="I286" s="363">
        <f t="shared" si="147"/>
        <v>2083.8406732185053</v>
      </c>
      <c r="J286" s="363">
        <f t="shared" si="148"/>
        <v>361.21607148231681</v>
      </c>
      <c r="K286" s="363">
        <f t="shared" si="149"/>
        <v>8931.7570307798596</v>
      </c>
      <c r="L286" s="389">
        <f t="shared" si="150"/>
        <v>19244.09482915594</v>
      </c>
    </row>
    <row r="287" spans="1:12">
      <c r="A287" s="415" t="str">
        <f t="shared" si="140"/>
        <v>2007</v>
      </c>
      <c r="C287" s="363">
        <f t="shared" si="141"/>
        <v>-5308.9870709454335</v>
      </c>
      <c r="D287" s="363">
        <f t="shared" si="142"/>
        <v>-897.80211275465251</v>
      </c>
      <c r="E287" s="363">
        <f t="shared" si="143"/>
        <v>-625.78505708343482</v>
      </c>
      <c r="F287" s="363">
        <f t="shared" si="144"/>
        <v>-65.445155188287259</v>
      </c>
      <c r="G287" s="363">
        <f t="shared" si="145"/>
        <v>2669.5925841900471</v>
      </c>
      <c r="H287" s="363">
        <f t="shared" si="146"/>
        <v>-4138.6391411818231</v>
      </c>
      <c r="I287" s="363">
        <f t="shared" si="147"/>
        <v>-17.090020375451889</v>
      </c>
      <c r="J287" s="363">
        <f t="shared" si="148"/>
        <v>-5212.7330294368667</v>
      </c>
      <c r="K287" s="363">
        <f t="shared" si="149"/>
        <v>2446.3515696623713</v>
      </c>
      <c r="L287" s="389">
        <f t="shared" si="150"/>
        <v>-11150.537433113534</v>
      </c>
    </row>
    <row r="288" spans="1:12">
      <c r="A288" s="415" t="str">
        <f t="shared" si="140"/>
        <v>2008</v>
      </c>
      <c r="C288" s="363">
        <f t="shared" si="141"/>
        <v>-9206.2679974229268</v>
      </c>
      <c r="D288" s="363">
        <f t="shared" si="142"/>
        <v>-152.48042614818735</v>
      </c>
      <c r="E288" s="363">
        <f t="shared" si="143"/>
        <v>-10043.121025398017</v>
      </c>
      <c r="F288" s="363">
        <f t="shared" si="144"/>
        <v>-267.54216623432723</v>
      </c>
      <c r="G288" s="363">
        <f t="shared" si="145"/>
        <v>-1508.6868410012792</v>
      </c>
      <c r="H288" s="363">
        <f t="shared" si="146"/>
        <v>-12981.150391228628</v>
      </c>
      <c r="I288" s="363">
        <f t="shared" si="147"/>
        <v>-3592.0185633711717</v>
      </c>
      <c r="J288" s="363">
        <f t="shared" si="148"/>
        <v>-9051.5994170845479</v>
      </c>
      <c r="K288" s="363">
        <f t="shared" si="149"/>
        <v>-6734.6834924687255</v>
      </c>
      <c r="L288" s="389">
        <f t="shared" si="150"/>
        <v>-53537.550320357812</v>
      </c>
    </row>
    <row r="289" spans="1:12">
      <c r="A289" s="415" t="str">
        <f t="shared" si="140"/>
        <v>2009</v>
      </c>
      <c r="C289" s="363">
        <f t="shared" si="141"/>
        <v>-4923.1332120990173</v>
      </c>
      <c r="D289" s="363">
        <f t="shared" si="142"/>
        <v>9.883096320666354</v>
      </c>
      <c r="E289" s="363">
        <f t="shared" si="143"/>
        <v>55.512258862590684</v>
      </c>
      <c r="F289" s="363">
        <f t="shared" si="144"/>
        <v>-297.02971019230841</v>
      </c>
      <c r="G289" s="363">
        <f t="shared" si="145"/>
        <v>1973.5030433145791</v>
      </c>
      <c r="H289" s="363">
        <f t="shared" si="146"/>
        <v>-3842.1413469432509</v>
      </c>
      <c r="I289" s="363">
        <f t="shared" si="147"/>
        <v>-734.36168542620749</v>
      </c>
      <c r="J289" s="363">
        <f t="shared" si="148"/>
        <v>-6089.1490332322446</v>
      </c>
      <c r="K289" s="363">
        <f t="shared" si="149"/>
        <v>-4077.4857063496206</v>
      </c>
      <c r="L289" s="389">
        <f t="shared" si="150"/>
        <v>-17924.402295744814</v>
      </c>
    </row>
    <row r="290" spans="1:12">
      <c r="A290" s="415" t="str">
        <f t="shared" si="140"/>
        <v>2010</v>
      </c>
      <c r="C290" s="363">
        <f t="shared" si="141"/>
        <v>-1762.5320780880713</v>
      </c>
      <c r="D290" s="363">
        <f t="shared" si="142"/>
        <v>-177.7139616342248</v>
      </c>
      <c r="E290" s="363">
        <f t="shared" si="143"/>
        <v>6170.8149420494765</v>
      </c>
      <c r="F290" s="363">
        <f t="shared" si="144"/>
        <v>-33.710678246910895</v>
      </c>
      <c r="G290" s="363">
        <f t="shared" si="145"/>
        <v>6240.585051374097</v>
      </c>
      <c r="H290" s="363">
        <f t="shared" si="146"/>
        <v>4608.6532950849851</v>
      </c>
      <c r="I290" s="363">
        <f t="shared" si="147"/>
        <v>2070.4064763638571</v>
      </c>
      <c r="J290" s="363">
        <f t="shared" si="148"/>
        <v>2233.2907304444916</v>
      </c>
      <c r="K290" s="363">
        <f t="shared" si="149"/>
        <v>6035.0783210833542</v>
      </c>
      <c r="L290" s="389">
        <f t="shared" si="150"/>
        <v>25384.872098431057</v>
      </c>
    </row>
    <row r="291" spans="1:12">
      <c r="A291" s="415" t="str">
        <f t="shared" si="140"/>
        <v>2011</v>
      </c>
      <c r="C291" s="363">
        <f t="shared" si="141"/>
        <v>-4271.8620055646879</v>
      </c>
      <c r="D291" s="363">
        <f t="shared" si="142"/>
        <v>-447.12302060600484</v>
      </c>
      <c r="E291" s="363">
        <f t="shared" si="143"/>
        <v>-7001.7666303596625</v>
      </c>
      <c r="F291" s="363">
        <f t="shared" si="144"/>
        <v>32.920945129427167</v>
      </c>
      <c r="G291" s="363">
        <f t="shared" si="145"/>
        <v>687.74646371813219</v>
      </c>
      <c r="H291" s="363">
        <f t="shared" si="146"/>
        <v>-6717.1264943106817</v>
      </c>
      <c r="I291" s="363">
        <f t="shared" si="147"/>
        <v>-1468.1376273198027</v>
      </c>
      <c r="J291" s="363">
        <f t="shared" si="148"/>
        <v>-4336.7217719327527</v>
      </c>
      <c r="K291" s="363">
        <f t="shared" si="149"/>
        <v>-6990.2372539444905</v>
      </c>
      <c r="L291" s="389">
        <f t="shared" si="150"/>
        <v>-30512.307395190524</v>
      </c>
    </row>
    <row r="292" spans="1:12">
      <c r="A292" s="415" t="str">
        <f t="shared" si="140"/>
        <v>2012</v>
      </c>
      <c r="C292" s="363">
        <f t="shared" si="141"/>
        <v>-3863.253117047273</v>
      </c>
      <c r="D292" s="363">
        <f t="shared" si="142"/>
        <v>43.719959446670082</v>
      </c>
      <c r="E292" s="363">
        <f t="shared" si="143"/>
        <v>-5188.5441850262059</v>
      </c>
      <c r="F292" s="363">
        <f t="shared" si="144"/>
        <v>-214.15814478384638</v>
      </c>
      <c r="G292" s="363">
        <f t="shared" si="145"/>
        <v>246.53864985958299</v>
      </c>
      <c r="H292" s="363">
        <f t="shared" si="146"/>
        <v>-5095.0375289456606</v>
      </c>
      <c r="I292" s="363">
        <f t="shared" si="147"/>
        <v>-1597.4326002750008</v>
      </c>
      <c r="J292" s="363">
        <f t="shared" si="148"/>
        <v>-4092.5870776015395</v>
      </c>
      <c r="K292" s="363">
        <f t="shared" si="149"/>
        <v>785.07452724217876</v>
      </c>
      <c r="L292" s="389">
        <f t="shared" si="150"/>
        <v>-18975.679517131095</v>
      </c>
    </row>
    <row r="293" spans="1:12">
      <c r="A293" s="415" t="str">
        <f t="shared" si="140"/>
        <v>2013</v>
      </c>
      <c r="C293" s="363">
        <f t="shared" si="141"/>
        <v>-3468.700419196964</v>
      </c>
      <c r="D293" s="363">
        <f t="shared" si="142"/>
        <v>352.28272417140823</v>
      </c>
      <c r="E293" s="363">
        <f t="shared" si="143"/>
        <v>-1343.7966060740357</v>
      </c>
      <c r="F293" s="363">
        <f t="shared" si="144"/>
        <v>-70.424527268227067</v>
      </c>
      <c r="G293" s="363">
        <f t="shared" si="145"/>
        <v>1292.2138318823934</v>
      </c>
      <c r="H293" s="363">
        <f t="shared" si="146"/>
        <v>-2564.5506969255812</v>
      </c>
      <c r="I293" s="363">
        <f t="shared" si="147"/>
        <v>-1302.0322912022534</v>
      </c>
      <c r="J293" s="363">
        <f t="shared" si="148"/>
        <v>-2469.4271262646771</v>
      </c>
      <c r="K293" s="363">
        <f t="shared" si="149"/>
        <v>755.01761608319418</v>
      </c>
      <c r="L293" s="389">
        <f t="shared" si="150"/>
        <v>-8819.4174947947431</v>
      </c>
    </row>
    <row r="294" spans="1:12">
      <c r="A294" s="415" t="str">
        <f t="shared" si="140"/>
        <v>2014</v>
      </c>
      <c r="C294" s="363">
        <f t="shared" si="141"/>
        <v>-3953.8456000901156</v>
      </c>
      <c r="D294" s="363">
        <f t="shared" si="142"/>
        <v>198.63168772101113</v>
      </c>
      <c r="E294" s="363">
        <f t="shared" si="143"/>
        <v>-382.32514379806236</v>
      </c>
      <c r="F294" s="363">
        <f t="shared" si="144"/>
        <v>97.269399857434138</v>
      </c>
      <c r="G294" s="363">
        <f t="shared" si="145"/>
        <v>314.74262466876394</v>
      </c>
      <c r="H294" s="363">
        <f t="shared" si="146"/>
        <v>-4024.662935839171</v>
      </c>
      <c r="I294" s="363">
        <f t="shared" si="147"/>
        <v>-1818.2164687845702</v>
      </c>
      <c r="J294" s="363">
        <f t="shared" si="148"/>
        <v>-4404.2923434859767</v>
      </c>
      <c r="K294" s="363">
        <f t="shared" si="149"/>
        <v>-5854.8779772450735</v>
      </c>
      <c r="L294" s="389">
        <f t="shared" si="150"/>
        <v>-19827.576756995761</v>
      </c>
    </row>
    <row r="295" spans="1:12">
      <c r="A295" s="415" t="str">
        <f t="shared" si="140"/>
        <v>2015</v>
      </c>
      <c r="C295" s="363">
        <f t="shared" si="141"/>
        <v>7262.2291320980012</v>
      </c>
      <c r="D295" s="363">
        <f t="shared" si="142"/>
        <v>298.0195959003143</v>
      </c>
      <c r="E295" s="363">
        <f t="shared" si="143"/>
        <v>18147.876435648741</v>
      </c>
      <c r="F295" s="363">
        <f t="shared" si="144"/>
        <v>-286.33404332734199</v>
      </c>
      <c r="G295" s="363">
        <f t="shared" si="145"/>
        <v>-4208.8263881359198</v>
      </c>
      <c r="H295" s="363">
        <f t="shared" si="146"/>
        <v>1274.2239520871271</v>
      </c>
      <c r="I295" s="363">
        <f t="shared" si="147"/>
        <v>3840.5085107541163</v>
      </c>
      <c r="J295" s="363">
        <f t="shared" si="148"/>
        <v>1403.8590602115707</v>
      </c>
      <c r="K295" s="363">
        <f t="shared" si="149"/>
        <v>703.96604771549107</v>
      </c>
      <c r="L295" s="389">
        <f t="shared" si="150"/>
        <v>28435.522302952097</v>
      </c>
    </row>
    <row r="296" spans="1:12" ht="13.5" thickBot="1">
      <c r="A296" s="415" t="str">
        <f t="shared" si="140"/>
        <v>2016</v>
      </c>
      <c r="C296" s="363">
        <f t="shared" si="141"/>
        <v>767.86466306248633</v>
      </c>
      <c r="D296" s="363">
        <f t="shared" si="142"/>
        <v>-783.01397112316158</v>
      </c>
      <c r="E296" s="363">
        <f t="shared" si="143"/>
        <v>-15588.44773363796</v>
      </c>
      <c r="F296" s="363">
        <f t="shared" si="144"/>
        <v>268.58612233180258</v>
      </c>
      <c r="G296" s="363">
        <f t="shared" si="145"/>
        <v>2411.2322850525675</v>
      </c>
      <c r="H296" s="363">
        <f t="shared" si="146"/>
        <v>5841.9835544117923</v>
      </c>
      <c r="I296" s="363">
        <f t="shared" si="147"/>
        <v>-553.20030250985576</v>
      </c>
      <c r="J296" s="363">
        <f t="shared" si="148"/>
        <v>5693.9880626759405</v>
      </c>
      <c r="K296" s="363">
        <f t="shared" si="149"/>
        <v>3974.4614548520053</v>
      </c>
      <c r="L296" s="390">
        <f t="shared" si="150"/>
        <v>2033.4541351156154</v>
      </c>
    </row>
    <row r="297" spans="1:12">
      <c r="A297" s="421"/>
      <c r="H297" s="363"/>
    </row>
    <row r="298" spans="1:12">
      <c r="A298" s="422" t="s">
        <v>28</v>
      </c>
      <c r="C298" s="363">
        <f>AVERAGE(C276:C296)</f>
        <v>-1618.558093707122</v>
      </c>
      <c r="D298" s="363">
        <f t="shared" ref="D298:L298" si="151">AVERAGE(D276:D296)</f>
        <v>-164.50102890958155</v>
      </c>
      <c r="E298" s="363">
        <f t="shared" si="151"/>
        <v>-1719.4376145007113</v>
      </c>
      <c r="F298" s="363">
        <f t="shared" si="151"/>
        <v>-131.11707299699532</v>
      </c>
      <c r="G298" s="363">
        <f t="shared" si="151"/>
        <v>501.9509678758788</v>
      </c>
      <c r="H298" s="363">
        <f t="shared" si="151"/>
        <v>-2210.5065393893301</v>
      </c>
      <c r="I298" s="363">
        <f t="shared" si="151"/>
        <v>-133.42164632759855</v>
      </c>
      <c r="J298" s="363">
        <f t="shared" si="151"/>
        <v>-1979.6056289022399</v>
      </c>
      <c r="K298" s="363">
        <f t="shared" si="151"/>
        <v>17.557904336806246</v>
      </c>
      <c r="L298" s="363">
        <f t="shared" si="151"/>
        <v>-7437.6387525208947</v>
      </c>
    </row>
    <row r="299" spans="1:12">
      <c r="A299" s="422" t="s">
        <v>371</v>
      </c>
      <c r="C299" s="363">
        <f>C296-C276</f>
        <v>767.86466306248633</v>
      </c>
      <c r="D299" s="363">
        <f t="shared" ref="D299:L299" si="152">D296-D276</f>
        <v>-783.01397112316158</v>
      </c>
      <c r="E299" s="363">
        <f t="shared" si="152"/>
        <v>-15588.44773363796</v>
      </c>
      <c r="F299" s="363">
        <f t="shared" si="152"/>
        <v>268.58612233180258</v>
      </c>
      <c r="G299" s="363">
        <f t="shared" si="152"/>
        <v>2411.2322850525675</v>
      </c>
      <c r="H299" s="363">
        <f t="shared" si="152"/>
        <v>5841.9835544117923</v>
      </c>
      <c r="I299" s="363">
        <f t="shared" si="152"/>
        <v>-553.20030250985576</v>
      </c>
      <c r="J299" s="363">
        <f t="shared" si="152"/>
        <v>5693.9880626759405</v>
      </c>
      <c r="K299" s="363">
        <f t="shared" si="152"/>
        <v>3974.4614548520053</v>
      </c>
      <c r="L299" s="363">
        <f t="shared" si="152"/>
        <v>2033.4541351156154</v>
      </c>
    </row>
    <row r="300" spans="1:12">
      <c r="A300" s="422" t="s">
        <v>372</v>
      </c>
      <c r="C300" s="363">
        <f>STDEV(C276:C296)</f>
        <v>3490.6878305358696</v>
      </c>
      <c r="D300" s="363">
        <f t="shared" ref="D300:L300" si="153">STDEV(D276:D296)</f>
        <v>769.48567207195833</v>
      </c>
      <c r="E300" s="363">
        <f t="shared" si="153"/>
        <v>6474.8518657738059</v>
      </c>
      <c r="F300" s="363">
        <f t="shared" si="153"/>
        <v>181.69625417136942</v>
      </c>
      <c r="G300" s="363">
        <f t="shared" si="153"/>
        <v>2295.8989253876625</v>
      </c>
      <c r="H300" s="363">
        <f t="shared" si="153"/>
        <v>4008.0141571419681</v>
      </c>
      <c r="I300" s="363">
        <f t="shared" si="153"/>
        <v>1590.8739941974345</v>
      </c>
      <c r="J300" s="363">
        <f t="shared" si="153"/>
        <v>3202.7902673302942</v>
      </c>
      <c r="K300" s="363">
        <f t="shared" si="153"/>
        <v>4012.2468329136545</v>
      </c>
      <c r="L300" s="363">
        <f t="shared" si="153"/>
        <v>18254.175822863868</v>
      </c>
    </row>
    <row r="301" spans="1:12">
      <c r="A301" s="421"/>
    </row>
    <row r="302" spans="1:12" ht="13.5" thickBot="1">
      <c r="A302" s="421"/>
    </row>
    <row r="303" spans="1:12" ht="16.5" thickBot="1">
      <c r="A303" s="491" t="s">
        <v>383</v>
      </c>
      <c r="B303" s="492"/>
      <c r="C303" s="493"/>
    </row>
    <row r="304" spans="1:12">
      <c r="A304" s="421"/>
    </row>
    <row r="305" spans="1:3">
      <c r="A305" s="415" t="str">
        <f t="shared" ref="A305:A325" si="154">A276</f>
        <v>1996</v>
      </c>
    </row>
    <row r="306" spans="1:3">
      <c r="A306" s="415" t="str">
        <f t="shared" si="154"/>
        <v>1997</v>
      </c>
      <c r="B306" s="355">
        <f t="shared" ref="B306:B325" si="155">L221+L249+L277</f>
        <v>3552.1895726525872</v>
      </c>
      <c r="C306" s="355">
        <f t="shared" ref="C306:C325" si="156">Z5-Z4</f>
        <v>3552.1895726528019</v>
      </c>
    </row>
    <row r="307" spans="1:3">
      <c r="A307" s="415" t="str">
        <f t="shared" si="154"/>
        <v>1998</v>
      </c>
      <c r="B307" s="355">
        <f t="shared" si="155"/>
        <v>72699.675911433238</v>
      </c>
      <c r="C307" s="355">
        <f t="shared" si="156"/>
        <v>72699.675911433296</v>
      </c>
    </row>
    <row r="308" spans="1:3">
      <c r="A308" s="415" t="str">
        <f t="shared" si="154"/>
        <v>1999</v>
      </c>
      <c r="B308" s="355">
        <f t="shared" si="155"/>
        <v>110031.05206450957</v>
      </c>
      <c r="C308" s="355">
        <f t="shared" si="156"/>
        <v>110031.0520645096</v>
      </c>
    </row>
    <row r="309" spans="1:3">
      <c r="A309" s="415" t="str">
        <f t="shared" si="154"/>
        <v>2000</v>
      </c>
      <c r="B309" s="355">
        <f t="shared" si="155"/>
        <v>79175.762422392028</v>
      </c>
      <c r="C309" s="355">
        <f t="shared" si="156"/>
        <v>79175.762422392378</v>
      </c>
    </row>
    <row r="310" spans="1:3">
      <c r="A310" s="415" t="str">
        <f t="shared" si="154"/>
        <v>2001</v>
      </c>
      <c r="B310" s="355">
        <f t="shared" si="155"/>
        <v>-6826.406710571644</v>
      </c>
      <c r="C310" s="355">
        <f t="shared" si="156"/>
        <v>-6826.4067105720751</v>
      </c>
    </row>
    <row r="311" spans="1:3">
      <c r="A311" s="415" t="str">
        <f t="shared" si="154"/>
        <v>2002</v>
      </c>
      <c r="B311" s="355">
        <f t="shared" si="155"/>
        <v>-21707.847680085146</v>
      </c>
      <c r="C311" s="355">
        <f t="shared" si="156"/>
        <v>-21707.847680084873</v>
      </c>
    </row>
    <row r="312" spans="1:3">
      <c r="A312" s="415" t="str">
        <f t="shared" si="154"/>
        <v>2003</v>
      </c>
      <c r="B312" s="355">
        <f t="shared" si="155"/>
        <v>-2791.4076412301774</v>
      </c>
      <c r="C312" s="355">
        <f t="shared" si="156"/>
        <v>-2791.4076412301511</v>
      </c>
    </row>
    <row r="313" spans="1:3">
      <c r="A313" s="415" t="str">
        <f t="shared" si="154"/>
        <v>2004</v>
      </c>
      <c r="B313" s="355">
        <f t="shared" si="155"/>
        <v>18363.206111527641</v>
      </c>
      <c r="C313" s="355">
        <f t="shared" si="156"/>
        <v>18363.206111527281</v>
      </c>
    </row>
    <row r="314" spans="1:3">
      <c r="A314" s="415" t="str">
        <f t="shared" si="154"/>
        <v>2005</v>
      </c>
      <c r="B314" s="355">
        <f t="shared" si="155"/>
        <v>45438.811634093378</v>
      </c>
      <c r="C314" s="355">
        <f t="shared" si="156"/>
        <v>45438.811634093756</v>
      </c>
    </row>
    <row r="315" spans="1:3">
      <c r="A315" s="415" t="str">
        <f t="shared" si="154"/>
        <v>2006</v>
      </c>
      <c r="B315" s="355">
        <f t="shared" si="155"/>
        <v>60997.123515166306</v>
      </c>
      <c r="C315" s="355">
        <f t="shared" si="156"/>
        <v>60997.123515166109</v>
      </c>
    </row>
    <row r="316" spans="1:3">
      <c r="A316" s="415" t="str">
        <f t="shared" si="154"/>
        <v>2007</v>
      </c>
      <c r="B316" s="355">
        <f t="shared" si="155"/>
        <v>53478.81271461241</v>
      </c>
      <c r="C316" s="355">
        <f t="shared" si="156"/>
        <v>53478.81271461281</v>
      </c>
    </row>
    <row r="317" spans="1:3">
      <c r="A317" s="415" t="str">
        <f t="shared" si="154"/>
        <v>2008</v>
      </c>
      <c r="B317" s="355">
        <f t="shared" si="155"/>
        <v>13796.988770416079</v>
      </c>
      <c r="C317" s="355">
        <f t="shared" si="156"/>
        <v>13796.988770416006</v>
      </c>
    </row>
    <row r="318" spans="1:3">
      <c r="A318" s="415" t="str">
        <f t="shared" si="154"/>
        <v>2009</v>
      </c>
      <c r="B318" s="355">
        <f t="shared" si="155"/>
        <v>-18533.424387702853</v>
      </c>
      <c r="C318" s="355">
        <f t="shared" si="156"/>
        <v>-18533.424387702951</v>
      </c>
    </row>
    <row r="319" spans="1:3">
      <c r="A319" s="415" t="str">
        <f t="shared" si="154"/>
        <v>2010</v>
      </c>
      <c r="B319" s="355">
        <f t="shared" si="155"/>
        <v>-24427.473691623301</v>
      </c>
      <c r="C319" s="355">
        <f t="shared" si="156"/>
        <v>-24427.473691623192</v>
      </c>
    </row>
    <row r="320" spans="1:3">
      <c r="A320" s="415" t="str">
        <f t="shared" si="154"/>
        <v>2011</v>
      </c>
      <c r="B320" s="355">
        <f t="shared" si="155"/>
        <v>-5889.326041495704</v>
      </c>
      <c r="C320" s="355">
        <f t="shared" si="156"/>
        <v>-5889.3260414956603</v>
      </c>
    </row>
    <row r="321" spans="1:29">
      <c r="A321" s="415" t="str">
        <f t="shared" si="154"/>
        <v>2012</v>
      </c>
      <c r="B321" s="355">
        <f t="shared" si="155"/>
        <v>28496.801029271017</v>
      </c>
      <c r="C321" s="355">
        <f t="shared" si="156"/>
        <v>28496.801029270981</v>
      </c>
    </row>
    <row r="322" spans="1:29">
      <c r="A322" s="415" t="str">
        <f t="shared" si="154"/>
        <v>2013</v>
      </c>
      <c r="B322" s="355">
        <f t="shared" si="155"/>
        <v>63304.050823215468</v>
      </c>
      <c r="C322" s="355">
        <f t="shared" si="156"/>
        <v>57870.508335335646</v>
      </c>
    </row>
    <row r="323" spans="1:29" s="392" customFormat="1">
      <c r="A323" s="415" t="str">
        <f t="shared" si="154"/>
        <v>2014</v>
      </c>
      <c r="B323" s="355">
        <f t="shared" si="155"/>
        <v>64423.292629973141</v>
      </c>
      <c r="C323" s="355">
        <f t="shared" si="156"/>
        <v>58408.50909427274</v>
      </c>
      <c r="D323" s="344"/>
      <c r="E323" s="344"/>
      <c r="F323" s="344"/>
      <c r="G323" s="344"/>
      <c r="H323" s="344"/>
      <c r="I323" s="344"/>
      <c r="J323" s="344"/>
      <c r="K323" s="344"/>
      <c r="L323" s="344"/>
      <c r="M323" s="344"/>
      <c r="N323" s="344"/>
      <c r="O323" s="344"/>
      <c r="P323" s="344"/>
      <c r="Q323" s="344"/>
      <c r="R323" s="344"/>
      <c r="S323" s="344"/>
      <c r="T323" s="344"/>
      <c r="U323" s="344"/>
      <c r="V323" s="344"/>
      <c r="W323" s="344"/>
      <c r="X323" s="344"/>
      <c r="Y323" s="344"/>
      <c r="Z323" s="344"/>
      <c r="AA323" s="344"/>
      <c r="AB323" s="344"/>
      <c r="AC323" s="344"/>
    </row>
    <row r="324" spans="1:29" s="392" customFormat="1" ht="13.5" hidden="1" customHeight="1" thickBot="1">
      <c r="A324" s="415" t="str">
        <f t="shared" si="154"/>
        <v>2015</v>
      </c>
      <c r="B324" s="355">
        <f t="shared" si="155"/>
        <v>55619.469501534521</v>
      </c>
      <c r="C324" s="355">
        <f t="shared" si="156"/>
        <v>50388.72118668817</v>
      </c>
      <c r="D324" s="344"/>
      <c r="E324" s="344"/>
      <c r="F324" s="344"/>
      <c r="G324" s="344"/>
      <c r="H324" s="344"/>
      <c r="I324" s="344"/>
      <c r="J324" s="344"/>
      <c r="K324" s="344"/>
      <c r="L324" s="344"/>
      <c r="M324" s="344"/>
      <c r="N324" s="344"/>
      <c r="O324" s="344"/>
      <c r="P324" s="344"/>
      <c r="Q324" s="344"/>
      <c r="R324" s="344"/>
      <c r="S324" s="344"/>
      <c r="T324" s="344"/>
      <c r="U324" s="344"/>
      <c r="V324" s="344"/>
      <c r="W324" s="344"/>
      <c r="X324" s="344"/>
      <c r="Y324" s="344"/>
      <c r="Z324" s="344"/>
      <c r="AA324" s="344"/>
      <c r="AB324" s="344"/>
      <c r="AC324" s="344"/>
    </row>
    <row r="325" spans="1:29" s="392" customFormat="1" ht="13.5" hidden="1" customHeight="1" thickBot="1">
      <c r="A325" s="415" t="str">
        <f t="shared" si="154"/>
        <v>2016</v>
      </c>
      <c r="B325" s="355">
        <f t="shared" si="155"/>
        <v>-156735.93645427641</v>
      </c>
      <c r="C325" s="355">
        <f t="shared" si="156"/>
        <v>-156876.50284760841</v>
      </c>
      <c r="D325" s="344"/>
      <c r="E325" s="344"/>
      <c r="F325" s="344"/>
      <c r="G325" s="344"/>
      <c r="H325" s="344"/>
      <c r="I325" s="344"/>
      <c r="J325" s="344"/>
      <c r="K325" s="344"/>
      <c r="L325" s="344"/>
      <c r="M325" s="344"/>
      <c r="N325" s="344"/>
      <c r="O325" s="344"/>
      <c r="P325" s="344"/>
      <c r="Q325" s="344"/>
      <c r="R325" s="344"/>
      <c r="S325" s="344"/>
      <c r="T325" s="344"/>
      <c r="U325" s="344"/>
      <c r="V325" s="344"/>
      <c r="W325" s="344"/>
      <c r="X325" s="344"/>
      <c r="Y325" s="344"/>
      <c r="Z325" s="344"/>
      <c r="AA325" s="344"/>
      <c r="AB325" s="344"/>
      <c r="AC325" s="344"/>
    </row>
    <row r="326" spans="1:29" s="392" customFormat="1" ht="13.5" hidden="1" customHeight="1" thickBot="1">
      <c r="A326" s="421"/>
      <c r="B326" s="344"/>
      <c r="C326" s="344"/>
      <c r="D326" s="344"/>
      <c r="E326" s="344"/>
      <c r="F326" s="344"/>
      <c r="G326" s="344"/>
      <c r="H326" s="344"/>
      <c r="I326" s="344"/>
      <c r="J326" s="344"/>
      <c r="K326" s="344"/>
      <c r="L326" s="344"/>
      <c r="M326" s="344"/>
      <c r="N326" s="344"/>
      <c r="O326" s="344"/>
      <c r="P326" s="344"/>
      <c r="Q326" s="344"/>
      <c r="R326" s="344"/>
      <c r="S326" s="344"/>
      <c r="T326" s="344"/>
      <c r="U326" s="344"/>
      <c r="V326" s="344"/>
      <c r="W326" s="344"/>
      <c r="X326" s="344"/>
      <c r="Y326" s="344"/>
      <c r="Z326" s="344"/>
      <c r="AA326" s="344"/>
      <c r="AB326" s="344"/>
      <c r="AC326" s="344"/>
    </row>
    <row r="327" spans="1:29" s="392" customFormat="1" ht="13.5" hidden="1" customHeight="1" thickBot="1">
      <c r="A327" s="414" t="s">
        <v>384</v>
      </c>
      <c r="B327" s="344"/>
      <c r="C327" s="344"/>
      <c r="D327" s="344"/>
      <c r="E327" s="344"/>
      <c r="F327" s="344"/>
      <c r="G327" s="344"/>
      <c r="H327" s="344"/>
      <c r="I327" s="344"/>
      <c r="J327" s="344"/>
      <c r="K327" s="344"/>
      <c r="L327" s="344"/>
      <c r="M327" s="344"/>
      <c r="N327" s="344"/>
      <c r="O327" s="344"/>
      <c r="P327" s="344"/>
      <c r="Q327" s="344"/>
      <c r="R327" s="344"/>
      <c r="S327" s="344"/>
      <c r="T327" s="344"/>
      <c r="U327" s="344"/>
      <c r="V327" s="344"/>
      <c r="W327" s="344"/>
      <c r="X327" s="344"/>
      <c r="Y327" s="344"/>
      <c r="Z327" s="344"/>
      <c r="AA327" s="344"/>
      <c r="AB327" s="344"/>
      <c r="AC327" s="344"/>
    </row>
    <row r="328" spans="1:29" s="392" customFormat="1" ht="13.5" hidden="1" customHeight="1" thickBot="1">
      <c r="A328" s="418" t="s">
        <v>385</v>
      </c>
      <c r="B328" s="344"/>
      <c r="C328" s="346" t="s">
        <v>1</v>
      </c>
      <c r="D328" s="346" t="s">
        <v>2</v>
      </c>
      <c r="E328" s="346" t="s">
        <v>4</v>
      </c>
      <c r="F328" s="346" t="s">
        <v>5</v>
      </c>
      <c r="G328" s="346" t="s">
        <v>6</v>
      </c>
      <c r="H328" s="346" t="s">
        <v>8</v>
      </c>
      <c r="I328" s="346" t="s">
        <v>9</v>
      </c>
      <c r="J328" s="346" t="s">
        <v>10</v>
      </c>
      <c r="K328" s="362" t="s">
        <v>368</v>
      </c>
      <c r="L328" s="366" t="s">
        <v>28</v>
      </c>
      <c r="M328" s="344"/>
      <c r="N328" s="344"/>
      <c r="O328" s="344"/>
      <c r="P328" s="344"/>
      <c r="Q328" s="344"/>
      <c r="R328" s="344"/>
      <c r="S328" s="344"/>
      <c r="T328" s="344"/>
      <c r="U328" s="344"/>
      <c r="V328" s="344"/>
      <c r="W328" s="344"/>
      <c r="X328" s="344"/>
      <c r="Y328" s="344"/>
      <c r="Z328" s="344"/>
      <c r="AA328" s="344"/>
      <c r="AB328" s="344"/>
      <c r="AC328" s="344"/>
    </row>
    <row r="329" spans="1:29" s="392" customFormat="1" ht="13.5" hidden="1" customHeight="1" thickBot="1">
      <c r="A329" s="415" t="str">
        <f t="shared" ref="A329:A347" si="157">A305</f>
        <v>1996</v>
      </c>
      <c r="B329" s="344"/>
      <c r="C329" s="346"/>
      <c r="D329" s="363"/>
      <c r="E329" s="363"/>
      <c r="F329" s="363"/>
      <c r="G329" s="363"/>
      <c r="H329" s="363"/>
      <c r="I329" s="363"/>
      <c r="J329" s="363"/>
      <c r="K329" s="363"/>
      <c r="L329" s="367"/>
      <c r="M329" s="344"/>
      <c r="N329" s="344"/>
      <c r="O329" s="344"/>
      <c r="P329" s="344"/>
      <c r="Q329" s="344"/>
      <c r="R329" s="344"/>
      <c r="S329" s="344"/>
      <c r="T329" s="344"/>
      <c r="U329" s="344"/>
      <c r="V329" s="344"/>
      <c r="W329" s="344"/>
      <c r="X329" s="344"/>
      <c r="Y329" s="344"/>
      <c r="Z329" s="344"/>
      <c r="AA329" s="344"/>
      <c r="AB329" s="344"/>
      <c r="AC329" s="344"/>
    </row>
    <row r="330" spans="1:29" s="392" customFormat="1" ht="13.5" hidden="1" customHeight="1" thickBot="1">
      <c r="A330" s="415" t="str">
        <f t="shared" si="157"/>
        <v>1997</v>
      </c>
      <c r="B330" s="344"/>
      <c r="C330" s="363">
        <f t="shared" ref="C330:C347" si="158">LOG(C5/C$4)-LOG(B5/B$4)</f>
        <v>2.3227497548846754E-3</v>
      </c>
      <c r="D330" s="363">
        <f t="shared" ref="D330:D347" si="159">LOG(E5/E$4)-LOG(D5/D$4)</f>
        <v>-5.1117046482214122E-2</v>
      </c>
      <c r="E330" s="363">
        <f t="shared" ref="E330:E347" si="160">LOG(G5/G$4)-LOG(F5/F$4)</f>
        <v>-1.319466319735149E-3</v>
      </c>
      <c r="F330" s="363">
        <f t="shared" ref="F330:F347" si="161">LOG(I5/I$4)-LOG(H5/H$4)</f>
        <v>-4.0656222818906684E-3</v>
      </c>
      <c r="G330" s="363">
        <f t="shared" ref="G330:G347" si="162">LOG(K5/K$4)-LOG(J5/J$4)</f>
        <v>-6.1114700146255446E-3</v>
      </c>
      <c r="H330" s="363">
        <f t="shared" ref="H330:H347" si="163">LOG(M5/M$4)-LOG(L5/L$4)</f>
        <v>-2.8683004546528751E-3</v>
      </c>
      <c r="I330" s="363">
        <f t="shared" ref="I330:I347" si="164">LOG(O5/O$4)-LOG(N5/N$4)</f>
        <v>-2.7010546290915311E-3</v>
      </c>
      <c r="J330" s="363">
        <f t="shared" ref="J330:J347" si="165">LOG(Q5/Q$4)-LOG(P5/P$4)</f>
        <v>-8.9218075084540691E-4</v>
      </c>
      <c r="K330" s="363">
        <f t="shared" ref="K330:K347" si="166">LOG(S5/S$4)-LOG(R5/R$4)</f>
        <v>-3.3506522235933374E-3</v>
      </c>
      <c r="L330" s="391">
        <f t="shared" ref="L330:L364" si="167">AVERAGE(C330:K330)</f>
        <v>-7.7892270446404399E-3</v>
      </c>
      <c r="M330" s="344"/>
      <c r="N330" s="344"/>
      <c r="O330" s="344"/>
      <c r="P330" s="344"/>
      <c r="Q330" s="344"/>
      <c r="R330" s="344"/>
      <c r="S330" s="344"/>
      <c r="T330" s="344"/>
      <c r="U330" s="344"/>
      <c r="V330" s="344"/>
      <c r="W330" s="344"/>
      <c r="X330" s="344"/>
      <c r="Y330" s="344"/>
      <c r="Z330" s="344"/>
      <c r="AA330" s="344"/>
      <c r="AB330" s="344"/>
      <c r="AC330" s="344"/>
    </row>
    <row r="331" spans="1:29" s="392" customFormat="1" ht="13.5" hidden="1" customHeight="1" thickBot="1">
      <c r="A331" s="415" t="str">
        <f t="shared" si="157"/>
        <v>1998</v>
      </c>
      <c r="B331" s="344"/>
      <c r="C331" s="363">
        <f t="shared" si="158"/>
        <v>3.9528800791352875E-3</v>
      </c>
      <c r="D331" s="363">
        <f t="shared" si="159"/>
        <v>-2.7405551857916072E-2</v>
      </c>
      <c r="E331" s="363">
        <f t="shared" si="160"/>
        <v>-4.6556056970283033E-3</v>
      </c>
      <c r="F331" s="363">
        <f t="shared" si="161"/>
        <v>-6.4992526328606168E-3</v>
      </c>
      <c r="G331" s="363">
        <f t="shared" si="162"/>
        <v>-1.5206167927337325E-2</v>
      </c>
      <c r="H331" s="363">
        <f t="shared" si="163"/>
        <v>-8.7888046568625755E-3</v>
      </c>
      <c r="I331" s="363">
        <f t="shared" si="164"/>
        <v>-6.152462190510171E-3</v>
      </c>
      <c r="J331" s="363">
        <f t="shared" si="165"/>
        <v>-4.3281147531125629E-3</v>
      </c>
      <c r="K331" s="363">
        <f t="shared" si="166"/>
        <v>-7.6829748401736966E-3</v>
      </c>
      <c r="L331" s="391">
        <f t="shared" si="167"/>
        <v>-8.5295616085184489E-3</v>
      </c>
      <c r="M331" s="344"/>
      <c r="N331" s="344"/>
      <c r="O331" s="344"/>
      <c r="P331" s="344"/>
      <c r="Q331" s="344"/>
      <c r="R331" s="344"/>
      <c r="S331" s="344"/>
      <c r="T331" s="344"/>
      <c r="U331" s="344"/>
      <c r="V331" s="344"/>
      <c r="W331" s="344"/>
      <c r="X331" s="344"/>
      <c r="Y331" s="344"/>
      <c r="Z331" s="344"/>
      <c r="AA331" s="344"/>
      <c r="AB331" s="344"/>
      <c r="AC331" s="344"/>
    </row>
    <row r="332" spans="1:29" s="392" customFormat="1" ht="13.5" hidden="1" customHeight="1" thickBot="1">
      <c r="A332" s="415" t="str">
        <f t="shared" si="157"/>
        <v>1999</v>
      </c>
      <c r="B332" s="344"/>
      <c r="C332" s="363">
        <f t="shared" si="158"/>
        <v>8.5575523847089136E-3</v>
      </c>
      <c r="D332" s="363">
        <f t="shared" si="159"/>
        <v>-0.11334858127154437</v>
      </c>
      <c r="E332" s="363">
        <f t="shared" si="160"/>
        <v>-5.1003024385421758E-3</v>
      </c>
      <c r="F332" s="363">
        <f t="shared" si="161"/>
        <v>-4.0814067154437139E-3</v>
      </c>
      <c r="G332" s="363">
        <f t="shared" si="162"/>
        <v>-1.8906840162152036E-2</v>
      </c>
      <c r="H332" s="363">
        <f t="shared" si="163"/>
        <v>-1.0916249167034153E-2</v>
      </c>
      <c r="I332" s="363">
        <f t="shared" si="164"/>
        <v>-6.9006965325719358E-3</v>
      </c>
      <c r="J332" s="363">
        <f t="shared" si="165"/>
        <v>-5.3157111192514081E-3</v>
      </c>
      <c r="K332" s="363">
        <f t="shared" si="166"/>
        <v>-6.7121087252927925E-3</v>
      </c>
      <c r="L332" s="391">
        <f t="shared" si="167"/>
        <v>-1.80804826385693E-2</v>
      </c>
      <c r="M332" s="344"/>
      <c r="N332" s="344"/>
      <c r="O332" s="344"/>
      <c r="P332" s="344"/>
      <c r="Q332" s="344"/>
      <c r="R332" s="344"/>
      <c r="S332" s="344"/>
      <c r="T332" s="344"/>
      <c r="U332" s="344"/>
      <c r="V332" s="344"/>
      <c r="W332" s="344"/>
      <c r="X332" s="344"/>
      <c r="Y332" s="344"/>
      <c r="Z332" s="344"/>
      <c r="AA332" s="344"/>
      <c r="AB332" s="344"/>
      <c r="AC332" s="344"/>
    </row>
    <row r="333" spans="1:29" s="392" customFormat="1" ht="13.5" hidden="1" customHeight="1" thickBot="1">
      <c r="A333" s="415" t="str">
        <f t="shared" si="157"/>
        <v>2000</v>
      </c>
      <c r="B333" s="344"/>
      <c r="C333" s="363">
        <f t="shared" si="158"/>
        <v>1.0270159191467815E-2</v>
      </c>
      <c r="D333" s="363">
        <f t="shared" si="159"/>
        <v>-0.15930791487290771</v>
      </c>
      <c r="E333" s="363">
        <f t="shared" si="160"/>
        <v>-5.902338247473625E-3</v>
      </c>
      <c r="F333" s="363">
        <f t="shared" si="161"/>
        <v>-7.7824186503866917E-3</v>
      </c>
      <c r="G333" s="363">
        <f t="shared" si="162"/>
        <v>-2.1443444527391664E-2</v>
      </c>
      <c r="H333" s="363">
        <f t="shared" si="163"/>
        <v>-1.2868672282975502E-2</v>
      </c>
      <c r="I333" s="363">
        <f t="shared" si="164"/>
        <v>-7.0910106456470584E-3</v>
      </c>
      <c r="J333" s="363">
        <f t="shared" si="165"/>
        <v>-8.299231365393657E-3</v>
      </c>
      <c r="K333" s="363">
        <f t="shared" si="166"/>
        <v>-6.1224942055360665E-3</v>
      </c>
      <c r="L333" s="391">
        <f t="shared" si="167"/>
        <v>-2.428304062291602E-2</v>
      </c>
      <c r="M333" s="344"/>
      <c r="N333" s="344"/>
      <c r="O333" s="344"/>
      <c r="P333" s="344"/>
      <c r="Q333" s="344"/>
      <c r="R333" s="344"/>
      <c r="S333" s="344"/>
      <c r="T333" s="344"/>
      <c r="U333" s="344"/>
      <c r="V333" s="344"/>
      <c r="W333" s="344"/>
      <c r="X333" s="344"/>
      <c r="Y333" s="344"/>
      <c r="Z333" s="344"/>
      <c r="AA333" s="344"/>
      <c r="AB333" s="344"/>
      <c r="AC333" s="344"/>
    </row>
    <row r="334" spans="1:29" s="392" customFormat="1" ht="13.5" hidden="1" customHeight="1" thickBot="1">
      <c r="A334" s="415" t="str">
        <f t="shared" si="157"/>
        <v>2001</v>
      </c>
      <c r="B334" s="344"/>
      <c r="C334" s="363">
        <f t="shared" si="158"/>
        <v>6.7759465157350152E-3</v>
      </c>
      <c r="D334" s="363">
        <f t="shared" si="159"/>
        <v>-0.1906662646776586</v>
      </c>
      <c r="E334" s="363">
        <f t="shared" si="160"/>
        <v>-8.4225013038496041E-3</v>
      </c>
      <c r="F334" s="363">
        <f t="shared" si="161"/>
        <v>-1.3788743652817306E-2</v>
      </c>
      <c r="G334" s="363">
        <f t="shared" si="162"/>
        <v>-2.4573728317369287E-2</v>
      </c>
      <c r="H334" s="363">
        <f t="shared" si="163"/>
        <v>-1.6905630913344044E-2</v>
      </c>
      <c r="I334" s="363">
        <f t="shared" si="164"/>
        <v>-6.65665513111105E-3</v>
      </c>
      <c r="J334" s="363">
        <f t="shared" si="165"/>
        <v>-1.3984454983751206E-2</v>
      </c>
      <c r="K334" s="363">
        <f t="shared" si="166"/>
        <v>-5.6854568866556709E-3</v>
      </c>
      <c r="L334" s="391">
        <f t="shared" si="167"/>
        <v>-3.043416548342464E-2</v>
      </c>
      <c r="M334" s="344"/>
      <c r="N334" s="344"/>
      <c r="O334" s="344"/>
      <c r="P334" s="344"/>
      <c r="Q334" s="344"/>
      <c r="R334" s="344"/>
      <c r="S334" s="344"/>
      <c r="T334" s="344"/>
      <c r="U334" s="344"/>
      <c r="V334" s="344"/>
      <c r="W334" s="344"/>
      <c r="X334" s="344"/>
      <c r="Y334" s="344"/>
      <c r="Z334" s="344"/>
      <c r="AA334" s="344"/>
      <c r="AB334" s="344"/>
      <c r="AC334" s="344"/>
    </row>
    <row r="335" spans="1:29" s="392" customFormat="1" ht="13.5" hidden="1" customHeight="1" thickBot="1">
      <c r="A335" s="415" t="str">
        <f t="shared" si="157"/>
        <v>2002</v>
      </c>
      <c r="B335" s="344"/>
      <c r="C335" s="363">
        <f t="shared" si="158"/>
        <v>4.7705680621669688E-3</v>
      </c>
      <c r="D335" s="363">
        <f t="shared" si="159"/>
        <v>-0.20307069196485122</v>
      </c>
      <c r="E335" s="363">
        <f t="shared" si="160"/>
        <v>-1.1477418368683212E-2</v>
      </c>
      <c r="F335" s="363">
        <f t="shared" si="161"/>
        <v>-2.4209669069521357E-2</v>
      </c>
      <c r="G335" s="363">
        <f t="shared" si="162"/>
        <v>-2.8924289055295052E-2</v>
      </c>
      <c r="H335" s="363">
        <f t="shared" si="163"/>
        <v>-2.0448275795328069E-2</v>
      </c>
      <c r="I335" s="363">
        <f t="shared" si="164"/>
        <v>-6.2561888737982067E-3</v>
      </c>
      <c r="J335" s="363">
        <f t="shared" si="165"/>
        <v>-1.9274462155049136E-2</v>
      </c>
      <c r="K335" s="363">
        <f t="shared" si="166"/>
        <v>-6.5218431524801529E-3</v>
      </c>
      <c r="L335" s="391">
        <f t="shared" si="167"/>
        <v>-3.5045807819204383E-2</v>
      </c>
      <c r="M335" s="344"/>
      <c r="N335" s="344"/>
      <c r="O335" s="344"/>
      <c r="P335" s="344"/>
      <c r="Q335" s="344"/>
      <c r="R335" s="344"/>
      <c r="S335" s="344"/>
      <c r="T335" s="344"/>
      <c r="U335" s="344"/>
      <c r="V335" s="344"/>
      <c r="W335" s="344"/>
      <c r="X335" s="344"/>
      <c r="Y335" s="344"/>
      <c r="Z335" s="344"/>
      <c r="AA335" s="344"/>
      <c r="AB335" s="344"/>
      <c r="AC335" s="344"/>
    </row>
    <row r="336" spans="1:29" s="392" customFormat="1" ht="13.5" hidden="1" customHeight="1" thickBot="1">
      <c r="A336" s="415" t="str">
        <f t="shared" si="157"/>
        <v>2003</v>
      </c>
      <c r="B336" s="344"/>
      <c r="C336" s="363">
        <f t="shared" si="158"/>
        <v>3.2608570167730611E-3</v>
      </c>
      <c r="D336" s="363">
        <f t="shared" si="159"/>
        <v>-0.20762847597076817</v>
      </c>
      <c r="E336" s="363">
        <f t="shared" si="160"/>
        <v>-1.5224482097682328E-2</v>
      </c>
      <c r="F336" s="363">
        <f t="shared" si="161"/>
        <v>-4.1453662829060899E-2</v>
      </c>
      <c r="G336" s="363">
        <f t="shared" si="162"/>
        <v>-3.3280665131766432E-2</v>
      </c>
      <c r="H336" s="363">
        <f t="shared" si="163"/>
        <v>-2.3776209705137025E-2</v>
      </c>
      <c r="I336" s="363">
        <f t="shared" si="164"/>
        <v>-6.8257486823248628E-3</v>
      </c>
      <c r="J336" s="363">
        <f t="shared" si="165"/>
        <v>-2.2566541096700848E-2</v>
      </c>
      <c r="K336" s="363">
        <f t="shared" si="166"/>
        <v>-4.1957064528660021E-3</v>
      </c>
      <c r="L336" s="391">
        <f t="shared" si="167"/>
        <v>-3.9076737216614837E-2</v>
      </c>
      <c r="M336" s="344"/>
      <c r="N336" s="344"/>
      <c r="O336" s="344"/>
      <c r="P336" s="344"/>
      <c r="Q336" s="344"/>
      <c r="R336" s="344"/>
      <c r="S336" s="344"/>
      <c r="T336" s="344"/>
      <c r="U336" s="344"/>
      <c r="V336" s="344"/>
      <c r="W336" s="344"/>
      <c r="X336" s="344"/>
      <c r="Y336" s="344"/>
      <c r="Z336" s="344"/>
      <c r="AA336" s="344"/>
      <c r="AB336" s="344"/>
      <c r="AC336" s="344"/>
    </row>
    <row r="337" spans="1:29" s="392" customFormat="1" ht="13.5" hidden="1" customHeight="1" thickBot="1">
      <c r="A337" s="415" t="str">
        <f t="shared" si="157"/>
        <v>2004</v>
      </c>
      <c r="B337" s="344"/>
      <c r="C337" s="363">
        <f t="shared" si="158"/>
        <v>-1.4151516478554116E-4</v>
      </c>
      <c r="D337" s="363">
        <f t="shared" si="159"/>
        <v>-0.10332708052339631</v>
      </c>
      <c r="E337" s="363">
        <f t="shared" si="160"/>
        <v>-2.0568024093158957E-2</v>
      </c>
      <c r="F337" s="363">
        <f t="shared" si="161"/>
        <v>-5.7901972473528393E-2</v>
      </c>
      <c r="G337" s="363">
        <f t="shared" si="162"/>
        <v>-3.2879347503194767E-2</v>
      </c>
      <c r="H337" s="363">
        <f t="shared" si="163"/>
        <v>-2.7404727934179085E-2</v>
      </c>
      <c r="I337" s="363">
        <f t="shared" si="164"/>
        <v>-3.7950611677428914E-3</v>
      </c>
      <c r="J337" s="363">
        <f t="shared" si="165"/>
        <v>-2.5010896224428793E-2</v>
      </c>
      <c r="K337" s="363">
        <f t="shared" si="166"/>
        <v>-2.4464803312981703E-3</v>
      </c>
      <c r="L337" s="391">
        <f t="shared" si="167"/>
        <v>-3.03861228239681E-2</v>
      </c>
      <c r="M337" s="344"/>
      <c r="N337" s="344"/>
      <c r="O337" s="344"/>
      <c r="P337" s="344"/>
      <c r="Q337" s="344"/>
      <c r="R337" s="344"/>
      <c r="S337" s="344"/>
      <c r="T337" s="344"/>
      <c r="U337" s="344"/>
      <c r="V337" s="344"/>
      <c r="W337" s="344"/>
      <c r="X337" s="344"/>
      <c r="Y337" s="344"/>
      <c r="Z337" s="344"/>
      <c r="AA337" s="344"/>
      <c r="AB337" s="344"/>
      <c r="AC337" s="344"/>
    </row>
    <row r="338" spans="1:29" s="392" customFormat="1" ht="13.5" hidden="1" customHeight="1" thickBot="1">
      <c r="A338" s="415" t="str">
        <f t="shared" si="157"/>
        <v>2005</v>
      </c>
      <c r="B338" s="344"/>
      <c r="C338" s="363">
        <f t="shared" si="158"/>
        <v>-5.2386761309975854E-3</v>
      </c>
      <c r="D338" s="363">
        <f t="shared" si="159"/>
        <v>-3.5709003291667096E-2</v>
      </c>
      <c r="E338" s="363">
        <f t="shared" si="160"/>
        <v>-2.7125946626039087E-2</v>
      </c>
      <c r="F338" s="363">
        <f t="shared" si="161"/>
        <v>-7.8891587263080404E-2</v>
      </c>
      <c r="G338" s="363">
        <f t="shared" si="162"/>
        <v>-2.7293251395147791E-2</v>
      </c>
      <c r="H338" s="363">
        <f t="shared" si="163"/>
        <v>-3.0542782723542605E-2</v>
      </c>
      <c r="I338" s="363">
        <f t="shared" si="164"/>
        <v>7.5874762864630574E-4</v>
      </c>
      <c r="J338" s="363">
        <f t="shared" si="165"/>
        <v>-2.652017950940927E-2</v>
      </c>
      <c r="K338" s="363">
        <f t="shared" si="166"/>
        <v>-7.4388077028468558E-4</v>
      </c>
      <c r="L338" s="391">
        <f t="shared" si="167"/>
        <v>-2.5700728897946914E-2</v>
      </c>
      <c r="M338" s="344"/>
      <c r="N338" s="344"/>
      <c r="O338" s="344"/>
      <c r="P338" s="344"/>
      <c r="Q338" s="344"/>
      <c r="R338" s="344"/>
      <c r="S338" s="344"/>
      <c r="T338" s="344"/>
      <c r="U338" s="344"/>
      <c r="V338" s="344"/>
      <c r="W338" s="344"/>
      <c r="X338" s="344"/>
      <c r="Y338" s="344"/>
      <c r="Z338" s="344"/>
      <c r="AA338" s="344"/>
      <c r="AB338" s="344"/>
      <c r="AC338" s="344"/>
    </row>
    <row r="339" spans="1:29" s="392" customFormat="1">
      <c r="A339" s="415" t="str">
        <f t="shared" si="157"/>
        <v>2006</v>
      </c>
      <c r="B339" s="344"/>
      <c r="C339" s="363">
        <f t="shared" si="158"/>
        <v>-5.1895359460652768E-3</v>
      </c>
      <c r="D339" s="363">
        <f t="shared" si="159"/>
        <v>-8.0221696599985765E-2</v>
      </c>
      <c r="E339" s="363">
        <f t="shared" si="160"/>
        <v>-2.4790269524625007E-2</v>
      </c>
      <c r="F339" s="363">
        <f t="shared" si="161"/>
        <v>-7.8902208795661663E-2</v>
      </c>
      <c r="G339" s="363">
        <f t="shared" si="162"/>
        <v>-9.0113452367328178E-3</v>
      </c>
      <c r="H339" s="363">
        <f t="shared" si="163"/>
        <v>-2.6952671635706804E-2</v>
      </c>
      <c r="I339" s="363">
        <f t="shared" si="164"/>
        <v>1.031287311791973E-2</v>
      </c>
      <c r="J339" s="363">
        <f t="shared" si="165"/>
        <v>-2.5951940920771716E-2</v>
      </c>
      <c r="K339" s="363">
        <f t="shared" si="166"/>
        <v>9.8430795413627648E-3</v>
      </c>
      <c r="L339" s="391">
        <f t="shared" si="167"/>
        <v>-2.5651524000029614E-2</v>
      </c>
      <c r="M339" s="344"/>
      <c r="N339" s="344"/>
      <c r="O339" s="344"/>
      <c r="P339" s="344"/>
      <c r="Q339" s="344"/>
      <c r="R339" s="344"/>
      <c r="S339" s="344"/>
      <c r="T339" s="344"/>
      <c r="U339" s="344"/>
      <c r="V339" s="344"/>
      <c r="W339" s="344"/>
      <c r="X339" s="344"/>
      <c r="Y339" s="344"/>
      <c r="Z339" s="344"/>
      <c r="AA339" s="344"/>
      <c r="AB339" s="344"/>
      <c r="AC339" s="344"/>
    </row>
    <row r="340" spans="1:29" s="392" customFormat="1">
      <c r="A340" s="415" t="str">
        <f t="shared" si="157"/>
        <v>2007</v>
      </c>
      <c r="B340" s="344"/>
      <c r="C340" s="363">
        <f t="shared" si="158"/>
        <v>-1.6898552836320128E-2</v>
      </c>
      <c r="D340" s="363">
        <f t="shared" si="159"/>
        <v>-0.1276361699016087</v>
      </c>
      <c r="E340" s="363">
        <f t="shared" si="160"/>
        <v>-2.5644611226869514E-2</v>
      </c>
      <c r="F340" s="363">
        <f t="shared" si="161"/>
        <v>-8.2090567222100577E-2</v>
      </c>
      <c r="G340" s="363">
        <f t="shared" si="162"/>
        <v>7.9269797152198285E-4</v>
      </c>
      <c r="H340" s="363">
        <f t="shared" si="163"/>
        <v>-3.2289717381395078E-2</v>
      </c>
      <c r="I340" s="363">
        <f t="shared" si="164"/>
        <v>1.0240481665219875E-2</v>
      </c>
      <c r="J340" s="363">
        <f t="shared" si="165"/>
        <v>-3.3521185614591026E-2</v>
      </c>
      <c r="K340" s="363">
        <f t="shared" si="166"/>
        <v>1.2556075137648781E-2</v>
      </c>
      <c r="L340" s="391">
        <f t="shared" si="167"/>
        <v>-3.2721283267610493E-2</v>
      </c>
      <c r="M340" s="344"/>
      <c r="N340" s="344"/>
      <c r="O340" s="344"/>
      <c r="P340" s="344"/>
      <c r="Q340" s="344"/>
      <c r="R340" s="344"/>
      <c r="S340" s="344"/>
      <c r="T340" s="344"/>
      <c r="U340" s="344"/>
      <c r="V340" s="344"/>
      <c r="W340" s="344"/>
      <c r="X340" s="344"/>
      <c r="Y340" s="344"/>
      <c r="Z340" s="344"/>
      <c r="AA340" s="344"/>
      <c r="AB340" s="344"/>
      <c r="AC340" s="344"/>
    </row>
    <row r="341" spans="1:29">
      <c r="A341" s="415" t="str">
        <f t="shared" si="157"/>
        <v>2008</v>
      </c>
      <c r="B341" s="363"/>
      <c r="C341" s="363">
        <f t="shared" si="158"/>
        <v>-4.094003442410199E-2</v>
      </c>
      <c r="D341" s="363">
        <f t="shared" si="159"/>
        <v>-0.13584078604206731</v>
      </c>
      <c r="E341" s="363">
        <f t="shared" si="160"/>
        <v>-3.9077595946299101E-2</v>
      </c>
      <c r="F341" s="363">
        <f t="shared" si="161"/>
        <v>-9.4347567351945952E-2</v>
      </c>
      <c r="G341" s="363">
        <f t="shared" si="162"/>
        <v>-4.3797126730138192E-3</v>
      </c>
      <c r="H341" s="363">
        <f t="shared" si="163"/>
        <v>-4.8594285220696892E-2</v>
      </c>
      <c r="I341" s="363">
        <f t="shared" si="164"/>
        <v>-4.2241294922561456E-3</v>
      </c>
      <c r="J341" s="363">
        <f t="shared" si="165"/>
        <v>-4.6212934096603819E-2</v>
      </c>
      <c r="K341" s="363">
        <f t="shared" si="166"/>
        <v>5.5372265900201778E-3</v>
      </c>
      <c r="L341" s="391">
        <f t="shared" si="167"/>
        <v>-4.5342202072996093E-2</v>
      </c>
    </row>
    <row r="342" spans="1:29">
      <c r="A342" s="415" t="str">
        <f t="shared" si="157"/>
        <v>2009</v>
      </c>
      <c r="B342" s="363"/>
      <c r="C342" s="363">
        <f t="shared" si="158"/>
        <v>-5.639559246696331E-2</v>
      </c>
      <c r="D342" s="363">
        <f t="shared" si="159"/>
        <v>-0.13526693540978169</v>
      </c>
      <c r="E342" s="363">
        <f t="shared" si="160"/>
        <v>-3.9001269921533077E-2</v>
      </c>
      <c r="F342" s="363">
        <f t="shared" si="161"/>
        <v>-0.10707925146652049</v>
      </c>
      <c r="G342" s="363">
        <f t="shared" si="162"/>
        <v>2.4006123068406049E-3</v>
      </c>
      <c r="H342" s="363">
        <f t="shared" si="163"/>
        <v>-5.3549932346161955E-2</v>
      </c>
      <c r="I342" s="363">
        <f t="shared" si="164"/>
        <v>-7.1567121716077375E-3</v>
      </c>
      <c r="J342" s="363">
        <f t="shared" si="165"/>
        <v>-5.484866069401434E-2</v>
      </c>
      <c r="K342" s="363">
        <f t="shared" si="166"/>
        <v>1.4109597762077541E-3</v>
      </c>
      <c r="L342" s="391">
        <f t="shared" si="167"/>
        <v>-4.9942975821503803E-2</v>
      </c>
    </row>
    <row r="343" spans="1:29">
      <c r="A343" s="415" t="str">
        <f t="shared" si="157"/>
        <v>2010</v>
      </c>
      <c r="B343" s="363"/>
      <c r="C343" s="363">
        <f t="shared" si="158"/>
        <v>-6.2747717971924327E-2</v>
      </c>
      <c r="D343" s="363">
        <f t="shared" si="159"/>
        <v>-0.14545081510486824</v>
      </c>
      <c r="E343" s="363">
        <f t="shared" si="160"/>
        <v>-3.0242970735930595E-2</v>
      </c>
      <c r="F343" s="363">
        <f t="shared" si="161"/>
        <v>-0.10850193909972668</v>
      </c>
      <c r="G343" s="363">
        <f t="shared" si="162"/>
        <v>2.4394466593751801E-2</v>
      </c>
      <c r="H343" s="363">
        <f t="shared" si="163"/>
        <v>-4.7383663334224946E-2</v>
      </c>
      <c r="I343" s="363">
        <f t="shared" si="164"/>
        <v>1.0463513589029916E-3</v>
      </c>
      <c r="J343" s="363">
        <f t="shared" si="165"/>
        <v>-5.1553659634442944E-2</v>
      </c>
      <c r="K343" s="363">
        <f t="shared" si="166"/>
        <v>7.4111876116388919E-3</v>
      </c>
      <c r="L343" s="391">
        <f t="shared" si="167"/>
        <v>-4.589208447964712E-2</v>
      </c>
    </row>
    <row r="344" spans="1:29">
      <c r="A344" s="415" t="str">
        <f t="shared" si="157"/>
        <v>2011</v>
      </c>
      <c r="C344" s="363">
        <f t="shared" si="158"/>
        <v>-7.8716649476041095E-2</v>
      </c>
      <c r="D344" s="363">
        <f t="shared" si="159"/>
        <v>-0.17145044584422761</v>
      </c>
      <c r="E344" s="363">
        <f t="shared" si="160"/>
        <v>-4.0213994068057875E-2</v>
      </c>
      <c r="F344" s="363">
        <f t="shared" si="161"/>
        <v>-0.10712314060687317</v>
      </c>
      <c r="G344" s="363">
        <f t="shared" si="162"/>
        <v>2.6789164998791692E-2</v>
      </c>
      <c r="H344" s="363">
        <f t="shared" si="163"/>
        <v>-5.6291393506831211E-2</v>
      </c>
      <c r="I344" s="363">
        <f t="shared" si="164"/>
        <v>-4.5559491213399972E-3</v>
      </c>
      <c r="J344" s="363">
        <f t="shared" si="165"/>
        <v>-5.7918149488845383E-2</v>
      </c>
      <c r="K344" s="363">
        <f t="shared" si="166"/>
        <v>7.2566412093050259E-4</v>
      </c>
      <c r="L344" s="391">
        <f t="shared" si="167"/>
        <v>-5.4306099221388238E-2</v>
      </c>
    </row>
    <row r="345" spans="1:29">
      <c r="A345" s="415" t="str">
        <f t="shared" si="157"/>
        <v>2012</v>
      </c>
      <c r="C345" s="363">
        <f t="shared" si="158"/>
        <v>-9.3364727431912625E-2</v>
      </c>
      <c r="D345" s="363">
        <f t="shared" si="159"/>
        <v>-0.16894071777536665</v>
      </c>
      <c r="E345" s="363">
        <f t="shared" si="160"/>
        <v>-4.7718471376860937E-2</v>
      </c>
      <c r="F345" s="363">
        <f t="shared" si="161"/>
        <v>-0.11574489283640144</v>
      </c>
      <c r="G345" s="363">
        <f t="shared" si="162"/>
        <v>2.763778122212944E-2</v>
      </c>
      <c r="H345" s="363">
        <f t="shared" si="163"/>
        <v>-6.297911160684791E-2</v>
      </c>
      <c r="I345" s="363">
        <f t="shared" si="164"/>
        <v>-1.0475105786137751E-2</v>
      </c>
      <c r="J345" s="363">
        <f t="shared" si="165"/>
        <v>-6.3825432013907113E-2</v>
      </c>
      <c r="K345" s="363">
        <f t="shared" si="166"/>
        <v>1.4518759687525418E-3</v>
      </c>
      <c r="L345" s="391">
        <f t="shared" si="167"/>
        <v>-5.9328755737394712E-2</v>
      </c>
    </row>
    <row r="346" spans="1:29">
      <c r="A346" s="415" t="str">
        <f t="shared" si="157"/>
        <v>2013</v>
      </c>
      <c r="B346" s="392"/>
      <c r="C346" s="363">
        <f t="shared" si="158"/>
        <v>-0.1062970739685348</v>
      </c>
      <c r="D346" s="363">
        <f t="shared" si="159"/>
        <v>-0.14835398911481074</v>
      </c>
      <c r="E346" s="363">
        <f t="shared" si="160"/>
        <v>-4.9650135857946094E-2</v>
      </c>
      <c r="F346" s="363">
        <f t="shared" si="161"/>
        <v>-0.11839359497148309</v>
      </c>
      <c r="G346" s="363">
        <f t="shared" si="162"/>
        <v>3.1898940342726084E-2</v>
      </c>
      <c r="H346" s="363">
        <f t="shared" si="163"/>
        <v>-6.626189669799315E-2</v>
      </c>
      <c r="I346" s="363">
        <f t="shared" si="164"/>
        <v>-1.5131812780565856E-2</v>
      </c>
      <c r="J346" s="363">
        <f t="shared" si="165"/>
        <v>-6.7292568166541139E-2</v>
      </c>
      <c r="K346" s="363">
        <f t="shared" si="166"/>
        <v>2.1193289657800984E-3</v>
      </c>
      <c r="L346" s="391">
        <f t="shared" si="167"/>
        <v>-5.9706978027707622E-2</v>
      </c>
      <c r="M346" s="392"/>
      <c r="N346" s="392"/>
      <c r="O346" s="392"/>
      <c r="P346" s="392"/>
      <c r="Q346" s="392"/>
      <c r="R346" s="392"/>
      <c r="S346" s="392"/>
      <c r="T346" s="392"/>
      <c r="U346" s="392"/>
      <c r="V346" s="392"/>
      <c r="W346" s="392"/>
      <c r="X346" s="392"/>
      <c r="Y346" s="392"/>
      <c r="Z346" s="392"/>
      <c r="AA346" s="392"/>
      <c r="AB346" s="392"/>
      <c r="AC346" s="392"/>
    </row>
    <row r="347" spans="1:29">
      <c r="A347" s="415" t="str">
        <f t="shared" si="157"/>
        <v>2014</v>
      </c>
      <c r="B347" s="392"/>
      <c r="C347" s="363">
        <f t="shared" si="158"/>
        <v>-0.12072110887017297</v>
      </c>
      <c r="D347" s="363">
        <f t="shared" si="159"/>
        <v>-0.13673686823375006</v>
      </c>
      <c r="E347" s="363">
        <f t="shared" si="160"/>
        <v>-5.0190489673479916E-2</v>
      </c>
      <c r="F347" s="363">
        <f t="shared" si="161"/>
        <v>-0.11502829223237389</v>
      </c>
      <c r="G347" s="363">
        <f t="shared" si="162"/>
        <v>3.2872013794617322E-2</v>
      </c>
      <c r="H347" s="363">
        <f t="shared" si="163"/>
        <v>-7.1260773001276062E-2</v>
      </c>
      <c r="I347" s="363">
        <f t="shared" si="164"/>
        <v>-2.146375358128555E-2</v>
      </c>
      <c r="J347" s="363">
        <f t="shared" si="165"/>
        <v>-7.3318982303442443E-2</v>
      </c>
      <c r="K347" s="363">
        <f t="shared" si="166"/>
        <v>-2.8089626891606989E-3</v>
      </c>
      <c r="L347" s="391">
        <f t="shared" si="167"/>
        <v>-6.2073024087813816E-2</v>
      </c>
      <c r="M347" s="392"/>
      <c r="N347" s="392"/>
      <c r="O347" s="392"/>
      <c r="P347" s="392"/>
      <c r="Q347" s="392"/>
      <c r="R347" s="392"/>
      <c r="S347" s="392"/>
      <c r="T347" s="392"/>
      <c r="U347" s="392"/>
      <c r="V347" s="392"/>
      <c r="W347" s="392"/>
      <c r="X347" s="392"/>
      <c r="Y347" s="392"/>
      <c r="Z347" s="392"/>
      <c r="AA347" s="392"/>
      <c r="AB347" s="392"/>
      <c r="AC347" s="392"/>
    </row>
    <row r="348" spans="1:29">
      <c r="A348" s="415">
        <f t="shared" ref="A348:A361" si="168">A326</f>
        <v>0</v>
      </c>
      <c r="B348" s="394"/>
      <c r="C348" s="363" t="e">
        <f t="shared" ref="C348:C364" si="169">LOG(C25/C$4)-LOG(B25/B$4)</f>
        <v>#NUM!</v>
      </c>
      <c r="D348" s="363" t="e">
        <f t="shared" ref="D348:D364" si="170">LOG(E25/E$4)-LOG(D25/D$4)</f>
        <v>#NUM!</v>
      </c>
      <c r="E348" s="363" t="e">
        <f t="shared" ref="E348:E364" si="171">LOG(G25/G$4)-LOG(F25/F$4)</f>
        <v>#NUM!</v>
      </c>
      <c r="F348" s="363" t="e">
        <f t="shared" ref="F348:F364" si="172">LOG(I25/I$4)-LOG(H25/H$4)</f>
        <v>#NUM!</v>
      </c>
      <c r="G348" s="363" t="e">
        <f t="shared" ref="G348:G364" si="173">LOG(K25/K$4)-LOG(J25/J$4)</f>
        <v>#NUM!</v>
      </c>
      <c r="H348" s="363" t="e">
        <f t="shared" ref="H348:H364" si="174">LOG(M25/M$4)-LOG(L25/L$4)</f>
        <v>#NUM!</v>
      </c>
      <c r="I348" s="363" t="e">
        <f t="shared" ref="I348:I364" si="175">LOG(O25/O$4)-LOG(N25/N$4)</f>
        <v>#NUM!</v>
      </c>
      <c r="J348" s="363" t="e">
        <f t="shared" ref="J348:J364" si="176">LOG(Q25/Q$4)-LOG(P25/P$4)</f>
        <v>#NUM!</v>
      </c>
      <c r="K348" s="363" t="e">
        <f t="shared" ref="K348:K364" si="177">LOG(S25/S$4)-LOG(R25/R$4)</f>
        <v>#NUM!</v>
      </c>
      <c r="L348" s="391" t="e">
        <f t="shared" si="167"/>
        <v>#NUM!</v>
      </c>
      <c r="M348" s="394"/>
      <c r="N348" s="394"/>
      <c r="O348" s="394"/>
      <c r="P348" s="394"/>
      <c r="Q348" s="394"/>
      <c r="R348" s="394"/>
      <c r="S348" s="394"/>
      <c r="T348" s="394"/>
      <c r="U348" s="394"/>
      <c r="V348" s="394"/>
      <c r="W348" s="394"/>
      <c r="X348" s="394"/>
      <c r="Y348" s="394"/>
      <c r="Z348" s="392"/>
      <c r="AA348" s="392"/>
      <c r="AB348" s="392"/>
      <c r="AC348" s="392"/>
    </row>
    <row r="349" spans="1:29">
      <c r="A349" s="415" t="str">
        <f t="shared" si="168"/>
        <v>Model</v>
      </c>
      <c r="B349" s="394"/>
      <c r="C349" s="363" t="e">
        <f t="shared" si="169"/>
        <v>#NUM!</v>
      </c>
      <c r="D349" s="363" t="e">
        <f t="shared" si="170"/>
        <v>#NUM!</v>
      </c>
      <c r="E349" s="363" t="e">
        <f t="shared" si="171"/>
        <v>#NUM!</v>
      </c>
      <c r="F349" s="363" t="e">
        <f t="shared" si="172"/>
        <v>#NUM!</v>
      </c>
      <c r="G349" s="363" t="e">
        <f t="shared" si="173"/>
        <v>#NUM!</v>
      </c>
      <c r="H349" s="363" t="e">
        <f t="shared" si="174"/>
        <v>#NUM!</v>
      </c>
      <c r="I349" s="363" t="e">
        <f t="shared" si="175"/>
        <v>#NUM!</v>
      </c>
      <c r="J349" s="363" t="e">
        <f t="shared" si="176"/>
        <v>#NUM!</v>
      </c>
      <c r="K349" s="363" t="e">
        <f t="shared" si="177"/>
        <v>#NUM!</v>
      </c>
      <c r="L349" s="391" t="e">
        <f t="shared" si="167"/>
        <v>#NUM!</v>
      </c>
      <c r="M349" s="394"/>
      <c r="N349" s="394"/>
      <c r="O349" s="394"/>
      <c r="P349" s="394"/>
      <c r="Q349" s="394"/>
      <c r="R349" s="394"/>
      <c r="S349" s="394"/>
      <c r="T349" s="394"/>
      <c r="U349" s="394"/>
      <c r="V349" s="394"/>
      <c r="W349" s="394"/>
      <c r="X349" s="394"/>
      <c r="Y349" s="394"/>
      <c r="Z349" s="392"/>
      <c r="AA349" s="392"/>
      <c r="AB349" s="392"/>
      <c r="AC349" s="392"/>
    </row>
    <row r="350" spans="1:29">
      <c r="A350" s="415" t="str">
        <f t="shared" si="168"/>
        <v>Y</v>
      </c>
      <c r="B350" s="394"/>
      <c r="C350" s="363" t="e">
        <f t="shared" si="169"/>
        <v>#VALUE!</v>
      </c>
      <c r="D350" s="363" t="e">
        <f t="shared" si="170"/>
        <v>#VALUE!</v>
      </c>
      <c r="E350" s="363" t="e">
        <f t="shared" si="171"/>
        <v>#VALUE!</v>
      </c>
      <c r="F350" s="363" t="e">
        <f t="shared" si="172"/>
        <v>#VALUE!</v>
      </c>
      <c r="G350" s="363" t="e">
        <f t="shared" si="173"/>
        <v>#VALUE!</v>
      </c>
      <c r="H350" s="363" t="e">
        <f t="shared" si="174"/>
        <v>#VALUE!</v>
      </c>
      <c r="I350" s="363" t="e">
        <f t="shared" si="175"/>
        <v>#VALUE!</v>
      </c>
      <c r="J350" s="363" t="e">
        <f t="shared" si="176"/>
        <v>#VALUE!</v>
      </c>
      <c r="K350" s="363" t="e">
        <f t="shared" si="177"/>
        <v>#VALUE!</v>
      </c>
      <c r="L350" s="391" t="e">
        <f t="shared" si="167"/>
        <v>#VALUE!</v>
      </c>
      <c r="M350" s="394"/>
      <c r="N350" s="394"/>
      <c r="O350" s="394"/>
      <c r="P350" s="394"/>
      <c r="Q350" s="394"/>
      <c r="R350" s="394"/>
      <c r="S350" s="394"/>
      <c r="T350" s="394"/>
      <c r="U350" s="394"/>
      <c r="V350" s="394"/>
      <c r="W350" s="394"/>
      <c r="X350" s="394"/>
      <c r="Y350" s="394"/>
      <c r="Z350" s="392"/>
      <c r="AA350" s="392"/>
      <c r="AB350" s="392"/>
      <c r="AC350" s="392"/>
    </row>
    <row r="351" spans="1:29">
      <c r="A351" s="415" t="str">
        <f t="shared" si="168"/>
        <v>1996</v>
      </c>
      <c r="B351" s="394"/>
      <c r="C351" s="363">
        <f t="shared" si="169"/>
        <v>0.13741639780376946</v>
      </c>
      <c r="D351" s="363">
        <f t="shared" si="170"/>
        <v>0.45205323021413335</v>
      </c>
      <c r="E351" s="363">
        <f t="shared" si="171"/>
        <v>-6.1305750546146953E-2</v>
      </c>
      <c r="F351" s="363">
        <f t="shared" si="172"/>
        <v>-1.0715437638973757E-2</v>
      </c>
      <c r="G351" s="363">
        <f t="shared" si="173"/>
        <v>6.6939530160934346E-2</v>
      </c>
      <c r="H351" s="363">
        <f t="shared" si="174"/>
        <v>-9.2501075245836617E-2</v>
      </c>
      <c r="I351" s="363">
        <f t="shared" si="175"/>
        <v>1.1679478491901207E-2</v>
      </c>
      <c r="J351" s="363">
        <f t="shared" si="176"/>
        <v>-8.3378593789643407E-2</v>
      </c>
      <c r="K351" s="363">
        <f t="shared" si="177"/>
        <v>-6.8534079241108437E-2</v>
      </c>
      <c r="L351" s="391">
        <f t="shared" si="167"/>
        <v>3.9072633356558799E-2</v>
      </c>
      <c r="M351" s="394"/>
      <c r="N351" s="394"/>
      <c r="O351" s="394"/>
      <c r="P351" s="394"/>
      <c r="Q351" s="394"/>
      <c r="R351" s="394"/>
      <c r="S351" s="394"/>
      <c r="T351" s="394"/>
      <c r="U351" s="394"/>
      <c r="V351" s="394"/>
      <c r="W351" s="394"/>
      <c r="X351" s="394"/>
      <c r="Y351" s="394"/>
      <c r="Z351" s="392"/>
      <c r="AA351" s="392"/>
      <c r="AB351" s="392"/>
      <c r="AC351" s="392"/>
    </row>
    <row r="352" spans="1:29">
      <c r="A352" s="415" t="str">
        <f t="shared" si="168"/>
        <v>1997</v>
      </c>
      <c r="B352" s="394"/>
      <c r="C352" s="363">
        <f t="shared" si="169"/>
        <v>0.13166720121923925</v>
      </c>
      <c r="D352" s="363">
        <f t="shared" si="170"/>
        <v>0.44977250267877888</v>
      </c>
      <c r="E352" s="363">
        <f t="shared" si="171"/>
        <v>-6.1513025878475514E-2</v>
      </c>
      <c r="F352" s="363">
        <f t="shared" si="172"/>
        <v>-1.2402924330346732E-2</v>
      </c>
      <c r="G352" s="363">
        <f t="shared" si="173"/>
        <v>7.5971668974430084E-2</v>
      </c>
      <c r="H352" s="363">
        <f t="shared" si="174"/>
        <v>-9.2062274021932122E-2</v>
      </c>
      <c r="I352" s="363">
        <f t="shared" si="175"/>
        <v>3.6512172471194759E-3</v>
      </c>
      <c r="J352" s="363">
        <f t="shared" si="176"/>
        <v>-8.5647163045362795E-2</v>
      </c>
      <c r="K352" s="363">
        <f t="shared" si="177"/>
        <v>-7.9354893690860351E-2</v>
      </c>
      <c r="L352" s="391">
        <f t="shared" si="167"/>
        <v>3.6675812128065574E-2</v>
      </c>
      <c r="M352" s="394"/>
      <c r="N352" s="394"/>
      <c r="O352" s="394"/>
      <c r="P352" s="394"/>
      <c r="Q352" s="394"/>
      <c r="R352" s="394"/>
      <c r="S352" s="394"/>
      <c r="T352" s="394"/>
      <c r="U352" s="394"/>
      <c r="V352" s="394"/>
      <c r="W352" s="394"/>
      <c r="X352" s="394"/>
      <c r="Y352" s="394"/>
      <c r="Z352" s="392"/>
      <c r="AA352" s="392"/>
      <c r="AB352" s="392"/>
      <c r="AC352" s="392"/>
    </row>
    <row r="353" spans="1:29">
      <c r="A353" s="415" t="str">
        <f t="shared" si="168"/>
        <v>1998</v>
      </c>
      <c r="B353" s="394"/>
      <c r="C353" s="363">
        <f t="shared" si="169"/>
        <v>0.16218661616919561</v>
      </c>
      <c r="D353" s="363">
        <f t="shared" si="170"/>
        <v>0.44510448570443639</v>
      </c>
      <c r="E353" s="363">
        <f t="shared" si="171"/>
        <v>-6.2602678114512145E-2</v>
      </c>
      <c r="F353" s="363">
        <f t="shared" si="172"/>
        <v>-1.1149424699778976E-2</v>
      </c>
      <c r="G353" s="363">
        <f t="shared" si="173"/>
        <v>4.9261752295519212E-2</v>
      </c>
      <c r="H353" s="363">
        <f t="shared" si="174"/>
        <v>-9.3974250597469666E-2</v>
      </c>
      <c r="I353" s="363">
        <f t="shared" si="175"/>
        <v>1.972133516963126E-4</v>
      </c>
      <c r="J353" s="363">
        <f t="shared" si="176"/>
        <v>-8.5723444216962097E-2</v>
      </c>
      <c r="K353" s="363">
        <f t="shared" si="177"/>
        <v>-7.0588909525553412E-2</v>
      </c>
      <c r="L353" s="391">
        <f t="shared" si="167"/>
        <v>3.6967928929619025E-2</v>
      </c>
      <c r="M353" s="394"/>
      <c r="N353" s="394"/>
      <c r="O353" s="394"/>
      <c r="P353" s="394"/>
      <c r="Q353" s="394"/>
      <c r="R353" s="394"/>
      <c r="S353" s="394"/>
      <c r="T353" s="394"/>
      <c r="U353" s="394"/>
      <c r="V353" s="394"/>
      <c r="W353" s="394"/>
      <c r="X353" s="394"/>
      <c r="Y353" s="394"/>
      <c r="Z353" s="392"/>
      <c r="AA353" s="392"/>
      <c r="AB353" s="392"/>
      <c r="AC353" s="392"/>
    </row>
    <row r="354" spans="1:29">
      <c r="A354" s="415" t="str">
        <f t="shared" si="168"/>
        <v>1999</v>
      </c>
      <c r="B354" s="392"/>
      <c r="C354" s="363">
        <f t="shared" si="169"/>
        <v>0.12025733739298183</v>
      </c>
      <c r="D354" s="363">
        <f t="shared" si="170"/>
        <v>0.31146755177529784</v>
      </c>
      <c r="E354" s="363">
        <f t="shared" si="171"/>
        <v>-5.8260917457254369E-2</v>
      </c>
      <c r="F354" s="363">
        <f t="shared" si="172"/>
        <v>-6.8577955519115719E-3</v>
      </c>
      <c r="G354" s="363">
        <f t="shared" si="173"/>
        <v>3.2253100172067395E-2</v>
      </c>
      <c r="H354" s="363">
        <f t="shared" si="174"/>
        <v>-9.5167898355298153E-2</v>
      </c>
      <c r="I354" s="363">
        <f t="shared" si="175"/>
        <v>-6.6776573738351885E-3</v>
      </c>
      <c r="J354" s="363">
        <f t="shared" si="176"/>
        <v>-8.1673056318091408E-2</v>
      </c>
      <c r="K354" s="363">
        <f t="shared" si="177"/>
        <v>-7.8987771164671372E-2</v>
      </c>
      <c r="L354" s="391">
        <f t="shared" si="167"/>
        <v>1.5150321457698334E-2</v>
      </c>
      <c r="M354" s="392"/>
      <c r="N354" s="392"/>
      <c r="O354" s="392"/>
      <c r="P354" s="392"/>
      <c r="Q354" s="392"/>
      <c r="R354" s="392"/>
      <c r="S354" s="392"/>
      <c r="T354" s="392"/>
      <c r="U354" s="392"/>
      <c r="V354" s="392"/>
      <c r="W354" s="392"/>
      <c r="X354" s="392"/>
      <c r="Y354" s="392"/>
      <c r="Z354" s="392"/>
      <c r="AA354" s="392"/>
      <c r="AB354" s="392"/>
      <c r="AC354" s="392"/>
    </row>
    <row r="355" spans="1:29">
      <c r="A355" s="415" t="str">
        <f t="shared" si="168"/>
        <v>2000</v>
      </c>
      <c r="B355" s="394"/>
      <c r="C355" s="363">
        <f t="shared" si="169"/>
        <v>0.1145622597499254</v>
      </c>
      <c r="D355" s="363">
        <f t="shared" si="170"/>
        <v>0.30544566840509013</v>
      </c>
      <c r="E355" s="363">
        <f t="shared" si="171"/>
        <v>-5.6247585378315978E-2</v>
      </c>
      <c r="F355" s="363">
        <f t="shared" si="172"/>
        <v>4.9098477426694487E-3</v>
      </c>
      <c r="G355" s="363">
        <f t="shared" si="173"/>
        <v>3.1988124559131803E-2</v>
      </c>
      <c r="H355" s="363">
        <f t="shared" si="174"/>
        <v>-9.3733667394595876E-2</v>
      </c>
      <c r="I355" s="363">
        <f t="shared" si="175"/>
        <v>-1.5249196279929933E-2</v>
      </c>
      <c r="J355" s="363">
        <f t="shared" si="176"/>
        <v>-9.064926962355413E-2</v>
      </c>
      <c r="K355" s="363">
        <f t="shared" si="177"/>
        <v>-7.6813912074189972E-2</v>
      </c>
      <c r="L355" s="391">
        <f t="shared" si="167"/>
        <v>1.3801363300692322E-2</v>
      </c>
      <c r="M355" s="394"/>
      <c r="N355" s="394"/>
      <c r="O355" s="394"/>
      <c r="P355" s="394"/>
      <c r="Q355" s="394"/>
      <c r="R355" s="394"/>
      <c r="S355" s="394"/>
      <c r="T355" s="394"/>
      <c r="U355" s="394"/>
      <c r="V355" s="394"/>
      <c r="W355" s="394"/>
      <c r="X355" s="394"/>
      <c r="Y355" s="394"/>
      <c r="Z355" s="392"/>
      <c r="AA355" s="392"/>
      <c r="AB355" s="392"/>
      <c r="AC355" s="392"/>
    </row>
    <row r="356" spans="1:29">
      <c r="A356" s="415" t="str">
        <f t="shared" si="168"/>
        <v>2001</v>
      </c>
      <c r="B356" s="394"/>
      <c r="C356" s="363">
        <f t="shared" si="169"/>
        <v>0.13088732050450846</v>
      </c>
      <c r="D356" s="363">
        <f t="shared" si="170"/>
        <v>0.28338807762973595</v>
      </c>
      <c r="E356" s="363">
        <f t="shared" si="171"/>
        <v>-5.715984892665249E-2</v>
      </c>
      <c r="F356" s="363">
        <f t="shared" si="172"/>
        <v>2.0646268032598947E-2</v>
      </c>
      <c r="G356" s="363">
        <f t="shared" si="173"/>
        <v>0.1265042260416851</v>
      </c>
      <c r="H356" s="363">
        <f t="shared" si="174"/>
        <v>-6.7360466018203002E-2</v>
      </c>
      <c r="I356" s="363">
        <f t="shared" si="175"/>
        <v>-2.0668605059143363E-2</v>
      </c>
      <c r="J356" s="363">
        <f t="shared" si="176"/>
        <v>-9.9694269234842814E-2</v>
      </c>
      <c r="K356" s="363">
        <f t="shared" si="177"/>
        <v>-7.0742453566865482E-2</v>
      </c>
      <c r="L356" s="391">
        <f t="shared" si="167"/>
        <v>2.7311138822535701E-2</v>
      </c>
      <c r="M356" s="394"/>
      <c r="N356" s="394"/>
      <c r="O356" s="394"/>
      <c r="P356" s="394"/>
      <c r="Q356" s="394"/>
      <c r="R356" s="394"/>
      <c r="S356" s="394"/>
      <c r="T356" s="394"/>
      <c r="U356" s="394"/>
      <c r="V356" s="394"/>
      <c r="W356" s="394"/>
      <c r="X356" s="394"/>
      <c r="Y356" s="394"/>
      <c r="Z356" s="392"/>
      <c r="AA356" s="392"/>
      <c r="AB356" s="392"/>
      <c r="AC356" s="392"/>
    </row>
    <row r="357" spans="1:29">
      <c r="A357" s="415" t="str">
        <f t="shared" si="168"/>
        <v>2002</v>
      </c>
      <c r="B357" s="394"/>
      <c r="C357" s="363">
        <f t="shared" si="169"/>
        <v>0.12232118743200449</v>
      </c>
      <c r="D357" s="363">
        <f t="shared" si="170"/>
        <v>0.22948565614704419</v>
      </c>
      <c r="E357" s="363">
        <f t="shared" si="171"/>
        <v>-5.7843039498558735E-2</v>
      </c>
      <c r="F357" s="363">
        <f t="shared" si="172"/>
        <v>4.5852857155044724E-2</v>
      </c>
      <c r="G357" s="363">
        <f t="shared" si="173"/>
        <v>1.2984120962188372E-2</v>
      </c>
      <c r="H357" s="363">
        <f t="shared" si="174"/>
        <v>-6.6622477732033225E-2</v>
      </c>
      <c r="I357" s="363">
        <f t="shared" si="175"/>
        <v>-1.8321026996553691E-2</v>
      </c>
      <c r="J357" s="363">
        <f t="shared" si="176"/>
        <v>-0.10494356902249491</v>
      </c>
      <c r="K357" s="363">
        <f t="shared" si="177"/>
        <v>-7.1526182495764701E-2</v>
      </c>
      <c r="L357" s="391">
        <f t="shared" si="167"/>
        <v>1.0154169550097391E-2</v>
      </c>
      <c r="M357" s="394"/>
      <c r="N357" s="394"/>
      <c r="O357" s="394"/>
      <c r="P357" s="394"/>
      <c r="Q357" s="394"/>
      <c r="R357" s="394"/>
      <c r="S357" s="394"/>
      <c r="T357" s="394"/>
      <c r="U357" s="394"/>
      <c r="V357" s="394"/>
      <c r="W357" s="394"/>
      <c r="X357" s="394"/>
      <c r="Y357" s="394"/>
      <c r="Z357" s="392"/>
      <c r="AA357" s="392"/>
      <c r="AB357" s="392"/>
      <c r="AC357" s="392"/>
    </row>
    <row r="358" spans="1:29">
      <c r="A358" s="415" t="str">
        <f t="shared" si="168"/>
        <v>2003</v>
      </c>
      <c r="B358" s="392"/>
      <c r="C358" s="363">
        <f t="shared" si="169"/>
        <v>0.14207952483912134</v>
      </c>
      <c r="D358" s="363">
        <f t="shared" si="170"/>
        <v>0.24007348587141975</v>
      </c>
      <c r="E358" s="363">
        <f t="shared" si="171"/>
        <v>-5.524283551428999E-2</v>
      </c>
      <c r="F358" s="363">
        <f t="shared" si="172"/>
        <v>-2.0979326098554019E-2</v>
      </c>
      <c r="G358" s="363">
        <f t="shared" si="173"/>
        <v>4.9754915531519117E-3</v>
      </c>
      <c r="H358" s="363">
        <f t="shared" si="174"/>
        <v>-6.1995876192850741E-2</v>
      </c>
      <c r="I358" s="363">
        <f t="shared" si="175"/>
        <v>-1.5422033808253133E-2</v>
      </c>
      <c r="J358" s="363">
        <f t="shared" si="176"/>
        <v>-0.10145119445622175</v>
      </c>
      <c r="K358" s="363">
        <f t="shared" si="177"/>
        <v>-7.3091212368144642E-2</v>
      </c>
      <c r="L358" s="391">
        <f t="shared" si="167"/>
        <v>6.5495582028198586E-3</v>
      </c>
      <c r="M358" s="392"/>
      <c r="N358" s="392"/>
      <c r="O358" s="392"/>
      <c r="P358" s="392"/>
      <c r="Q358" s="392"/>
      <c r="R358" s="392"/>
      <c r="S358" s="392"/>
      <c r="T358" s="392"/>
      <c r="U358" s="392"/>
      <c r="V358" s="392"/>
      <c r="W358" s="392"/>
      <c r="X358" s="392"/>
      <c r="Y358" s="392"/>
      <c r="Z358" s="392"/>
      <c r="AA358" s="392"/>
      <c r="AB358" s="392"/>
      <c r="AC358" s="392"/>
    </row>
    <row r="359" spans="1:29">
      <c r="A359" s="415" t="str">
        <f t="shared" si="168"/>
        <v>2004</v>
      </c>
      <c r="B359" s="394"/>
      <c r="C359" s="363">
        <f t="shared" si="169"/>
        <v>0.14001162396527933</v>
      </c>
      <c r="D359" s="363">
        <f t="shared" si="170"/>
        <v>0.2421775306848799</v>
      </c>
      <c r="E359" s="363">
        <f t="shared" si="171"/>
        <v>-5.6054574747310681E-2</v>
      </c>
      <c r="F359" s="363">
        <f t="shared" si="172"/>
        <v>-1.8524301222892614E-2</v>
      </c>
      <c r="G359" s="363">
        <f t="shared" si="173"/>
        <v>8.1679058406254335E-3</v>
      </c>
      <c r="H359" s="363">
        <f t="shared" si="174"/>
        <v>-6.1560423624555938E-2</v>
      </c>
      <c r="I359" s="363">
        <f t="shared" si="175"/>
        <v>-1.7800316067691835E-2</v>
      </c>
      <c r="J359" s="363">
        <f t="shared" si="176"/>
        <v>-0.10069643714066467</v>
      </c>
      <c r="K359" s="363">
        <f t="shared" si="177"/>
        <v>-7.4712206534614189E-2</v>
      </c>
      <c r="L359" s="391">
        <f t="shared" si="167"/>
        <v>6.7787556836727486E-3</v>
      </c>
      <c r="M359" s="394"/>
      <c r="N359" s="394"/>
      <c r="O359" s="394"/>
      <c r="P359" s="394"/>
      <c r="Q359" s="394"/>
      <c r="R359" s="394"/>
      <c r="S359" s="394"/>
      <c r="T359" s="394"/>
      <c r="U359" s="394"/>
      <c r="V359" s="394"/>
      <c r="W359" s="394"/>
      <c r="X359" s="394"/>
      <c r="Y359" s="394"/>
      <c r="Z359" s="392"/>
      <c r="AA359" s="392"/>
      <c r="AB359" s="392"/>
      <c r="AC359" s="392"/>
    </row>
    <row r="360" spans="1:29">
      <c r="A360" s="415" t="str">
        <f t="shared" si="168"/>
        <v>2005</v>
      </c>
      <c r="B360" s="394"/>
      <c r="C360" s="363">
        <f t="shared" si="169"/>
        <v>9.7825806956984618E-2</v>
      </c>
      <c r="D360" s="363">
        <f t="shared" si="170"/>
        <v>0.20857380179998808</v>
      </c>
      <c r="E360" s="363">
        <f t="shared" si="171"/>
        <v>-5.6199264816033878E-2</v>
      </c>
      <c r="F360" s="363">
        <f t="shared" si="172"/>
        <v>-1.413029587954906E-2</v>
      </c>
      <c r="G360" s="363">
        <f t="shared" si="173"/>
        <v>1.5133562034949755E-2</v>
      </c>
      <c r="H360" s="363">
        <f t="shared" si="174"/>
        <v>-6.3000623879889694E-2</v>
      </c>
      <c r="I360" s="363">
        <f t="shared" si="175"/>
        <v>-1.5600505517018526E-2</v>
      </c>
      <c r="J360" s="363">
        <f t="shared" si="176"/>
        <v>-8.0977334241875365E-2</v>
      </c>
      <c r="K360" s="363">
        <f t="shared" si="177"/>
        <v>-7.4872708424388534E-2</v>
      </c>
      <c r="L360" s="391">
        <f t="shared" si="167"/>
        <v>1.861382003685266E-3</v>
      </c>
      <c r="M360" s="394"/>
      <c r="N360" s="394"/>
      <c r="O360" s="394"/>
      <c r="P360" s="394"/>
      <c r="Q360" s="394"/>
      <c r="R360" s="394"/>
      <c r="S360" s="394"/>
      <c r="T360" s="394"/>
      <c r="U360" s="394"/>
      <c r="V360" s="394"/>
      <c r="W360" s="394"/>
      <c r="X360" s="394"/>
      <c r="Y360" s="394"/>
      <c r="Z360" s="392"/>
      <c r="AA360" s="392"/>
      <c r="AB360" s="392"/>
      <c r="AC360" s="392"/>
    </row>
    <row r="361" spans="1:29">
      <c r="A361" s="415" t="str">
        <f t="shared" si="168"/>
        <v>2006</v>
      </c>
      <c r="B361" s="394"/>
      <c r="C361" s="363">
        <f t="shared" si="169"/>
        <v>0.12757216216874157</v>
      </c>
      <c r="D361" s="363">
        <f t="shared" si="170"/>
        <v>0.19739728866769735</v>
      </c>
      <c r="E361" s="363">
        <f t="shared" si="171"/>
        <v>-5.7842695439199066E-2</v>
      </c>
      <c r="F361" s="363">
        <f t="shared" si="172"/>
        <v>-1.4197625025942795E-2</v>
      </c>
      <c r="G361" s="363">
        <f t="shared" si="173"/>
        <v>4.811777639353032E-3</v>
      </c>
      <c r="H361" s="363">
        <f t="shared" si="174"/>
        <v>-6.1130486468736756E-2</v>
      </c>
      <c r="I361" s="363">
        <f t="shared" si="175"/>
        <v>-1.5144672392142233E-2</v>
      </c>
      <c r="J361" s="363">
        <f t="shared" si="176"/>
        <v>-8.8943871352302306E-2</v>
      </c>
      <c r="K361" s="363">
        <f t="shared" si="177"/>
        <v>-7.4728540783116859E-2</v>
      </c>
      <c r="L361" s="391">
        <f t="shared" si="167"/>
        <v>1.9770374460391033E-3</v>
      </c>
      <c r="M361" s="394"/>
      <c r="N361" s="394"/>
      <c r="O361" s="394"/>
      <c r="P361" s="394"/>
      <c r="Q361" s="394"/>
      <c r="R361" s="394"/>
      <c r="S361" s="394"/>
      <c r="T361" s="394"/>
      <c r="U361" s="394"/>
      <c r="V361" s="394"/>
      <c r="W361" s="394"/>
      <c r="X361" s="394"/>
      <c r="Y361" s="394"/>
      <c r="Z361" s="392"/>
      <c r="AA361" s="392"/>
      <c r="AB361" s="392"/>
      <c r="AC361" s="392"/>
    </row>
    <row r="362" spans="1:29">
      <c r="A362" s="415" t="str">
        <f>A323</f>
        <v>2014</v>
      </c>
      <c r="B362" s="394"/>
      <c r="C362" s="363">
        <f t="shared" si="169"/>
        <v>0.13403441501367408</v>
      </c>
      <c r="D362" s="363">
        <f t="shared" si="170"/>
        <v>0.20195878643835385</v>
      </c>
      <c r="E362" s="363">
        <f t="shared" si="171"/>
        <v>-5.7547304919452369E-2</v>
      </c>
      <c r="F362" s="363">
        <f t="shared" si="172"/>
        <v>-1.6129353933212798E-2</v>
      </c>
      <c r="G362" s="363">
        <f t="shared" si="173"/>
        <v>3.3717126699488453E-3</v>
      </c>
      <c r="H362" s="363">
        <f t="shared" si="174"/>
        <v>-5.9112101892671021E-2</v>
      </c>
      <c r="I362" s="363">
        <f t="shared" si="175"/>
        <v>-1.1956509065685683E-2</v>
      </c>
      <c r="J362" s="363">
        <f t="shared" si="176"/>
        <v>-8.8675739545575283E-2</v>
      </c>
      <c r="K362" s="363">
        <f t="shared" si="177"/>
        <v>-7.3951768064242973E-2</v>
      </c>
      <c r="L362" s="391">
        <f t="shared" si="167"/>
        <v>3.5546818556818505E-3</v>
      </c>
      <c r="M362" s="394"/>
      <c r="N362" s="394"/>
      <c r="O362" s="394"/>
      <c r="P362" s="394"/>
      <c r="Q362" s="394"/>
      <c r="R362" s="394"/>
      <c r="S362" s="394"/>
      <c r="T362" s="394"/>
      <c r="U362" s="394"/>
      <c r="V362" s="394"/>
      <c r="W362" s="394"/>
      <c r="X362" s="394"/>
      <c r="Y362" s="394"/>
      <c r="Z362" s="392"/>
      <c r="AA362" s="392"/>
      <c r="AB362" s="392"/>
      <c r="AC362" s="392"/>
    </row>
    <row r="363" spans="1:29">
      <c r="A363" s="415" t="str">
        <f t="shared" ref="A363:A364" si="178">A324</f>
        <v>2015</v>
      </c>
      <c r="B363" s="394"/>
      <c r="C363" s="363">
        <f t="shared" si="169"/>
        <v>0.12365589202602956</v>
      </c>
      <c r="D363" s="363">
        <f t="shared" si="170"/>
        <v>0.19622482514149597</v>
      </c>
      <c r="E363" s="363">
        <f t="shared" si="171"/>
        <v>-5.7876498222628747E-2</v>
      </c>
      <c r="F363" s="363">
        <f t="shared" si="172"/>
        <v>-2.0492488922629004E-2</v>
      </c>
      <c r="G363" s="363">
        <f t="shared" si="173"/>
        <v>4.4238333041408673E-3</v>
      </c>
      <c r="H363" s="363">
        <f t="shared" si="174"/>
        <v>-6.0352043961063639E-2</v>
      </c>
      <c r="I363" s="363">
        <f t="shared" si="175"/>
        <v>-1.1022217500132658E-2</v>
      </c>
      <c r="J363" s="363">
        <f t="shared" si="176"/>
        <v>-8.7617336860995376E-2</v>
      </c>
      <c r="K363" s="363">
        <f t="shared" si="177"/>
        <v>-7.4514479715716675E-2</v>
      </c>
      <c r="L363" s="391">
        <f t="shared" si="167"/>
        <v>1.3810539209444775E-3</v>
      </c>
      <c r="M363" s="394"/>
      <c r="N363" s="394"/>
      <c r="O363" s="394"/>
      <c r="P363" s="394"/>
      <c r="Q363" s="394"/>
      <c r="R363" s="394"/>
      <c r="S363" s="394"/>
      <c r="T363" s="394"/>
      <c r="U363" s="394"/>
      <c r="V363" s="394"/>
      <c r="W363" s="394"/>
      <c r="X363" s="394"/>
      <c r="Y363" s="394"/>
      <c r="Z363" s="392"/>
      <c r="AA363" s="392"/>
      <c r="AB363" s="392"/>
      <c r="AC363" s="392"/>
    </row>
    <row r="364" spans="1:29" ht="13.5" thickBot="1">
      <c r="A364" s="415" t="str">
        <f t="shared" si="178"/>
        <v>2016</v>
      </c>
      <c r="B364" s="394"/>
      <c r="C364" s="363">
        <f t="shared" si="169"/>
        <v>0.11789218763177312</v>
      </c>
      <c r="D364" s="363">
        <f t="shared" si="170"/>
        <v>0.19896188689669048</v>
      </c>
      <c r="E364" s="363">
        <f t="shared" si="171"/>
        <v>-5.6805098102273188E-2</v>
      </c>
      <c r="F364" s="363">
        <f t="shared" si="172"/>
        <v>-3.2604790224233682E-2</v>
      </c>
      <c r="G364" s="363">
        <f t="shared" si="173"/>
        <v>8.2308313785426357E-3</v>
      </c>
      <c r="H364" s="363">
        <f t="shared" si="174"/>
        <v>-5.4568843150384794E-2</v>
      </c>
      <c r="I364" s="363">
        <f t="shared" si="175"/>
        <v>-9.7437795068193722E-3</v>
      </c>
      <c r="J364" s="363">
        <f t="shared" si="176"/>
        <v>-8.5085263282618673E-2</v>
      </c>
      <c r="K364" s="363">
        <f t="shared" si="177"/>
        <v>-7.3649905578794694E-2</v>
      </c>
      <c r="L364" s="393">
        <f t="shared" si="167"/>
        <v>1.4030251179868694E-3</v>
      </c>
      <c r="M364" s="394"/>
      <c r="N364" s="394"/>
      <c r="O364" s="394"/>
      <c r="P364" s="394"/>
      <c r="Q364" s="394"/>
      <c r="R364" s="394"/>
      <c r="S364" s="394"/>
      <c r="T364" s="394"/>
      <c r="U364" s="394"/>
      <c r="V364" s="394"/>
      <c r="W364" s="394"/>
      <c r="X364" s="394"/>
      <c r="Y364" s="394"/>
      <c r="Z364" s="392"/>
      <c r="AA364" s="392"/>
      <c r="AB364" s="392"/>
      <c r="AC364" s="392"/>
    </row>
    <row r="365" spans="1:29">
      <c r="A365" s="415"/>
      <c r="B365" s="394"/>
      <c r="C365" s="394"/>
      <c r="D365" s="394"/>
      <c r="E365" s="394"/>
      <c r="F365" s="394"/>
      <c r="G365" s="394"/>
      <c r="H365" s="394"/>
      <c r="I365" s="394"/>
      <c r="J365" s="394"/>
      <c r="K365" s="392"/>
      <c r="L365" s="394"/>
      <c r="M365" s="394"/>
      <c r="N365" s="394"/>
      <c r="O365" s="394"/>
      <c r="P365" s="394"/>
      <c r="Q365" s="394"/>
      <c r="R365" s="394"/>
      <c r="S365" s="394"/>
      <c r="T365" s="394"/>
      <c r="U365" s="394"/>
      <c r="V365" s="394"/>
      <c r="W365" s="394"/>
      <c r="X365" s="394"/>
      <c r="Y365" s="394"/>
      <c r="Z365" s="392"/>
      <c r="AA365" s="392"/>
      <c r="AB365" s="392"/>
      <c r="AC365" s="392"/>
    </row>
    <row r="366" spans="1:29" ht="13.5" thickBot="1">
      <c r="A366" s="421"/>
    </row>
    <row r="367" spans="1:29" ht="39" thickBot="1">
      <c r="A367" s="421"/>
      <c r="B367" s="395" t="str">
        <f>A50</f>
        <v>Location Quotients</v>
      </c>
      <c r="C367" s="396" t="str">
        <f>A114</f>
        <v>Diversity</v>
      </c>
      <c r="D367" s="396" t="str">
        <f>A166</f>
        <v>Competition</v>
      </c>
      <c r="E367" s="397" t="str">
        <f>L50</f>
        <v>Actual vs Necessary Employment</v>
      </c>
    </row>
    <row r="368" spans="1:29">
      <c r="A368" s="421">
        <v>1996</v>
      </c>
      <c r="B368" s="363">
        <f t="shared" ref="B368:B388" si="179">AVERAGE(C51:K51)</f>
        <v>0.9557651881087883</v>
      </c>
      <c r="C368" s="363">
        <f t="shared" ref="C368:C388" si="180">L115</f>
        <v>0.11770807935394766</v>
      </c>
      <c r="D368" s="363">
        <f t="shared" ref="D368:D388" si="181">L167</f>
        <v>1.2858888127705514</v>
      </c>
      <c r="E368" s="363">
        <f t="shared" ref="E368:E388" si="182">V51/1000</f>
        <v>-0.42263327590019412</v>
      </c>
    </row>
    <row r="369" spans="1:5">
      <c r="A369" s="421">
        <f>A368+1</f>
        <v>1997</v>
      </c>
      <c r="B369" s="363">
        <f t="shared" si="179"/>
        <v>0.9516192444937519</v>
      </c>
      <c r="C369" s="363">
        <f t="shared" si="180"/>
        <v>0.11763503179241656</v>
      </c>
      <c r="D369" s="363">
        <f t="shared" si="181"/>
        <v>1.3514068953045135</v>
      </c>
      <c r="E369" s="363">
        <f t="shared" si="182"/>
        <v>-0.52234157588891605</v>
      </c>
    </row>
    <row r="370" spans="1:5">
      <c r="A370" s="421">
        <f t="shared" ref="A370:A388" si="183">A369+1</f>
        <v>1998</v>
      </c>
      <c r="B370" s="363">
        <f t="shared" si="179"/>
        <v>0.94017142107036356</v>
      </c>
      <c r="C370" s="363">
        <f t="shared" si="180"/>
        <v>0.11788758299313165</v>
      </c>
      <c r="D370" s="363">
        <f t="shared" si="181"/>
        <v>1.3362120543211795</v>
      </c>
      <c r="E370" s="363">
        <f t="shared" si="182"/>
        <v>-0.32664860088757725</v>
      </c>
    </row>
    <row r="371" spans="1:5">
      <c r="A371" s="421">
        <f t="shared" si="183"/>
        <v>1999</v>
      </c>
      <c r="B371" s="363">
        <f t="shared" si="179"/>
        <v>0.93176109417508157</v>
      </c>
      <c r="C371" s="363">
        <f t="shared" si="180"/>
        <v>0.11773903669517748</v>
      </c>
      <c r="D371" s="363">
        <f t="shared" si="181"/>
        <v>1.3168681402754849</v>
      </c>
      <c r="E371" s="363">
        <f t="shared" si="182"/>
        <v>-0.34296752519796997</v>
      </c>
    </row>
    <row r="372" spans="1:5">
      <c r="A372" s="421">
        <f t="shared" si="183"/>
        <v>2000</v>
      </c>
      <c r="B372" s="363">
        <f t="shared" si="179"/>
        <v>0.92486143136479393</v>
      </c>
      <c r="C372" s="363">
        <f t="shared" si="180"/>
        <v>0.11753406443751158</v>
      </c>
      <c r="D372" s="363">
        <f t="shared" si="181"/>
        <v>1.3343629755631541</v>
      </c>
      <c r="E372" s="363">
        <f t="shared" si="182"/>
        <v>-0.47104064003337748</v>
      </c>
    </row>
    <row r="373" spans="1:5">
      <c r="A373" s="421">
        <f t="shared" si="183"/>
        <v>2001</v>
      </c>
      <c r="B373" s="363">
        <f t="shared" si="179"/>
        <v>0.92194064338263837</v>
      </c>
      <c r="C373" s="363">
        <f t="shared" si="180"/>
        <v>0.11704958029946669</v>
      </c>
      <c r="D373" s="363">
        <f t="shared" si="181"/>
        <v>1.3656819314565456</v>
      </c>
      <c r="E373" s="363">
        <f t="shared" si="182"/>
        <v>-0.6895439477581079</v>
      </c>
    </row>
    <row r="374" spans="1:5">
      <c r="A374" s="421">
        <f t="shared" si="183"/>
        <v>2002</v>
      </c>
      <c r="B374" s="363">
        <f t="shared" si="179"/>
        <v>0.92102318382651249</v>
      </c>
      <c r="C374" s="363">
        <f t="shared" si="180"/>
        <v>0.116593366639068</v>
      </c>
      <c r="D374" s="363">
        <f t="shared" si="181"/>
        <v>1.2795517618283523</v>
      </c>
      <c r="E374" s="363">
        <f t="shared" si="182"/>
        <v>-0.94742671184073957</v>
      </c>
    </row>
    <row r="375" spans="1:5">
      <c r="A375" s="421">
        <f t="shared" si="183"/>
        <v>2003</v>
      </c>
      <c r="B375" s="363">
        <f t="shared" si="179"/>
        <v>0.91960039132090776</v>
      </c>
      <c r="C375" s="363">
        <f t="shared" si="180"/>
        <v>0.11621470370035111</v>
      </c>
      <c r="D375" s="363">
        <f t="shared" si="181"/>
        <v>1.2978892143754375</v>
      </c>
      <c r="E375" s="363">
        <f t="shared" si="182"/>
        <v>-1.2078219387096547</v>
      </c>
    </row>
    <row r="376" spans="1:5">
      <c r="A376" s="421">
        <f t="shared" si="183"/>
        <v>2004</v>
      </c>
      <c r="B376" s="363">
        <f t="shared" si="179"/>
        <v>0.92224552714019914</v>
      </c>
      <c r="C376" s="363">
        <f t="shared" si="180"/>
        <v>0.11583749416469422</v>
      </c>
      <c r="D376" s="363">
        <f t="shared" si="181"/>
        <v>1.2381387128212322</v>
      </c>
      <c r="E376" s="363">
        <f t="shared" si="182"/>
        <v>-1.4601690887336205</v>
      </c>
    </row>
    <row r="377" spans="1:5">
      <c r="A377" s="421">
        <f t="shared" si="183"/>
        <v>2005</v>
      </c>
      <c r="B377" s="363">
        <f t="shared" si="179"/>
        <v>0.92237903259976095</v>
      </c>
      <c r="C377" s="363">
        <f t="shared" si="180"/>
        <v>0.1154555493853657</v>
      </c>
      <c r="D377" s="363">
        <f t="shared" si="181"/>
        <v>1.204514942925301</v>
      </c>
      <c r="E377" s="363">
        <f t="shared" si="182"/>
        <v>-1.5803106472232777</v>
      </c>
    </row>
    <row r="378" spans="1:5">
      <c r="A378" s="421">
        <f t="shared" si="183"/>
        <v>2006</v>
      </c>
      <c r="B378" s="363">
        <f t="shared" si="179"/>
        <v>0.92921185623088798</v>
      </c>
      <c r="C378" s="363">
        <f t="shared" si="180"/>
        <v>0.11505323863637483</v>
      </c>
      <c r="D378" s="363">
        <f t="shared" si="181"/>
        <v>1.2205600003208472</v>
      </c>
      <c r="E378" s="363">
        <f t="shared" si="182"/>
        <v>-1.7287861064098007</v>
      </c>
    </row>
    <row r="379" spans="1:5">
      <c r="A379" s="421">
        <f t="shared" si="183"/>
        <v>2007</v>
      </c>
      <c r="B379" s="363">
        <f t="shared" si="179"/>
        <v>0.93144193750631432</v>
      </c>
      <c r="C379" s="363">
        <f t="shared" si="180"/>
        <v>0.11493912959814903</v>
      </c>
      <c r="D379" s="363">
        <f t="shared" si="181"/>
        <v>1.2564462582293592</v>
      </c>
      <c r="E379" s="363">
        <f t="shared" si="182"/>
        <v>-1.8215126292331365</v>
      </c>
    </row>
    <row r="380" spans="1:5">
      <c r="A380" s="421">
        <f t="shared" si="183"/>
        <v>2008</v>
      </c>
      <c r="B380" s="363">
        <f t="shared" si="179"/>
        <v>0.93143378994851589</v>
      </c>
      <c r="C380" s="363">
        <f t="shared" si="180"/>
        <v>0.11522929030488821</v>
      </c>
      <c r="D380" s="363">
        <f t="shared" si="181"/>
        <v>1.306735420557346</v>
      </c>
      <c r="E380" s="363">
        <f t="shared" si="182"/>
        <v>-2.0040190010620207</v>
      </c>
    </row>
    <row r="381" spans="1:5">
      <c r="A381" s="421">
        <f t="shared" si="183"/>
        <v>2009</v>
      </c>
      <c r="B381" s="363">
        <f t="shared" si="179"/>
        <v>0.92932197879443779</v>
      </c>
      <c r="C381" s="363">
        <f t="shared" si="180"/>
        <v>0.11579525567345356</v>
      </c>
      <c r="D381" s="363">
        <f t="shared" si="181"/>
        <v>1.2883087233704886</v>
      </c>
      <c r="E381" s="363">
        <f t="shared" si="182"/>
        <v>-1.8704012611600322</v>
      </c>
    </row>
    <row r="382" spans="1:5">
      <c r="A382" s="421">
        <f t="shared" si="183"/>
        <v>2010</v>
      </c>
      <c r="B382" s="363">
        <f t="shared" si="179"/>
        <v>0.92934403215527972</v>
      </c>
      <c r="C382" s="363">
        <f t="shared" si="180"/>
        <v>0.11643988290333246</v>
      </c>
      <c r="D382" s="363">
        <f t="shared" si="181"/>
        <v>1.2739109358249476</v>
      </c>
      <c r="E382" s="363">
        <f t="shared" si="182"/>
        <v>-2.2052920070622757</v>
      </c>
    </row>
    <row r="383" spans="1:5">
      <c r="A383" s="421">
        <f t="shared" si="183"/>
        <v>2011</v>
      </c>
      <c r="B383" s="363">
        <f t="shared" si="179"/>
        <v>0.93043842678386701</v>
      </c>
      <c r="C383" s="363">
        <f t="shared" si="180"/>
        <v>0.11709842389364544</v>
      </c>
      <c r="D383" s="363">
        <f t="shared" si="181"/>
        <v>1.3035742578750358</v>
      </c>
      <c r="E383" s="363">
        <f t="shared" si="182"/>
        <v>-2.5327695221163284</v>
      </c>
    </row>
    <row r="384" spans="1:5">
      <c r="A384" s="421">
        <f t="shared" si="183"/>
        <v>2012</v>
      </c>
      <c r="B384" s="363">
        <f t="shared" si="179"/>
        <v>0.9294259062438025</v>
      </c>
      <c r="C384" s="363">
        <f t="shared" si="180"/>
        <v>0.11772115766833618</v>
      </c>
      <c r="D384" s="363">
        <f t="shared" si="181"/>
        <v>1.3291850237383573</v>
      </c>
      <c r="E384" s="363">
        <f t="shared" si="182"/>
        <v>-2.6043179638876151</v>
      </c>
    </row>
    <row r="385" spans="1:5">
      <c r="A385" s="421">
        <f t="shared" si="183"/>
        <v>2013</v>
      </c>
      <c r="B385" s="363">
        <f t="shared" si="179"/>
        <v>0.92576757094223006</v>
      </c>
      <c r="C385" s="363">
        <f t="shared" si="180"/>
        <v>0.118148213772285</v>
      </c>
      <c r="D385" s="363">
        <f t="shared" si="181"/>
        <v>1.3043802937925315</v>
      </c>
      <c r="E385" s="363">
        <f t="shared" si="182"/>
        <v>-2.679327331232221</v>
      </c>
    </row>
    <row r="386" spans="1:5">
      <c r="A386" s="421">
        <f t="shared" si="183"/>
        <v>2014</v>
      </c>
      <c r="B386" s="363">
        <f t="shared" si="179"/>
        <v>0.9294259062438025</v>
      </c>
      <c r="C386" s="363">
        <f t="shared" si="180"/>
        <v>0.11830752557386393</v>
      </c>
      <c r="D386" s="363">
        <f t="shared" si="181"/>
        <v>1.3113716077009174</v>
      </c>
      <c r="E386" s="363">
        <f t="shared" si="182"/>
        <v>-2.6043179638876151</v>
      </c>
    </row>
    <row r="387" spans="1:5">
      <c r="A387" s="421">
        <f t="shared" si="183"/>
        <v>2015</v>
      </c>
      <c r="B387" s="363">
        <f t="shared" si="179"/>
        <v>0.92576757094223006</v>
      </c>
      <c r="C387" s="363">
        <f t="shared" si="180"/>
        <v>0.11819297833416376</v>
      </c>
      <c r="D387" s="363">
        <f t="shared" si="181"/>
        <v>1.33591051949396</v>
      </c>
      <c r="E387" s="363">
        <f t="shared" si="182"/>
        <v>-2.679327331232221</v>
      </c>
    </row>
    <row r="388" spans="1:5">
      <c r="A388" s="421">
        <f t="shared" si="183"/>
        <v>2016</v>
      </c>
      <c r="B388" s="363">
        <f t="shared" si="179"/>
        <v>0.92510221502844181</v>
      </c>
      <c r="C388" s="363">
        <f t="shared" si="180"/>
        <v>0.11765736509036295</v>
      </c>
      <c r="D388" s="363">
        <f t="shared" si="181"/>
        <v>1.3117744606740713</v>
      </c>
      <c r="E388" s="363">
        <f t="shared" si="182"/>
        <v>-2.6264559611925562</v>
      </c>
    </row>
    <row r="389" spans="1:5">
      <c r="A389" s="421"/>
      <c r="B389" s="363"/>
      <c r="C389" s="363"/>
      <c r="D389" s="363"/>
      <c r="E389" s="363"/>
    </row>
    <row r="390" spans="1:5" ht="13.5" thickBot="1">
      <c r="A390" s="421"/>
      <c r="B390" s="363"/>
      <c r="C390" s="363"/>
    </row>
    <row r="391" spans="1:5" ht="39" thickBot="1">
      <c r="A391" s="421"/>
      <c r="B391" s="395" t="str">
        <f>A219</f>
        <v>National Share</v>
      </c>
      <c r="C391" s="396" t="str">
        <f>A247</f>
        <v>Industry Mix</v>
      </c>
      <c r="D391" s="396" t="str">
        <f>A275</f>
        <v>Regional Shift</v>
      </c>
      <c r="E391" s="397" t="str">
        <f>A303</f>
        <v>Total Employment Change</v>
      </c>
    </row>
    <row r="392" spans="1:5">
      <c r="A392" s="421">
        <f t="shared" ref="A392:A411" si="184">A369</f>
        <v>1997</v>
      </c>
      <c r="B392" s="363">
        <f t="shared" ref="B392:B411" si="185">L221</f>
        <v>7663.7372768671521</v>
      </c>
      <c r="C392" s="363">
        <f t="shared" ref="C392:C411" si="186">L249</f>
        <v>2733.8252893015497</v>
      </c>
      <c r="D392" s="355">
        <f t="shared" ref="D392:D411" si="187">L277</f>
        <v>-6845.3729935161136</v>
      </c>
      <c r="E392" s="355">
        <f>C306</f>
        <v>3552.1895726528019</v>
      </c>
    </row>
    <row r="393" spans="1:5">
      <c r="A393" s="421">
        <f t="shared" si="184"/>
        <v>1998</v>
      </c>
      <c r="B393" s="363">
        <f t="shared" si="185"/>
        <v>64505.274748269578</v>
      </c>
      <c r="C393" s="363">
        <f t="shared" si="186"/>
        <v>19452.186570371225</v>
      </c>
      <c r="D393" s="355">
        <f t="shared" si="187"/>
        <v>-11257.785407207559</v>
      </c>
      <c r="E393" s="355">
        <f t="shared" ref="E393:E411" si="188">C307</f>
        <v>72699.675911433296</v>
      </c>
    </row>
    <row r="394" spans="1:5">
      <c r="A394" s="421">
        <f t="shared" si="184"/>
        <v>1999</v>
      </c>
      <c r="B394" s="363">
        <f t="shared" si="185"/>
        <v>99543.704786742921</v>
      </c>
      <c r="C394" s="363">
        <f t="shared" si="186"/>
        <v>11513.980686342034</v>
      </c>
      <c r="D394" s="355">
        <f t="shared" si="187"/>
        <v>-1026.6334085753956</v>
      </c>
      <c r="E394" s="355">
        <f t="shared" si="188"/>
        <v>110031.0520645096</v>
      </c>
    </row>
    <row r="395" spans="1:5">
      <c r="A395" s="421">
        <f t="shared" si="184"/>
        <v>2000</v>
      </c>
      <c r="B395" s="363">
        <f t="shared" si="185"/>
        <v>73896.31509901816</v>
      </c>
      <c r="C395" s="363">
        <f t="shared" si="186"/>
        <v>8407.8548608276506</v>
      </c>
      <c r="D395" s="355">
        <f t="shared" si="187"/>
        <v>-3128.4075374537779</v>
      </c>
      <c r="E395" s="355">
        <f t="shared" si="188"/>
        <v>79175.762422392378</v>
      </c>
    </row>
    <row r="396" spans="1:5">
      <c r="A396" s="421">
        <f t="shared" si="184"/>
        <v>2001</v>
      </c>
      <c r="B396" s="363">
        <f t="shared" si="185"/>
        <v>1686.3692988192265</v>
      </c>
      <c r="C396" s="363">
        <f t="shared" si="186"/>
        <v>2073.6932403032288</v>
      </c>
      <c r="D396" s="355">
        <f t="shared" si="187"/>
        <v>-10586.469249694099</v>
      </c>
      <c r="E396" s="355">
        <f t="shared" si="188"/>
        <v>-6826.4067105720751</v>
      </c>
    </row>
    <row r="397" spans="1:5">
      <c r="A397" s="421">
        <f t="shared" si="184"/>
        <v>2002</v>
      </c>
      <c r="B397" s="363">
        <f t="shared" si="185"/>
        <v>-8045.0828921950824</v>
      </c>
      <c r="C397" s="363">
        <f t="shared" si="186"/>
        <v>-3319.3506176004594</v>
      </c>
      <c r="D397" s="355">
        <f t="shared" si="187"/>
        <v>-10343.414170289605</v>
      </c>
      <c r="E397" s="355">
        <f t="shared" si="188"/>
        <v>-21707.847680084873</v>
      </c>
    </row>
    <row r="398" spans="1:5">
      <c r="A398" s="421">
        <f t="shared" si="184"/>
        <v>2003</v>
      </c>
      <c r="B398" s="363">
        <f t="shared" si="185"/>
        <v>10578.152212569825</v>
      </c>
      <c r="C398" s="363">
        <f t="shared" si="186"/>
        <v>-6201.5967340199632</v>
      </c>
      <c r="D398" s="355">
        <f t="shared" si="187"/>
        <v>-7167.9631197800391</v>
      </c>
      <c r="E398" s="355">
        <f t="shared" si="188"/>
        <v>-2791.4076412301511</v>
      </c>
    </row>
    <row r="399" spans="1:5">
      <c r="A399" s="421">
        <f t="shared" si="184"/>
        <v>2004</v>
      </c>
      <c r="B399" s="363">
        <f t="shared" si="185"/>
        <v>32261.026547652877</v>
      </c>
      <c r="C399" s="363">
        <f t="shared" si="186"/>
        <v>-7455.00286553756</v>
      </c>
      <c r="D399" s="355">
        <f t="shared" si="187"/>
        <v>-6442.8175705876756</v>
      </c>
      <c r="E399" s="355">
        <f t="shared" si="188"/>
        <v>18363.206111527281</v>
      </c>
    </row>
    <row r="400" spans="1:5">
      <c r="A400" s="421">
        <f t="shared" si="184"/>
        <v>2005</v>
      </c>
      <c r="B400" s="363">
        <f t="shared" si="185"/>
        <v>53699.433975258675</v>
      </c>
      <c r="C400" s="363">
        <f t="shared" si="186"/>
        <v>-1956.2385955252225</v>
      </c>
      <c r="D400" s="355">
        <f t="shared" si="187"/>
        <v>-6304.3837456400752</v>
      </c>
      <c r="E400" s="355">
        <f t="shared" si="188"/>
        <v>45438.811634093756</v>
      </c>
    </row>
    <row r="401" spans="1:5">
      <c r="A401" s="421">
        <f t="shared" si="184"/>
        <v>2006</v>
      </c>
      <c r="B401" s="363">
        <f t="shared" si="185"/>
        <v>54009.454189829703</v>
      </c>
      <c r="C401" s="363">
        <f t="shared" si="186"/>
        <v>-12256.425503819333</v>
      </c>
      <c r="D401" s="355">
        <f t="shared" si="187"/>
        <v>19244.09482915594</v>
      </c>
      <c r="E401" s="355">
        <f t="shared" si="188"/>
        <v>60997.123515166109</v>
      </c>
    </row>
    <row r="402" spans="1:5">
      <c r="A402" s="421">
        <f t="shared" si="184"/>
        <v>2007</v>
      </c>
      <c r="B402" s="363">
        <f t="shared" si="185"/>
        <v>67731.657909896574</v>
      </c>
      <c r="C402" s="363">
        <f t="shared" si="186"/>
        <v>-3102.3077621706343</v>
      </c>
      <c r="D402" s="355">
        <f t="shared" si="187"/>
        <v>-11150.537433113534</v>
      </c>
      <c r="E402" s="355">
        <f t="shared" si="188"/>
        <v>53478.81271461281</v>
      </c>
    </row>
    <row r="403" spans="1:5">
      <c r="A403" s="421">
        <f t="shared" si="184"/>
        <v>2008</v>
      </c>
      <c r="B403" s="363">
        <f t="shared" si="185"/>
        <v>70448.525857060726</v>
      </c>
      <c r="C403" s="363">
        <f t="shared" si="186"/>
        <v>-3113.9867662868401</v>
      </c>
      <c r="D403" s="355">
        <f t="shared" si="187"/>
        <v>-53537.550320357812</v>
      </c>
      <c r="E403" s="355">
        <f t="shared" si="188"/>
        <v>13796.988770416006</v>
      </c>
    </row>
    <row r="404" spans="1:5">
      <c r="A404" s="421">
        <f t="shared" si="184"/>
        <v>2009</v>
      </c>
      <c r="B404" s="363">
        <f t="shared" si="185"/>
        <v>-4659.6887935924324</v>
      </c>
      <c r="C404" s="363">
        <f t="shared" si="186"/>
        <v>4050.6667016343927</v>
      </c>
      <c r="D404" s="355">
        <f t="shared" si="187"/>
        <v>-17924.402295744814</v>
      </c>
      <c r="E404" s="355">
        <f t="shared" si="188"/>
        <v>-18533.424387702951</v>
      </c>
    </row>
    <row r="405" spans="1:5">
      <c r="A405" s="421">
        <f t="shared" si="184"/>
        <v>2010</v>
      </c>
      <c r="B405" s="363">
        <f t="shared" si="185"/>
        <v>-46265.102602847357</v>
      </c>
      <c r="C405" s="363">
        <f t="shared" si="186"/>
        <v>-3547.2431872070047</v>
      </c>
      <c r="D405" s="355">
        <f t="shared" si="187"/>
        <v>25384.872098431057</v>
      </c>
      <c r="E405" s="355">
        <f t="shared" si="188"/>
        <v>-24427.473691623192</v>
      </c>
    </row>
    <row r="406" spans="1:5">
      <c r="A406" s="421">
        <f t="shared" si="184"/>
        <v>2011</v>
      </c>
      <c r="B406" s="363">
        <f t="shared" si="185"/>
        <v>25715.287352319217</v>
      </c>
      <c r="C406" s="363">
        <f t="shared" si="186"/>
        <v>-1092.3059986243989</v>
      </c>
      <c r="D406" s="355">
        <f t="shared" si="187"/>
        <v>-30512.307395190524</v>
      </c>
      <c r="E406" s="355">
        <f t="shared" si="188"/>
        <v>-5889.3260414956603</v>
      </c>
    </row>
    <row r="407" spans="1:5">
      <c r="A407" s="421">
        <f t="shared" si="184"/>
        <v>2012</v>
      </c>
      <c r="B407" s="363">
        <f t="shared" si="185"/>
        <v>49874.55757834002</v>
      </c>
      <c r="C407" s="363">
        <f t="shared" si="186"/>
        <v>-2402.077031937908</v>
      </c>
      <c r="D407" s="355">
        <f t="shared" si="187"/>
        <v>-18975.679517131095</v>
      </c>
      <c r="E407" s="355">
        <f t="shared" si="188"/>
        <v>28496.801029270981</v>
      </c>
    </row>
    <row r="408" spans="1:5">
      <c r="A408" s="421">
        <f t="shared" si="184"/>
        <v>2013</v>
      </c>
      <c r="B408" s="363">
        <f t="shared" si="185"/>
        <v>64799.026898327778</v>
      </c>
      <c r="C408" s="363">
        <f t="shared" si="186"/>
        <v>7324.4414196824291</v>
      </c>
      <c r="D408" s="355">
        <f t="shared" si="187"/>
        <v>-8819.4174947947431</v>
      </c>
      <c r="E408" s="355">
        <f t="shared" si="188"/>
        <v>57870.508335335646</v>
      </c>
    </row>
    <row r="409" spans="1:5">
      <c r="A409" s="421">
        <f t="shared" si="184"/>
        <v>2014</v>
      </c>
      <c r="B409" s="363">
        <f t="shared" si="185"/>
        <v>76873.592689216399</v>
      </c>
      <c r="C409" s="363">
        <f t="shared" si="186"/>
        <v>7377.276697752508</v>
      </c>
      <c r="D409" s="355">
        <f t="shared" si="187"/>
        <v>-19827.576756995761</v>
      </c>
      <c r="E409" s="355">
        <f t="shared" si="188"/>
        <v>58408.50909427274</v>
      </c>
    </row>
    <row r="410" spans="1:5">
      <c r="A410" s="421">
        <f t="shared" si="184"/>
        <v>2015</v>
      </c>
      <c r="B410" s="363">
        <f t="shared" si="185"/>
        <v>28580.7272246578</v>
      </c>
      <c r="C410" s="363">
        <f t="shared" si="186"/>
        <v>-1396.7800260753811</v>
      </c>
      <c r="D410" s="355">
        <f t="shared" si="187"/>
        <v>28435.522302952097</v>
      </c>
      <c r="E410" s="355">
        <f t="shared" si="188"/>
        <v>50388.72118668817</v>
      </c>
    </row>
    <row r="411" spans="1:5">
      <c r="A411" s="421">
        <f t="shared" si="184"/>
        <v>2016</v>
      </c>
      <c r="B411" s="363">
        <f t="shared" si="185"/>
        <v>-152137.88131407392</v>
      </c>
      <c r="C411" s="363">
        <f t="shared" si="186"/>
        <v>-6631.5092753180852</v>
      </c>
      <c r="D411" s="355">
        <f t="shared" si="187"/>
        <v>2033.4541351156154</v>
      </c>
      <c r="E411" s="355">
        <f t="shared" si="188"/>
        <v>-156876.50284760841</v>
      </c>
    </row>
    <row r="412" spans="1:5">
      <c r="A412" s="421"/>
    </row>
    <row r="413" spans="1:5">
      <c r="A413" s="421"/>
    </row>
    <row r="414" spans="1:5">
      <c r="A414" s="421"/>
    </row>
    <row r="415" spans="1:5">
      <c r="A415" s="421"/>
    </row>
    <row r="416" spans="1:5">
      <c r="A416" s="421"/>
    </row>
    <row r="417" spans="1:1">
      <c r="A417" s="421"/>
    </row>
    <row r="418" spans="1:1">
      <c r="A418" s="421"/>
    </row>
    <row r="419" spans="1:1">
      <c r="A419" s="421"/>
    </row>
    <row r="420" spans="1:1">
      <c r="A420" s="421"/>
    </row>
    <row r="421" spans="1:1">
      <c r="A421" s="421"/>
    </row>
    <row r="422" spans="1:1">
      <c r="A422" s="421"/>
    </row>
    <row r="423" spans="1:1">
      <c r="A423" s="421"/>
    </row>
    <row r="424" spans="1:1">
      <c r="A424" s="421"/>
    </row>
    <row r="425" spans="1:1">
      <c r="A425" s="421"/>
    </row>
    <row r="426" spans="1:1">
      <c r="A426" s="421"/>
    </row>
    <row r="427" spans="1:1">
      <c r="A427" s="421"/>
    </row>
    <row r="428" spans="1:1">
      <c r="A428" s="421"/>
    </row>
    <row r="429" spans="1:1">
      <c r="A429" s="421"/>
    </row>
    <row r="430" spans="1:1">
      <c r="A430" s="421"/>
    </row>
    <row r="431" spans="1:1">
      <c r="A431" s="421"/>
    </row>
    <row r="432" spans="1:1">
      <c r="A432" s="421"/>
    </row>
    <row r="433" spans="1:1">
      <c r="A433" s="421"/>
    </row>
    <row r="434" spans="1:1">
      <c r="A434" s="421"/>
    </row>
    <row r="435" spans="1:1">
      <c r="A435" s="421"/>
    </row>
    <row r="436" spans="1:1">
      <c r="A436" s="421"/>
    </row>
    <row r="437" spans="1:1">
      <c r="A437" s="421"/>
    </row>
    <row r="438" spans="1:1">
      <c r="A438" s="421"/>
    </row>
    <row r="439" spans="1:1">
      <c r="A439" s="421"/>
    </row>
    <row r="440" spans="1:1">
      <c r="A440" s="421"/>
    </row>
    <row r="441" spans="1:1">
      <c r="A441" s="421"/>
    </row>
    <row r="442" spans="1:1">
      <c r="A442" s="421"/>
    </row>
    <row r="443" spans="1:1">
      <c r="A443" s="421"/>
    </row>
    <row r="444" spans="1:1">
      <c r="A444" s="421"/>
    </row>
    <row r="445" spans="1:1">
      <c r="A445" s="421"/>
    </row>
    <row r="446" spans="1:1">
      <c r="A446" s="421"/>
    </row>
    <row r="447" spans="1:1">
      <c r="A447" s="421"/>
    </row>
    <row r="448" spans="1:1">
      <c r="A448" s="421"/>
    </row>
    <row r="449" spans="1:1">
      <c r="A449" s="421"/>
    </row>
    <row r="450" spans="1:1">
      <c r="A450" s="421"/>
    </row>
    <row r="451" spans="1:1">
      <c r="A451" s="421"/>
    </row>
    <row r="452" spans="1:1">
      <c r="A452" s="421"/>
    </row>
    <row r="453" spans="1:1">
      <c r="A453" s="421"/>
    </row>
    <row r="454" spans="1:1">
      <c r="A454" s="421"/>
    </row>
    <row r="455" spans="1:1">
      <c r="A455" s="421"/>
    </row>
    <row r="456" spans="1:1">
      <c r="A456" s="421"/>
    </row>
    <row r="457" spans="1:1">
      <c r="A457" s="421"/>
    </row>
    <row r="458" spans="1:1">
      <c r="A458" s="421"/>
    </row>
    <row r="459" spans="1:1">
      <c r="A459" s="421"/>
    </row>
    <row r="460" spans="1:1">
      <c r="A460" s="421"/>
    </row>
    <row r="461" spans="1:1">
      <c r="A461" s="421"/>
    </row>
    <row r="462" spans="1:1">
      <c r="A462" s="421"/>
    </row>
    <row r="463" spans="1:1">
      <c r="A463" s="421"/>
    </row>
    <row r="464" spans="1:1">
      <c r="A464" s="421"/>
    </row>
    <row r="465" spans="1:1">
      <c r="A465" s="421"/>
    </row>
    <row r="466" spans="1:1">
      <c r="A466" s="421"/>
    </row>
    <row r="467" spans="1:1">
      <c r="A467" s="421"/>
    </row>
    <row r="468" spans="1:1">
      <c r="A468" s="421"/>
    </row>
    <row r="469" spans="1:1">
      <c r="A469" s="421"/>
    </row>
    <row r="470" spans="1:1">
      <c r="A470" s="421"/>
    </row>
    <row r="471" spans="1:1">
      <c r="A471" s="421"/>
    </row>
    <row r="472" spans="1:1">
      <c r="A472" s="421"/>
    </row>
    <row r="473" spans="1:1">
      <c r="A473" s="421"/>
    </row>
    <row r="474" spans="1:1">
      <c r="A474" s="421"/>
    </row>
    <row r="475" spans="1:1">
      <c r="A475" s="421"/>
    </row>
    <row r="476" spans="1:1">
      <c r="A476" s="421"/>
    </row>
    <row r="477" spans="1:1">
      <c r="A477" s="421"/>
    </row>
    <row r="478" spans="1:1">
      <c r="A478" s="421"/>
    </row>
    <row r="479" spans="1:1">
      <c r="A479" s="421"/>
    </row>
    <row r="480" spans="1:1">
      <c r="A480" s="421"/>
    </row>
  </sheetData>
  <mergeCells count="35">
    <mergeCell ref="A303:C303"/>
    <mergeCell ref="P26:Q26"/>
    <mergeCell ref="R26:S26"/>
    <mergeCell ref="V26:W26"/>
    <mergeCell ref="B142:C142"/>
    <mergeCell ref="D142:E142"/>
    <mergeCell ref="F142:G142"/>
    <mergeCell ref="H142:I142"/>
    <mergeCell ref="J142:K142"/>
    <mergeCell ref="L142:M142"/>
    <mergeCell ref="N142:O142"/>
    <mergeCell ref="P142:Q142"/>
    <mergeCell ref="R142:S142"/>
    <mergeCell ref="T142:U142"/>
    <mergeCell ref="V142:W142"/>
    <mergeCell ref="B26:C26"/>
    <mergeCell ref="A1:Z1"/>
    <mergeCell ref="N2:O2"/>
    <mergeCell ref="P2:Q2"/>
    <mergeCell ref="R2:S2"/>
    <mergeCell ref="T2:U2"/>
    <mergeCell ref="V2:W2"/>
    <mergeCell ref="Y2:Z2"/>
    <mergeCell ref="B2:C2"/>
    <mergeCell ref="D2:E2"/>
    <mergeCell ref="F2:G2"/>
    <mergeCell ref="N26:O26"/>
    <mergeCell ref="D26:E26"/>
    <mergeCell ref="H2:I2"/>
    <mergeCell ref="J2:K2"/>
    <mergeCell ref="L2:M2"/>
    <mergeCell ref="F26:G26"/>
    <mergeCell ref="H26:I26"/>
    <mergeCell ref="J26:K26"/>
    <mergeCell ref="L26:M26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Introduction</vt:lpstr>
      <vt:lpstr>Summary</vt:lpstr>
      <vt:lpstr>Sector Summary</vt:lpstr>
      <vt:lpstr>Annual</vt:lpstr>
      <vt:lpstr>Quarterly</vt:lpstr>
      <vt:lpstr>Seasonal</vt:lpstr>
      <vt:lpstr>Growth Rates Annualised</vt:lpstr>
      <vt:lpstr>Growth Rates SeaAdj</vt:lpstr>
      <vt:lpstr>Growth Rates SeaAdj (2)</vt:lpstr>
      <vt:lpstr>Prov Contributions</vt:lpstr>
      <vt:lpstr>National Contributions</vt:lpstr>
      <vt:lpstr>GDP Durban</vt:lpstr>
      <vt:lpstr>GDP PMB</vt:lpstr>
      <vt:lpstr>GDP RBay</vt:lpstr>
      <vt:lpstr>GDP Port Shepstone</vt:lpstr>
      <vt:lpstr>GDP Newcastle</vt:lpstr>
      <vt:lpstr>Growth Rates</vt:lpstr>
      <vt:lpstr>Contr Rates</vt:lpstr>
      <vt:lpstr>Budget</vt:lpstr>
      <vt:lpstr>SocioEcon</vt:lpstr>
      <vt:lpstr>Sector Ratings</vt:lpstr>
      <vt:lpstr>Economics</vt:lpstr>
    </vt:vector>
  </TitlesOfParts>
  <Company>Finance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Felleng</dc:creator>
  <cp:lastModifiedBy>user</cp:lastModifiedBy>
  <cp:lastPrinted>2008-06-09T12:23:56Z</cp:lastPrinted>
  <dcterms:created xsi:type="dcterms:W3CDTF">2008-06-04T09:18:24Z</dcterms:created>
  <dcterms:modified xsi:type="dcterms:W3CDTF">2017-04-26T08:46:05Z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MapLocation">
    <vt:lpwstr>IbAjPaSbk3ePRHtS6hz5DWtEIsxudnHPtMNhDhxK/Zs79O84/d8/EiESmCX3O4x+iGBozFVQ86iLJKWIiqy1KTolDvSi8Vf8OjM1i1ZxWJ7MAGn8olQ11OJy4VLUlVZ0Z6pgzsrdXPmjjZOZTCI/60HwxqUaMIFhOJ4P7vT/u+ZioL1SuhHsL7f0GlbGbnCH4AskcBE27qcvInPsX4CsXdnyGPJJwpXkYbNZEPf+lE/Jz3lsCvpWvKMfevzMUjJ</vt:lpwstr>
  </property>
  <property fmtid="{D5CDD505-2E9C-101B-9397-08002B2CF9AE}" pid="3" name="PriorMapLocation">
    <vt:lpwstr>1Set2jh5Jw4elU2PPoGKHvcvzumfxFPbHIuhbuJMhLjnfLTfON8J/Ye95xpJpw92aaWAk2/ZLWGEpKYsye/kp3Ju4yUsLU5KCZY2t+t2kDTU=</vt:lpwstr>
  </property>
  <property fmtid="{D5CDD505-2E9C-101B-9397-08002B2CF9AE}" pid="4" name="MAPCITE Version">
    <vt:lpwstr>Version 1.3.1.4</vt:lpwstr>
  </property>
</Properties>
</file>