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charts/chart78.xml" ContentType="application/vnd.openxmlformats-officedocument.drawingml.chart+xml"/>
  <Override PartName="/xl/charts/chart89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charts/chart96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56.xml" ContentType="application/vnd.openxmlformats-officedocument.drawingml.chart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drawings/drawing24.xml" ContentType="application/vnd.openxmlformats-officedocument.drawingml.chartshapes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drawings/drawing20.xml" ContentType="application/vnd.openxmlformats-officedocument.drawingml.chartshapes+xml"/>
  <Override PartName="/xl/comments14.xml" ContentType="application/vnd.openxmlformats-officedocument.spreadsheetml.comments+xml"/>
  <Override PartName="/xl/charts/chart92.xml" ContentType="application/vnd.openxmlformats-officedocument.drawingml.chart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charts/chart101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omments10.xml" ContentType="application/vnd.openxmlformats-officedocument.spreadsheetml.comments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8.xml" ContentType="application/vnd.openxmlformats-officedocument.spreadsheetml.worksheet+xml"/>
  <Override PartName="/xl/drawings/drawing18.xml" ContentType="application/vnd.openxmlformats-officedocument.drawing+xml"/>
  <Override PartName="/xl/charts/chart79.xml" ContentType="application/vnd.openxmlformats-officedocument.drawingml.chart+xml"/>
  <Override PartName="/xl/charts/chart97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omments5.xml" ContentType="application/vnd.openxmlformats-officedocument.spreadsheetml.comments+xml"/>
  <Override PartName="/xl/charts/chart39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charts/chart86.xml" ContentType="application/vnd.openxmlformats-officedocument.drawingml.chart+xml"/>
  <Override PartName="/xl/drawings/drawing25.xml" ContentType="application/vnd.openxmlformats-officedocument.drawing+xml"/>
  <Override PartName="/docProps/app.xml" ContentType="application/vnd.openxmlformats-officedocument.extended-properties+xml"/>
  <Override PartName="/xl/charts/chart28.xml" ContentType="application/vnd.openxmlformats-officedocument.drawingml.chart+xml"/>
  <Override PartName="/xl/charts/chart46.xml" ContentType="application/vnd.openxmlformats-officedocument.drawingml.chart+xml"/>
  <Override PartName="/xl/drawings/drawing14.xml" ContentType="application/vnd.openxmlformats-officedocument.drawing+xml"/>
  <Override PartName="/xl/charts/chart75.xml" ContentType="application/vnd.openxmlformats-officedocument.drawingml.chart+xml"/>
  <Override PartName="/xl/charts/chart93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35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charts/chart82.xml" ContentType="application/vnd.openxmlformats-officedocument.drawingml.chart+xml"/>
  <Override PartName="/xl/drawings/drawing21.xml" ContentType="application/vnd.openxmlformats-officedocument.drawingml.chartshape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charts/chart80.xml" ContentType="application/vnd.openxmlformats-officedocument.drawingml.chart+xml"/>
  <Override PartName="/xl/comments13.xml" ContentType="application/vnd.openxmlformats-officedocument.spreadsheetml.comments+xml"/>
  <Override PartName="/xl/charts/chart102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xl/comments11.xml" ContentType="application/vnd.openxmlformats-officedocument.spreadsheetml.comments+xml"/>
  <Override PartName="/xl/charts/chart10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omments6.xml" ContentType="application/vnd.openxmlformats-officedocument.spreadsheetml.comments+xml"/>
  <Override PartName="/xl/charts/chart69.xml" ContentType="application/vnd.openxmlformats-officedocument.drawingml.chart+xml"/>
  <Override PartName="/xl/charts/chart98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15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drawings/drawing26.xml" ContentType="application/vnd.openxmlformats-officedocument.drawing+xml"/>
  <Override PartName="/xl/comments2.xml" ContentType="application/vnd.openxmlformats-officedocument.spreadsheetml.comments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drawings/drawing22.xml" ContentType="application/vnd.openxmlformats-officedocument.drawing+xml"/>
  <Override PartName="/xl/charts/chart94.xml" ContentType="application/vnd.openxmlformats-officedocument.drawingml.chart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omments12.xml" ContentType="application/vnd.openxmlformats-officedocument.spreadsheetml.comments+xml"/>
  <Override PartName="/xl/charts/chart90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99.xml" ContentType="application/vnd.openxmlformats-officedocument.drawingml.chart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Default Extension="jpeg" ContentType="image/jpeg"/>
  <Override PartName="/xl/charts/chart59.xml" ContentType="application/vnd.openxmlformats-officedocument.drawingml.chart+xml"/>
  <Override PartName="/xl/charts/chart88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xl/charts/chart77.xml" ContentType="application/vnd.openxmlformats-officedocument.drawingml.chart+xml"/>
  <Override PartName="/xl/charts/chart95.xml" ContentType="application/vnd.openxmlformats-officedocument.drawingml.char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harts/chart19.xml" ContentType="application/vnd.openxmlformats-officedocument.drawingml.chart+xml"/>
  <Override PartName="/xl/charts/chart37.xml" ContentType="application/vnd.openxmlformats-officedocument.drawingml.chart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charts/chart84.xml" ContentType="application/vnd.openxmlformats-officedocument.drawingml.chart+xml"/>
  <Override PartName="/xl/drawings/drawing23.xml" ContentType="application/vnd.openxmlformats-officedocument.drawingml.chartshapes+xml"/>
  <Override PartName="/xl/charts/chart26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73.xml" ContentType="application/vnd.openxmlformats-officedocument.drawingml.chart+xml"/>
  <Override PartName="/xl/charts/chart91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20" yWindow="1455" windowWidth="14640" windowHeight="8250" tabRatio="188"/>
  </bookViews>
  <sheets>
    <sheet name="Cover Page " sheetId="8" r:id="rId1"/>
    <sheet name="Summary page" sheetId="18" r:id="rId2"/>
    <sheet name="KZN Population" sheetId="17" r:id="rId3"/>
    <sheet name="National Government" sheetId="15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_FilterDatabase" localSheetId="14" hidden="1">Inflation!$R$74:$R$74</definedName>
    <definedName name="_xlnm.Print_Area" localSheetId="1">'Summary page'!$A$1:$K$399</definedName>
  </definedNames>
  <calcPr calcId="124519"/>
</workbook>
</file>

<file path=xl/calcChain.xml><?xml version="1.0" encoding="utf-8"?>
<calcChain xmlns="http://schemas.openxmlformats.org/spreadsheetml/2006/main">
  <c r="T96" i="15"/>
  <c r="J19" i="17"/>
  <c r="J18"/>
  <c r="J17"/>
  <c r="J16"/>
  <c r="J15"/>
  <c r="J14"/>
  <c r="J13"/>
  <c r="K221" i="6"/>
  <c r="K222"/>
  <c r="K223"/>
  <c r="K225"/>
  <c r="K224"/>
  <c r="C247" i="5"/>
  <c r="C261" i="3" l="1"/>
  <c r="D261"/>
  <c r="E261"/>
  <c r="F261"/>
  <c r="G261"/>
  <c r="H261"/>
  <c r="B260"/>
  <c r="B261"/>
  <c r="A261"/>
  <c r="B250" i="2"/>
  <c r="D250"/>
  <c r="D249"/>
  <c r="C250"/>
  <c r="E250"/>
  <c r="F250"/>
  <c r="G250"/>
  <c r="H250"/>
  <c r="H286" i="1"/>
  <c r="G286"/>
  <c r="F286"/>
  <c r="E286"/>
  <c r="D286"/>
  <c r="C286"/>
  <c r="B286"/>
  <c r="C243" i="2"/>
  <c r="C249"/>
  <c r="B249"/>
  <c r="B222"/>
  <c r="B196" i="14"/>
  <c r="B182"/>
  <c r="B195" i="12"/>
  <c r="B181"/>
  <c r="B196" i="13"/>
  <c r="B181"/>
  <c r="J3" i="17"/>
  <c r="C264" i="6"/>
  <c r="B264"/>
  <c r="I245"/>
  <c r="H245"/>
  <c r="G245"/>
  <c r="F245"/>
  <c r="E245"/>
  <c r="D245"/>
  <c r="C245"/>
  <c r="B245"/>
  <c r="O224" i="5"/>
  <c r="O225"/>
  <c r="O197"/>
  <c r="L247"/>
  <c r="K247"/>
  <c r="J247"/>
  <c r="I247"/>
  <c r="H247"/>
  <c r="G247"/>
  <c r="F247"/>
  <c r="E247"/>
  <c r="D247"/>
  <c r="B247"/>
  <c r="L117" i="19"/>
  <c r="L116"/>
  <c r="L113"/>
  <c r="L112"/>
  <c r="G128"/>
  <c r="H128"/>
  <c r="I128"/>
  <c r="J128"/>
  <c r="K128"/>
  <c r="F128"/>
  <c r="E128"/>
  <c r="D128"/>
  <c r="C128"/>
  <c r="C138" s="1"/>
  <c r="B128"/>
  <c r="B138" s="1"/>
  <c r="L115"/>
  <c r="L114"/>
  <c r="L111"/>
  <c r="L110"/>
  <c r="L128" l="1"/>
  <c r="E156" i="4" l="1"/>
  <c r="F156"/>
  <c r="H156"/>
  <c r="J156"/>
  <c r="B156"/>
  <c r="D140"/>
  <c r="C140"/>
  <c r="E140"/>
  <c r="B140"/>
  <c r="B139"/>
  <c r="E129"/>
  <c r="C129"/>
  <c r="D129"/>
  <c r="B129"/>
  <c r="B128"/>
  <c r="F115"/>
  <c r="D156" s="1"/>
  <c r="A115"/>
  <c r="A156" s="1"/>
  <c r="K99"/>
  <c r="C99"/>
  <c r="D99"/>
  <c r="E99"/>
  <c r="F99"/>
  <c r="G99"/>
  <c r="H99"/>
  <c r="I99"/>
  <c r="J99"/>
  <c r="B99"/>
  <c r="B98"/>
  <c r="A99"/>
  <c r="G88"/>
  <c r="I88"/>
  <c r="K88"/>
  <c r="C88"/>
  <c r="D88"/>
  <c r="E88"/>
  <c r="F88"/>
  <c r="H88"/>
  <c r="J88"/>
  <c r="B88"/>
  <c r="B87"/>
  <c r="A88"/>
  <c r="A74"/>
  <c r="F57"/>
  <c r="F56"/>
  <c r="D57"/>
  <c r="D56"/>
  <c r="C57"/>
  <c r="C56"/>
  <c r="B57"/>
  <c r="B56"/>
  <c r="C41"/>
  <c r="D41"/>
  <c r="E41"/>
  <c r="G41"/>
  <c r="B41"/>
  <c r="C30"/>
  <c r="D30"/>
  <c r="E30"/>
  <c r="G30"/>
  <c r="B30"/>
  <c r="F16"/>
  <c r="B29"/>
  <c r="B28"/>
  <c r="C29"/>
  <c r="D29"/>
  <c r="E29"/>
  <c r="G29"/>
  <c r="B40"/>
  <c r="C40"/>
  <c r="D40"/>
  <c r="E40"/>
  <c r="G40"/>
  <c r="F15"/>
  <c r="F29" s="1"/>
  <c r="F14"/>
  <c r="C138" i="11"/>
  <c r="B138"/>
  <c r="K127"/>
  <c r="J127"/>
  <c r="I127"/>
  <c r="H127"/>
  <c r="G127"/>
  <c r="F127"/>
  <c r="E127"/>
  <c r="D127"/>
  <c r="C127"/>
  <c r="B127"/>
  <c r="AC73" i="10"/>
  <c r="H73"/>
  <c r="I73"/>
  <c r="J73"/>
  <c r="K73"/>
  <c r="L73"/>
  <c r="M73"/>
  <c r="N73"/>
  <c r="O73"/>
  <c r="P73"/>
  <c r="Q73"/>
  <c r="R73"/>
  <c r="S73"/>
  <c r="T73"/>
  <c r="U73"/>
  <c r="V73"/>
  <c r="W73"/>
  <c r="X73"/>
  <c r="Y73"/>
  <c r="Z73"/>
  <c r="AA73"/>
  <c r="AB73"/>
  <c r="AD73"/>
  <c r="AE73"/>
  <c r="AF73"/>
  <c r="AG73"/>
  <c r="AH73"/>
  <c r="AI73"/>
  <c r="AJ73"/>
  <c r="AK73"/>
  <c r="AL73"/>
  <c r="AM73"/>
  <c r="AN73"/>
  <c r="AO73"/>
  <c r="AP73"/>
  <c r="AQ73"/>
  <c r="AR73"/>
  <c r="AS73"/>
  <c r="AT73"/>
  <c r="AU73"/>
  <c r="AV73"/>
  <c r="AW73"/>
  <c r="AX73"/>
  <c r="AY73"/>
  <c r="AZ73"/>
  <c r="BA73"/>
  <c r="BB73"/>
  <c r="G73"/>
  <c r="F73"/>
  <c r="E73"/>
  <c r="D73"/>
  <c r="C73"/>
  <c r="B73"/>
  <c r="B72"/>
  <c r="E307" i="9"/>
  <c r="D307"/>
  <c r="C307"/>
  <c r="B307"/>
  <c r="P284"/>
  <c r="O284"/>
  <c r="N284"/>
  <c r="M284"/>
  <c r="L284"/>
  <c r="K284"/>
  <c r="J284"/>
  <c r="I284"/>
  <c r="H284"/>
  <c r="G284"/>
  <c r="F284"/>
  <c r="E284"/>
  <c r="D284"/>
  <c r="C284"/>
  <c r="B284"/>
  <c r="C260"/>
  <c r="C259"/>
  <c r="D18" i="17"/>
  <c r="C18"/>
  <c r="B18"/>
  <c r="B17"/>
  <c r="B16"/>
  <c r="B15"/>
  <c r="J12"/>
  <c r="D17"/>
  <c r="D16"/>
  <c r="C17"/>
  <c r="C16"/>
  <c r="D15"/>
  <c r="C15"/>
  <c r="D13"/>
  <c r="D12"/>
  <c r="C13"/>
  <c r="C12"/>
  <c r="D195" i="12"/>
  <c r="C195"/>
  <c r="D181"/>
  <c r="C181"/>
  <c r="B171"/>
  <c r="C181" i="13"/>
  <c r="F30" i="4" l="1"/>
  <c r="K156"/>
  <c r="I156"/>
  <c r="G156"/>
  <c r="C156"/>
  <c r="D265" i="15"/>
  <c r="H98"/>
  <c r="I98"/>
  <c r="J98"/>
  <c r="K98"/>
  <c r="L98"/>
  <c r="M98"/>
  <c r="N98"/>
  <c r="O98"/>
  <c r="P98"/>
  <c r="Q98"/>
  <c r="D117"/>
  <c r="D98"/>
  <c r="D109"/>
  <c r="D111"/>
  <c r="D102"/>
  <c r="T130"/>
  <c r="T128"/>
  <c r="T126"/>
  <c r="T124"/>
  <c r="T122"/>
  <c r="T117"/>
  <c r="T115"/>
  <c r="T113"/>
  <c r="T111"/>
  <c r="T107"/>
  <c r="T106"/>
  <c r="T105"/>
  <c r="T104"/>
  <c r="T102"/>
  <c r="T100"/>
  <c r="T98"/>
  <c r="Q85"/>
  <c r="Q130"/>
  <c r="Q72"/>
  <c r="Q117"/>
  <c r="H57"/>
  <c r="I57"/>
  <c r="J57"/>
  <c r="K57"/>
  <c r="L57"/>
  <c r="M57"/>
  <c r="N57"/>
  <c r="O57"/>
  <c r="P57"/>
  <c r="Q57"/>
  <c r="G57"/>
  <c r="G102"/>
  <c r="G98" s="1"/>
  <c r="H102"/>
  <c r="I102"/>
  <c r="J102"/>
  <c r="K102"/>
  <c r="L102"/>
  <c r="M102"/>
  <c r="N102"/>
  <c r="O102"/>
  <c r="P102"/>
  <c r="Q102"/>
  <c r="B42"/>
  <c r="B87"/>
  <c r="T83"/>
  <c r="T81"/>
  <c r="T79"/>
  <c r="T77"/>
  <c r="T70"/>
  <c r="T68"/>
  <c r="T62"/>
  <c r="T61"/>
  <c r="T60"/>
  <c r="T59"/>
  <c r="T55"/>
  <c r="T51"/>
  <c r="P130" l="1"/>
  <c r="O130"/>
  <c r="N130"/>
  <c r="M130"/>
  <c r="L130"/>
  <c r="K130"/>
  <c r="J130"/>
  <c r="I130"/>
  <c r="H130"/>
  <c r="G130"/>
  <c r="F130"/>
  <c r="E130"/>
  <c r="D130"/>
  <c r="R128"/>
  <c r="W128" s="1"/>
  <c r="R126"/>
  <c r="W126" s="1"/>
  <c r="R124"/>
  <c r="W124" s="1"/>
  <c r="R122"/>
  <c r="O117"/>
  <c r="K117"/>
  <c r="J117"/>
  <c r="I117"/>
  <c r="H117"/>
  <c r="G117"/>
  <c r="R115"/>
  <c r="R113"/>
  <c r="Q111"/>
  <c r="O111"/>
  <c r="K111"/>
  <c r="J111"/>
  <c r="I111"/>
  <c r="H111"/>
  <c r="G111"/>
  <c r="R107"/>
  <c r="R106"/>
  <c r="R105"/>
  <c r="R104"/>
  <c r="W102"/>
  <c r="P117"/>
  <c r="L117"/>
  <c r="F102"/>
  <c r="F98" s="1"/>
  <c r="F117" s="1"/>
  <c r="E102"/>
  <c r="E98" s="1"/>
  <c r="R100"/>
  <c r="N117"/>
  <c r="M117"/>
  <c r="E117"/>
  <c r="R96"/>
  <c r="T94"/>
  <c r="S93"/>
  <c r="B69" i="10"/>
  <c r="B70"/>
  <c r="B71"/>
  <c r="B252" i="3"/>
  <c r="B253"/>
  <c r="B254"/>
  <c r="B255"/>
  <c r="B256"/>
  <c r="B257"/>
  <c r="B258"/>
  <c r="B259"/>
  <c r="B233" i="2"/>
  <c r="B234"/>
  <c r="B235"/>
  <c r="B236"/>
  <c r="B237"/>
  <c r="B238"/>
  <c r="B239"/>
  <c r="B240"/>
  <c r="B241"/>
  <c r="B242"/>
  <c r="B243"/>
  <c r="B244"/>
  <c r="B245"/>
  <c r="B246"/>
  <c r="B247"/>
  <c r="B248"/>
  <c r="D167" i="14"/>
  <c r="D166"/>
  <c r="O223" i="5"/>
  <c r="B272" i="2" l="1"/>
  <c r="B284" i="3"/>
  <c r="W104" i="15"/>
  <c r="W105" s="1"/>
  <c r="F111"/>
  <c r="W95"/>
  <c r="W96"/>
  <c r="W97" s="1"/>
  <c r="R102"/>
  <c r="R98" s="1"/>
  <c r="R130"/>
  <c r="W130" s="1"/>
  <c r="E111"/>
  <c r="M111"/>
  <c r="W122"/>
  <c r="L111"/>
  <c r="N111"/>
  <c r="P111"/>
  <c r="E72" i="10"/>
  <c r="BB72"/>
  <c r="D72"/>
  <c r="F72"/>
  <c r="G72"/>
  <c r="H72"/>
  <c r="I72"/>
  <c r="J72"/>
  <c r="K72"/>
  <c r="L72"/>
  <c r="M72"/>
  <c r="N72"/>
  <c r="O72"/>
  <c r="P72"/>
  <c r="Q72"/>
  <c r="R72"/>
  <c r="S72"/>
  <c r="T72"/>
  <c r="U72"/>
  <c r="V72"/>
  <c r="W72"/>
  <c r="X72"/>
  <c r="Y72"/>
  <c r="Z72"/>
  <c r="AA72"/>
  <c r="AB72"/>
  <c r="AC72"/>
  <c r="AD72"/>
  <c r="AE72"/>
  <c r="AF72"/>
  <c r="AG72"/>
  <c r="AH72"/>
  <c r="AI72"/>
  <c r="AJ72"/>
  <c r="AK72"/>
  <c r="AL72"/>
  <c r="AM72"/>
  <c r="AN72"/>
  <c r="AO72"/>
  <c r="AP72"/>
  <c r="AQ72"/>
  <c r="AR72"/>
  <c r="AS72"/>
  <c r="AT72"/>
  <c r="AU72"/>
  <c r="AV72"/>
  <c r="AW72"/>
  <c r="AX72"/>
  <c r="AY72"/>
  <c r="AZ72"/>
  <c r="BA72"/>
  <c r="C72"/>
  <c r="H71"/>
  <c r="AU71"/>
  <c r="D71"/>
  <c r="E71"/>
  <c r="F71"/>
  <c r="G71"/>
  <c r="I71"/>
  <c r="J71"/>
  <c r="K71"/>
  <c r="L71"/>
  <c r="M71"/>
  <c r="N71"/>
  <c r="O71"/>
  <c r="P71"/>
  <c r="Q71"/>
  <c r="R71"/>
  <c r="S71"/>
  <c r="T71"/>
  <c r="U71"/>
  <c r="V71"/>
  <c r="W71"/>
  <c r="X71"/>
  <c r="Y71"/>
  <c r="Z71"/>
  <c r="AA71"/>
  <c r="AB71"/>
  <c r="AC71"/>
  <c r="AD71"/>
  <c r="AE71"/>
  <c r="AF71"/>
  <c r="AG71"/>
  <c r="AH71"/>
  <c r="AI71"/>
  <c r="AJ71"/>
  <c r="AK71"/>
  <c r="AL71"/>
  <c r="AM71"/>
  <c r="AN71"/>
  <c r="AO71"/>
  <c r="AP71"/>
  <c r="AQ71"/>
  <c r="AR71"/>
  <c r="AS71"/>
  <c r="AT71"/>
  <c r="AV71"/>
  <c r="AW71"/>
  <c r="AX71"/>
  <c r="AY71"/>
  <c r="AZ71"/>
  <c r="BA71"/>
  <c r="BB71"/>
  <c r="C71"/>
  <c r="F70"/>
  <c r="C70"/>
  <c r="B68"/>
  <c r="B46"/>
  <c r="B283" i="9"/>
  <c r="C258"/>
  <c r="H248" i="2"/>
  <c r="H249"/>
  <c r="G248"/>
  <c r="G249"/>
  <c r="F248"/>
  <c r="F249"/>
  <c r="E248"/>
  <c r="E249"/>
  <c r="D248"/>
  <c r="C248"/>
  <c r="H259" i="3"/>
  <c r="H260"/>
  <c r="G259"/>
  <c r="G260"/>
  <c r="F259"/>
  <c r="F260"/>
  <c r="E259"/>
  <c r="E260"/>
  <c r="D259"/>
  <c r="D260"/>
  <c r="C259"/>
  <c r="C260"/>
  <c r="A258"/>
  <c r="A259"/>
  <c r="A260"/>
  <c r="B221" i="2"/>
  <c r="B232"/>
  <c r="B285" i="1"/>
  <c r="C180" i="13"/>
  <c r="B180"/>
  <c r="C168"/>
  <c r="C169"/>
  <c r="C170"/>
  <c r="C171"/>
  <c r="C172"/>
  <c r="C173"/>
  <c r="C174"/>
  <c r="C175"/>
  <c r="C176"/>
  <c r="C177"/>
  <c r="C178"/>
  <c r="C179"/>
  <c r="C184"/>
  <c r="C185"/>
  <c r="C186"/>
  <c r="C187"/>
  <c r="C188"/>
  <c r="C189"/>
  <c r="C190"/>
  <c r="C191"/>
  <c r="C192"/>
  <c r="C193"/>
  <c r="C194"/>
  <c r="C195" l="1"/>
  <c r="C196"/>
  <c r="R111" i="15"/>
  <c r="R117"/>
  <c r="W118" s="1"/>
  <c r="E246" i="5"/>
  <c r="C246"/>
  <c r="E80" i="20"/>
  <c r="D80"/>
  <c r="B80"/>
  <c r="C80"/>
  <c r="F80"/>
  <c r="G80"/>
  <c r="H80"/>
  <c r="I80"/>
  <c r="J80"/>
  <c r="K80"/>
  <c r="C79"/>
  <c r="D79"/>
  <c r="E79"/>
  <c r="F79"/>
  <c r="G79"/>
  <c r="H79"/>
  <c r="I79"/>
  <c r="J79"/>
  <c r="K79"/>
  <c r="B79"/>
  <c r="B78"/>
  <c r="F78"/>
  <c r="C78"/>
  <c r="B127" i="19"/>
  <c r="E126" i="11"/>
  <c r="B126"/>
  <c r="D283" i="9"/>
  <c r="W117" i="15" l="1"/>
  <c r="W119"/>
  <c r="B96" i="20"/>
  <c r="B95"/>
  <c r="C96"/>
  <c r="D96"/>
  <c r="E182" i="14"/>
  <c r="B181"/>
  <c r="C180" i="12"/>
  <c r="D180"/>
  <c r="B180"/>
  <c r="C179"/>
  <c r="B179"/>
  <c r="D179"/>
  <c r="I283" i="9"/>
  <c r="C194" i="12" l="1"/>
  <c r="C182" i="14"/>
  <c r="C126" i="11"/>
  <c r="D126"/>
  <c r="F126"/>
  <c r="G126"/>
  <c r="H126"/>
  <c r="I126"/>
  <c r="J126"/>
  <c r="K126"/>
  <c r="D125"/>
  <c r="B125"/>
  <c r="E283" i="9"/>
  <c r="F283"/>
  <c r="G283"/>
  <c r="H283"/>
  <c r="J283"/>
  <c r="K283"/>
  <c r="L283"/>
  <c r="M283"/>
  <c r="N283"/>
  <c r="O283"/>
  <c r="P283"/>
  <c r="D282"/>
  <c r="E282"/>
  <c r="F282"/>
  <c r="G282"/>
  <c r="H282"/>
  <c r="I282"/>
  <c r="J282"/>
  <c r="K282"/>
  <c r="L282"/>
  <c r="M282"/>
  <c r="N282"/>
  <c r="O282"/>
  <c r="P282"/>
  <c r="B282"/>
  <c r="B306" s="1"/>
  <c r="B281"/>
  <c r="B243" i="6"/>
  <c r="I244"/>
  <c r="C244"/>
  <c r="D244"/>
  <c r="E244"/>
  <c r="F244"/>
  <c r="G244"/>
  <c r="H244"/>
  <c r="B244"/>
  <c r="B263" s="1"/>
  <c r="G246" i="5"/>
  <c r="B246"/>
  <c r="B266" s="1"/>
  <c r="D246"/>
  <c r="F246"/>
  <c r="H246"/>
  <c r="I246"/>
  <c r="J246"/>
  <c r="K246"/>
  <c r="L246"/>
  <c r="B244"/>
  <c r="C245"/>
  <c r="B229"/>
  <c r="O222"/>
  <c r="I127" i="19" l="1"/>
  <c r="C127"/>
  <c r="B126"/>
  <c r="B137" s="1"/>
  <c r="L266" i="5" l="1"/>
  <c r="K266"/>
  <c r="J266"/>
  <c r="I266"/>
  <c r="H266"/>
  <c r="G266"/>
  <c r="F266"/>
  <c r="E266"/>
  <c r="D266"/>
  <c r="E138" i="11"/>
  <c r="D138"/>
  <c r="D137"/>
  <c r="G285" i="1"/>
  <c r="C285"/>
  <c r="E21" i="4"/>
  <c r="A87"/>
  <c r="C139"/>
  <c r="D139"/>
  <c r="E139"/>
  <c r="C128"/>
  <c r="D128"/>
  <c r="E128"/>
  <c r="F114"/>
  <c r="F113"/>
  <c r="F112"/>
  <c r="C98"/>
  <c r="D98"/>
  <c r="E98"/>
  <c r="F98"/>
  <c r="G98"/>
  <c r="H98"/>
  <c r="I98"/>
  <c r="J98"/>
  <c r="K98"/>
  <c r="A98"/>
  <c r="C87"/>
  <c r="D87"/>
  <c r="E87"/>
  <c r="F87"/>
  <c r="G87"/>
  <c r="H87"/>
  <c r="I87"/>
  <c r="J87"/>
  <c r="K87"/>
  <c r="A56"/>
  <c r="A73" s="1"/>
  <c r="A114" s="1"/>
  <c r="A155" s="1"/>
  <c r="D70" i="10"/>
  <c r="E70"/>
  <c r="G70"/>
  <c r="H70"/>
  <c r="I70"/>
  <c r="J70"/>
  <c r="K70"/>
  <c r="L70"/>
  <c r="M70"/>
  <c r="N70"/>
  <c r="O70"/>
  <c r="P70"/>
  <c r="Q70"/>
  <c r="R70"/>
  <c r="S70"/>
  <c r="T70"/>
  <c r="U70"/>
  <c r="V70"/>
  <c r="W70"/>
  <c r="X70"/>
  <c r="Y70"/>
  <c r="Z70"/>
  <c r="AA70"/>
  <c r="AB70"/>
  <c r="AC70"/>
  <c r="AD70"/>
  <c r="AE70"/>
  <c r="AF70"/>
  <c r="AG70"/>
  <c r="AH70"/>
  <c r="AI70"/>
  <c r="AJ70"/>
  <c r="AK70"/>
  <c r="AL70"/>
  <c r="AM70"/>
  <c r="AN70"/>
  <c r="AO70"/>
  <c r="AP70"/>
  <c r="AQ70"/>
  <c r="AR70"/>
  <c r="AS70"/>
  <c r="AT70"/>
  <c r="AU70"/>
  <c r="AV70"/>
  <c r="AW70"/>
  <c r="AX70"/>
  <c r="AY70"/>
  <c r="AZ70"/>
  <c r="BA70"/>
  <c r="BB70"/>
  <c r="I69"/>
  <c r="J69"/>
  <c r="K69"/>
  <c r="L69"/>
  <c r="M69"/>
  <c r="N69"/>
  <c r="O69"/>
  <c r="P69"/>
  <c r="Q69"/>
  <c r="R69"/>
  <c r="S69"/>
  <c r="T69"/>
  <c r="U69"/>
  <c r="V69"/>
  <c r="W69"/>
  <c r="X69"/>
  <c r="Y69"/>
  <c r="Z69"/>
  <c r="AA69"/>
  <c r="AB69"/>
  <c r="AC69"/>
  <c r="AD69"/>
  <c r="AE69"/>
  <c r="AF69"/>
  <c r="AG69"/>
  <c r="AH69"/>
  <c r="AI69"/>
  <c r="AJ69"/>
  <c r="AK69"/>
  <c r="AL69"/>
  <c r="AM69"/>
  <c r="AN69"/>
  <c r="AO69"/>
  <c r="AP69"/>
  <c r="AQ69"/>
  <c r="AR69"/>
  <c r="AS69"/>
  <c r="AT69"/>
  <c r="AU69"/>
  <c r="AV69"/>
  <c r="AW69"/>
  <c r="AX69"/>
  <c r="AY69"/>
  <c r="AZ69"/>
  <c r="BA69"/>
  <c r="BB69"/>
  <c r="D69"/>
  <c r="E69"/>
  <c r="F69"/>
  <c r="G69"/>
  <c r="H69"/>
  <c r="C257" i="9"/>
  <c r="C256"/>
  <c r="C258" i="3"/>
  <c r="D258"/>
  <c r="E258"/>
  <c r="F258"/>
  <c r="G258"/>
  <c r="H258"/>
  <c r="H247" i="2"/>
  <c r="G247"/>
  <c r="F247"/>
  <c r="E247"/>
  <c r="D247"/>
  <c r="C247"/>
  <c r="D165" i="14"/>
  <c r="B155" i="4" l="1"/>
  <c r="C155"/>
  <c r="F129"/>
  <c r="F128"/>
  <c r="K155"/>
  <c r="G155"/>
  <c r="I155"/>
  <c r="E155"/>
  <c r="J155"/>
  <c r="H155"/>
  <c r="F155"/>
  <c r="D155"/>
  <c r="D264" i="15"/>
  <c r="E264"/>
  <c r="E265"/>
  <c r="O221" i="5" l="1"/>
  <c r="F138" i="11"/>
  <c r="G138"/>
  <c r="H138"/>
  <c r="I138"/>
  <c r="J138"/>
  <c r="K138"/>
  <c r="C68" i="10"/>
  <c r="D68"/>
  <c r="E68"/>
  <c r="F68"/>
  <c r="G68"/>
  <c r="H68"/>
  <c r="I68"/>
  <c r="J68"/>
  <c r="K68"/>
  <c r="L68"/>
  <c r="M68"/>
  <c r="N68"/>
  <c r="O68"/>
  <c r="P68"/>
  <c r="Q68"/>
  <c r="R68"/>
  <c r="S68"/>
  <c r="T68"/>
  <c r="U68"/>
  <c r="V68"/>
  <c r="W68"/>
  <c r="X68"/>
  <c r="Y68"/>
  <c r="Z68"/>
  <c r="AA68"/>
  <c r="AB68"/>
  <c r="AC68"/>
  <c r="AD68"/>
  <c r="AE68"/>
  <c r="AF68"/>
  <c r="AG68"/>
  <c r="AH68"/>
  <c r="AI68"/>
  <c r="AJ68"/>
  <c r="AK68"/>
  <c r="AL68"/>
  <c r="AM68"/>
  <c r="AN68"/>
  <c r="AO68"/>
  <c r="AP68"/>
  <c r="AQ68"/>
  <c r="AR68"/>
  <c r="AS68"/>
  <c r="AT68"/>
  <c r="AU68"/>
  <c r="AV68"/>
  <c r="AW68"/>
  <c r="AX68"/>
  <c r="AY68"/>
  <c r="AZ68"/>
  <c r="BA68"/>
  <c r="BB68"/>
  <c r="C69"/>
  <c r="B67"/>
  <c r="H46"/>
  <c r="H47"/>
  <c r="H48"/>
  <c r="H49"/>
  <c r="H50"/>
  <c r="H51"/>
  <c r="H52"/>
  <c r="H53"/>
  <c r="H54"/>
  <c r="H55"/>
  <c r="C255" i="9"/>
  <c r="D164" i="14"/>
  <c r="D163"/>
  <c r="A257" i="3"/>
  <c r="C257"/>
  <c r="D257"/>
  <c r="E257"/>
  <c r="F257"/>
  <c r="G257"/>
  <c r="H257"/>
  <c r="C246" i="2"/>
  <c r="D246"/>
  <c r="E246"/>
  <c r="F246"/>
  <c r="G246"/>
  <c r="H246"/>
  <c r="D263" i="15"/>
  <c r="E263"/>
  <c r="D256" i="3"/>
  <c r="D284" s="1"/>
  <c r="C245" i="2"/>
  <c r="E245"/>
  <c r="E272" s="1"/>
  <c r="F245"/>
  <c r="F272" s="1"/>
  <c r="G245"/>
  <c r="G272" s="1"/>
  <c r="H245"/>
  <c r="H272" s="1"/>
  <c r="D158" i="14"/>
  <c r="D159"/>
  <c r="D160"/>
  <c r="D161"/>
  <c r="D162"/>
  <c r="R51" i="15"/>
  <c r="W51" s="1"/>
  <c r="O198" i="5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K198" i="6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197"/>
  <c r="C181" i="14"/>
  <c r="C196" s="1"/>
  <c r="B169"/>
  <c r="C169"/>
  <c r="B170"/>
  <c r="C170"/>
  <c r="B171"/>
  <c r="C171"/>
  <c r="B172"/>
  <c r="C172"/>
  <c r="B173"/>
  <c r="C173"/>
  <c r="B174"/>
  <c r="C174"/>
  <c r="B175"/>
  <c r="C175"/>
  <c r="B176"/>
  <c r="C176"/>
  <c r="B177"/>
  <c r="C177"/>
  <c r="B178"/>
  <c r="C178"/>
  <c r="B179"/>
  <c r="C179"/>
  <c r="B180"/>
  <c r="B195" s="1"/>
  <c r="C180"/>
  <c r="E181"/>
  <c r="E196" s="1"/>
  <c r="E180"/>
  <c r="E179"/>
  <c r="E178"/>
  <c r="E177"/>
  <c r="C46" i="10"/>
  <c r="D46"/>
  <c r="E46"/>
  <c r="F46"/>
  <c r="G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AX46"/>
  <c r="AY46"/>
  <c r="AZ46"/>
  <c r="BA46"/>
  <c r="BB46"/>
  <c r="C47"/>
  <c r="D47"/>
  <c r="E47"/>
  <c r="F47"/>
  <c r="G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C48"/>
  <c r="D48"/>
  <c r="E48"/>
  <c r="F48"/>
  <c r="G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C49"/>
  <c r="D49"/>
  <c r="E49"/>
  <c r="F49"/>
  <c r="G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AX49"/>
  <c r="AY49"/>
  <c r="AZ49"/>
  <c r="BA49"/>
  <c r="BB49"/>
  <c r="C50"/>
  <c r="D50"/>
  <c r="E50"/>
  <c r="F50"/>
  <c r="G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C51"/>
  <c r="D51"/>
  <c r="E51"/>
  <c r="F51"/>
  <c r="G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C52"/>
  <c r="D52"/>
  <c r="E52"/>
  <c r="F52"/>
  <c r="G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C53"/>
  <c r="D53"/>
  <c r="E53"/>
  <c r="F53"/>
  <c r="G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U53"/>
  <c r="AV53"/>
  <c r="AW53"/>
  <c r="AX53"/>
  <c r="AY53"/>
  <c r="AZ53"/>
  <c r="BA53"/>
  <c r="BB53"/>
  <c r="C54"/>
  <c r="D54"/>
  <c r="E54"/>
  <c r="F54"/>
  <c r="G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C55"/>
  <c r="D55"/>
  <c r="E55"/>
  <c r="F55"/>
  <c r="G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W59"/>
  <c r="X59"/>
  <c r="Y59"/>
  <c r="Z59"/>
  <c r="AA59"/>
  <c r="AB59"/>
  <c r="AC59"/>
  <c r="AD59"/>
  <c r="AE59"/>
  <c r="AF59"/>
  <c r="AG59"/>
  <c r="AH59"/>
  <c r="AI59"/>
  <c r="AJ59"/>
  <c r="AK59"/>
  <c r="AL59"/>
  <c r="AM59"/>
  <c r="AN59"/>
  <c r="AO59"/>
  <c r="AP59"/>
  <c r="AQ59"/>
  <c r="AR59"/>
  <c r="AS59"/>
  <c r="AT59"/>
  <c r="AU59"/>
  <c r="AV59"/>
  <c r="AW59"/>
  <c r="AX59"/>
  <c r="AY59"/>
  <c r="AZ59"/>
  <c r="BA59"/>
  <c r="BB59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C61"/>
  <c r="D61"/>
  <c r="E61"/>
  <c r="F61"/>
  <c r="G61"/>
  <c r="H61"/>
  <c r="I61"/>
  <c r="J61"/>
  <c r="K61"/>
  <c r="L61"/>
  <c r="M61"/>
  <c r="N61"/>
  <c r="O61"/>
  <c r="P61"/>
  <c r="Q61"/>
  <c r="R61"/>
  <c r="S61"/>
  <c r="T61"/>
  <c r="U61"/>
  <c r="V61"/>
  <c r="W61"/>
  <c r="X61"/>
  <c r="Y61"/>
  <c r="Z61"/>
  <c r="AA61"/>
  <c r="AB61"/>
  <c r="AC61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C62"/>
  <c r="D62"/>
  <c r="E62"/>
  <c r="F62"/>
  <c r="G62"/>
  <c r="H62"/>
  <c r="I62"/>
  <c r="J62"/>
  <c r="K62"/>
  <c r="L62"/>
  <c r="M62"/>
  <c r="N62"/>
  <c r="O62"/>
  <c r="P62"/>
  <c r="Q62"/>
  <c r="R62"/>
  <c r="S62"/>
  <c r="T62"/>
  <c r="U62"/>
  <c r="V62"/>
  <c r="W62"/>
  <c r="X62"/>
  <c r="Y62"/>
  <c r="Z62"/>
  <c r="AA62"/>
  <c r="AB62"/>
  <c r="AC62"/>
  <c r="AD62"/>
  <c r="AE62"/>
  <c r="AF62"/>
  <c r="AG62"/>
  <c r="AH62"/>
  <c r="AI62"/>
  <c r="AJ62"/>
  <c r="AK62"/>
  <c r="AL62"/>
  <c r="AM62"/>
  <c r="AN62"/>
  <c r="AO62"/>
  <c r="AP62"/>
  <c r="AQ62"/>
  <c r="AR62"/>
  <c r="AS62"/>
  <c r="AT62"/>
  <c r="AU62"/>
  <c r="AV62"/>
  <c r="AW62"/>
  <c r="AX62"/>
  <c r="AY62"/>
  <c r="AZ62"/>
  <c r="BA62"/>
  <c r="BB62"/>
  <c r="C63"/>
  <c r="D63"/>
  <c r="E63"/>
  <c r="F63"/>
  <c r="G63"/>
  <c r="H63"/>
  <c r="I63"/>
  <c r="J63"/>
  <c r="K63"/>
  <c r="L63"/>
  <c r="M63"/>
  <c r="N63"/>
  <c r="O63"/>
  <c r="P63"/>
  <c r="Q63"/>
  <c r="R63"/>
  <c r="S63"/>
  <c r="T63"/>
  <c r="U63"/>
  <c r="V63"/>
  <c r="W63"/>
  <c r="X63"/>
  <c r="Y63"/>
  <c r="Z63"/>
  <c r="AA63"/>
  <c r="AB63"/>
  <c r="AC63"/>
  <c r="AD63"/>
  <c r="AE63"/>
  <c r="AF63"/>
  <c r="AG63"/>
  <c r="AH63"/>
  <c r="AI63"/>
  <c r="AJ63"/>
  <c r="AK63"/>
  <c r="AL63"/>
  <c r="AM63"/>
  <c r="AN63"/>
  <c r="AO63"/>
  <c r="AP63"/>
  <c r="AQ63"/>
  <c r="AR63"/>
  <c r="AS63"/>
  <c r="AT63"/>
  <c r="AU63"/>
  <c r="AV63"/>
  <c r="AW63"/>
  <c r="AX63"/>
  <c r="AY63"/>
  <c r="AZ63"/>
  <c r="BA63"/>
  <c r="BB63"/>
  <c r="C64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W64"/>
  <c r="X64"/>
  <c r="Y64"/>
  <c r="Z64"/>
  <c r="AA64"/>
  <c r="AB64"/>
  <c r="AC64"/>
  <c r="AD64"/>
  <c r="AE64"/>
  <c r="AF64"/>
  <c r="AG64"/>
  <c r="AH64"/>
  <c r="AI64"/>
  <c r="AJ64"/>
  <c r="AK64"/>
  <c r="AL64"/>
  <c r="AM64"/>
  <c r="AN64"/>
  <c r="AO64"/>
  <c r="AP64"/>
  <c r="AQ64"/>
  <c r="AR64"/>
  <c r="AS64"/>
  <c r="AT64"/>
  <c r="AU64"/>
  <c r="AV64"/>
  <c r="AW64"/>
  <c r="AX64"/>
  <c r="AY64"/>
  <c r="AZ64"/>
  <c r="BA64"/>
  <c r="BB64"/>
  <c r="C65"/>
  <c r="D65"/>
  <c r="E65"/>
  <c r="F65"/>
  <c r="G65"/>
  <c r="H65"/>
  <c r="I65"/>
  <c r="J65"/>
  <c r="K65"/>
  <c r="L65"/>
  <c r="M65"/>
  <c r="N65"/>
  <c r="O65"/>
  <c r="P65"/>
  <c r="Q65"/>
  <c r="R65"/>
  <c r="S65"/>
  <c r="T65"/>
  <c r="U65"/>
  <c r="V65"/>
  <c r="W65"/>
  <c r="X65"/>
  <c r="Y65"/>
  <c r="Z65"/>
  <c r="AA65"/>
  <c r="AB65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V65"/>
  <c r="AW65"/>
  <c r="AX65"/>
  <c r="AY65"/>
  <c r="AZ65"/>
  <c r="BA65"/>
  <c r="BB65"/>
  <c r="C66"/>
  <c r="D66"/>
  <c r="E66"/>
  <c r="F66"/>
  <c r="G66"/>
  <c r="H66"/>
  <c r="I66"/>
  <c r="J66"/>
  <c r="K66"/>
  <c r="L66"/>
  <c r="M66"/>
  <c r="N66"/>
  <c r="O66"/>
  <c r="P66"/>
  <c r="Q66"/>
  <c r="R66"/>
  <c r="S66"/>
  <c r="T66"/>
  <c r="U66"/>
  <c r="V66"/>
  <c r="W66"/>
  <c r="X66"/>
  <c r="Y66"/>
  <c r="Z66"/>
  <c r="AA66"/>
  <c r="AB66"/>
  <c r="AC66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U66"/>
  <c r="AV66"/>
  <c r="AW66"/>
  <c r="AX66"/>
  <c r="AY66"/>
  <c r="AZ66"/>
  <c r="BA66"/>
  <c r="BB66"/>
  <c r="C67"/>
  <c r="D67"/>
  <c r="E67"/>
  <c r="F67"/>
  <c r="G67"/>
  <c r="H67"/>
  <c r="I67"/>
  <c r="J67"/>
  <c r="K67"/>
  <c r="L67"/>
  <c r="M67"/>
  <c r="N67"/>
  <c r="O67"/>
  <c r="P67"/>
  <c r="Q67"/>
  <c r="R67"/>
  <c r="S67"/>
  <c r="T67"/>
  <c r="U67"/>
  <c r="V67"/>
  <c r="W67"/>
  <c r="X67"/>
  <c r="Y67"/>
  <c r="Z67"/>
  <c r="AA67"/>
  <c r="AB67"/>
  <c r="AC67"/>
  <c r="AD67"/>
  <c r="AE67"/>
  <c r="AF67"/>
  <c r="AG67"/>
  <c r="AH67"/>
  <c r="AI67"/>
  <c r="AJ67"/>
  <c r="AK67"/>
  <c r="AL67"/>
  <c r="AM67"/>
  <c r="AN67"/>
  <c r="AO67"/>
  <c r="AP67"/>
  <c r="AQ67"/>
  <c r="AR67"/>
  <c r="AS67"/>
  <c r="AT67"/>
  <c r="AU67"/>
  <c r="AV67"/>
  <c r="AW67"/>
  <c r="AX67"/>
  <c r="AY67"/>
  <c r="AZ67"/>
  <c r="BA67"/>
  <c r="BB67"/>
  <c r="F256" i="3"/>
  <c r="F284" s="1"/>
  <c r="G256"/>
  <c r="G284" s="1"/>
  <c r="H256"/>
  <c r="H284" s="1"/>
  <c r="E256"/>
  <c r="E284" s="1"/>
  <c r="C256"/>
  <c r="C284" s="1"/>
  <c r="A256"/>
  <c r="H285" i="1"/>
  <c r="E285"/>
  <c r="F285"/>
  <c r="C154" i="4"/>
  <c r="B154"/>
  <c r="K154"/>
  <c r="J154"/>
  <c r="I154"/>
  <c r="H154"/>
  <c r="G154"/>
  <c r="F154"/>
  <c r="E154"/>
  <c r="D154"/>
  <c r="E138"/>
  <c r="D138"/>
  <c r="C138"/>
  <c r="B138"/>
  <c r="C127"/>
  <c r="D127"/>
  <c r="E127"/>
  <c r="B127"/>
  <c r="B126"/>
  <c r="K97"/>
  <c r="J97"/>
  <c r="I97"/>
  <c r="H97"/>
  <c r="G97"/>
  <c r="F97"/>
  <c r="E97"/>
  <c r="D97"/>
  <c r="C97"/>
  <c r="B97"/>
  <c r="B96"/>
  <c r="K86"/>
  <c r="J86"/>
  <c r="I86"/>
  <c r="H86"/>
  <c r="G86"/>
  <c r="F86"/>
  <c r="E86"/>
  <c r="D86"/>
  <c r="C86"/>
  <c r="B86"/>
  <c r="B85"/>
  <c r="F55"/>
  <c r="D55"/>
  <c r="D54"/>
  <c r="C55"/>
  <c r="C54"/>
  <c r="B55"/>
  <c r="B54"/>
  <c r="G39"/>
  <c r="E39"/>
  <c r="D39"/>
  <c r="C39"/>
  <c r="B39"/>
  <c r="G28"/>
  <c r="G27"/>
  <c r="E28"/>
  <c r="D27"/>
  <c r="D28"/>
  <c r="C28"/>
  <c r="C27"/>
  <c r="B27"/>
  <c r="A97"/>
  <c r="A86"/>
  <c r="A55"/>
  <c r="A72" s="1"/>
  <c r="A113" s="1"/>
  <c r="A154" s="1"/>
  <c r="T85" i="15"/>
  <c r="R83"/>
  <c r="W83" s="1"/>
  <c r="R81"/>
  <c r="W81" s="1"/>
  <c r="R79"/>
  <c r="W79" s="1"/>
  <c r="R77"/>
  <c r="W77" s="1"/>
  <c r="R70"/>
  <c r="R68"/>
  <c r="R62"/>
  <c r="R61"/>
  <c r="R59"/>
  <c r="R55"/>
  <c r="O66"/>
  <c r="Q66"/>
  <c r="R6"/>
  <c r="W5" s="1"/>
  <c r="C272" i="2" l="1"/>
  <c r="D182" i="14"/>
  <c r="E195"/>
  <c r="N495" i="9"/>
  <c r="W50" i="15"/>
  <c r="W52"/>
  <c r="M6" i="16"/>
  <c r="M7" s="1"/>
  <c r="M8" s="1"/>
  <c r="M9" s="1"/>
  <c r="M10" s="1"/>
  <c r="M11" s="1"/>
  <c r="M12" s="1"/>
  <c r="I66" i="15"/>
  <c r="J66"/>
  <c r="K66"/>
  <c r="O85"/>
  <c r="P85"/>
  <c r="J72"/>
  <c r="K72"/>
  <c r="L100" i="19"/>
  <c r="L101"/>
  <c r="L102"/>
  <c r="L103"/>
  <c r="L104"/>
  <c r="L105"/>
  <c r="L106"/>
  <c r="L107"/>
  <c r="L108"/>
  <c r="L109"/>
  <c r="L99"/>
  <c r="L98"/>
  <c r="C254" i="9"/>
  <c r="H255" i="3"/>
  <c r="G255"/>
  <c r="F255"/>
  <c r="E255"/>
  <c r="D255"/>
  <c r="C255"/>
  <c r="A255"/>
  <c r="H244" i="2"/>
  <c r="G244"/>
  <c r="F244"/>
  <c r="E244"/>
  <c r="C244"/>
  <c r="M53" i="15"/>
  <c r="M72" s="1"/>
  <c r="C10" i="17"/>
  <c r="C11"/>
  <c r="D11" s="1"/>
  <c r="D260" i="15"/>
  <c r="E260"/>
  <c r="D261"/>
  <c r="E261"/>
  <c r="D262"/>
  <c r="E262"/>
  <c r="B66" i="10"/>
  <c r="C253" i="9"/>
  <c r="H254" i="3"/>
  <c r="G254"/>
  <c r="F254"/>
  <c r="E254"/>
  <c r="D254"/>
  <c r="C254"/>
  <c r="A254"/>
  <c r="H243" i="2"/>
  <c r="G243"/>
  <c r="F243"/>
  <c r="E243"/>
  <c r="M66" i="15" l="1"/>
  <c r="L127" i="19"/>
  <c r="L138" s="1"/>
  <c r="F72" i="15"/>
  <c r="G72"/>
  <c r="H72"/>
  <c r="I72"/>
  <c r="B65" i="10"/>
  <c r="E254" i="15"/>
  <c r="E255"/>
  <c r="E256"/>
  <c r="E257"/>
  <c r="E258"/>
  <c r="E259"/>
  <c r="S48"/>
  <c r="D254"/>
  <c r="D255"/>
  <c r="D256"/>
  <c r="D257"/>
  <c r="D258"/>
  <c r="D259"/>
  <c r="C277"/>
  <c r="H253" i="3"/>
  <c r="G253"/>
  <c r="F253"/>
  <c r="E253"/>
  <c r="D253"/>
  <c r="C253"/>
  <c r="A253"/>
  <c r="H242" i="2"/>
  <c r="G242"/>
  <c r="F242"/>
  <c r="E242"/>
  <c r="C242"/>
  <c r="D277" i="15" l="1"/>
  <c r="E277"/>
  <c r="E137" i="4"/>
  <c r="D137"/>
  <c r="C137"/>
  <c r="B137"/>
  <c r="E126"/>
  <c r="D126"/>
  <c r="C126"/>
  <c r="E102"/>
  <c r="K96"/>
  <c r="J96"/>
  <c r="I96"/>
  <c r="H96"/>
  <c r="G96"/>
  <c r="F96"/>
  <c r="E96"/>
  <c r="D96"/>
  <c r="C96"/>
  <c r="A96"/>
  <c r="K85"/>
  <c r="J85"/>
  <c r="I85"/>
  <c r="H85"/>
  <c r="G85"/>
  <c r="F85"/>
  <c r="E85"/>
  <c r="D85"/>
  <c r="C85"/>
  <c r="A85"/>
  <c r="F54"/>
  <c r="A54"/>
  <c r="A71" s="1"/>
  <c r="A112" s="1"/>
  <c r="A153" s="1"/>
  <c r="G38"/>
  <c r="E38"/>
  <c r="D38"/>
  <c r="C38"/>
  <c r="B38"/>
  <c r="E27"/>
  <c r="F13"/>
  <c r="F28" s="1"/>
  <c r="C252" i="9"/>
  <c r="H252" i="3"/>
  <c r="G252"/>
  <c r="F252"/>
  <c r="E252"/>
  <c r="C252"/>
  <c r="A252"/>
  <c r="H241" i="2"/>
  <c r="G241"/>
  <c r="F241"/>
  <c r="E241"/>
  <c r="C241"/>
  <c r="B47" i="10"/>
  <c r="B48"/>
  <c r="B49"/>
  <c r="B50"/>
  <c r="B51"/>
  <c r="B52"/>
  <c r="B53"/>
  <c r="B54"/>
  <c r="B55"/>
  <c r="B56"/>
  <c r="B57"/>
  <c r="B58"/>
  <c r="B59"/>
  <c r="B60"/>
  <c r="B61"/>
  <c r="B62"/>
  <c r="B63"/>
  <c r="B64"/>
  <c r="C251" i="9"/>
  <c r="B168" i="12"/>
  <c r="H251" i="3"/>
  <c r="G251"/>
  <c r="F251"/>
  <c r="E251"/>
  <c r="C251"/>
  <c r="B251"/>
  <c r="A251"/>
  <c r="H240" i="2"/>
  <c r="G240"/>
  <c r="F240"/>
  <c r="E240"/>
  <c r="C240"/>
  <c r="D252" i="1"/>
  <c r="D252" i="3" s="1"/>
  <c r="D157" i="14"/>
  <c r="C250" i="9"/>
  <c r="E136" i="4"/>
  <c r="D136"/>
  <c r="C136"/>
  <c r="C134"/>
  <c r="C135"/>
  <c r="B136"/>
  <c r="B135"/>
  <c r="B134"/>
  <c r="C125"/>
  <c r="B125"/>
  <c r="F111"/>
  <c r="F109"/>
  <c r="F138" s="1"/>
  <c r="K95"/>
  <c r="J95"/>
  <c r="I95"/>
  <c r="H95"/>
  <c r="G95"/>
  <c r="E95"/>
  <c r="F95"/>
  <c r="D95"/>
  <c r="C95"/>
  <c r="B95"/>
  <c r="B94"/>
  <c r="A95"/>
  <c r="K84"/>
  <c r="J84"/>
  <c r="I84"/>
  <c r="H84"/>
  <c r="G84"/>
  <c r="F84"/>
  <c r="E84"/>
  <c r="D84"/>
  <c r="C84"/>
  <c r="B84"/>
  <c r="B83"/>
  <c r="A84"/>
  <c r="F53"/>
  <c r="D53"/>
  <c r="C53"/>
  <c r="B53"/>
  <c r="B52"/>
  <c r="A53"/>
  <c r="A70" s="1"/>
  <c r="A111" s="1"/>
  <c r="A152" s="1"/>
  <c r="C35"/>
  <c r="D37"/>
  <c r="G37"/>
  <c r="E37"/>
  <c r="C37"/>
  <c r="B37"/>
  <c r="G26"/>
  <c r="G25"/>
  <c r="E26"/>
  <c r="D26"/>
  <c r="C26"/>
  <c r="B25"/>
  <c r="B26"/>
  <c r="F12"/>
  <c r="F41" s="1"/>
  <c r="C249" i="9"/>
  <c r="H250" i="3"/>
  <c r="G250"/>
  <c r="F250"/>
  <c r="E250"/>
  <c r="C250"/>
  <c r="B250"/>
  <c r="A250"/>
  <c r="H238" i="2"/>
  <c r="H239"/>
  <c r="G239"/>
  <c r="F239"/>
  <c r="E239"/>
  <c r="C239"/>
  <c r="D249" i="1"/>
  <c r="D250" i="3"/>
  <c r="D156" i="14"/>
  <c r="D155"/>
  <c r="D154"/>
  <c r="H249" i="3"/>
  <c r="G249"/>
  <c r="F249"/>
  <c r="E249"/>
  <c r="C249"/>
  <c r="B249"/>
  <c r="A249"/>
  <c r="E238" i="2"/>
  <c r="C238"/>
  <c r="F238"/>
  <c r="G238"/>
  <c r="B137" i="11"/>
  <c r="C248" i="9"/>
  <c r="H247" i="3"/>
  <c r="H248"/>
  <c r="G246"/>
  <c r="G247"/>
  <c r="G248"/>
  <c r="F246"/>
  <c r="F247"/>
  <c r="F248"/>
  <c r="E246"/>
  <c r="E247"/>
  <c r="E248"/>
  <c r="C247"/>
  <c r="C248"/>
  <c r="B247"/>
  <c r="B248"/>
  <c r="A248"/>
  <c r="H234" i="2"/>
  <c r="H235"/>
  <c r="H236"/>
  <c r="H237"/>
  <c r="G236"/>
  <c r="G237"/>
  <c r="F237"/>
  <c r="E237"/>
  <c r="C237"/>
  <c r="C247" i="9"/>
  <c r="A246" i="3"/>
  <c r="B246"/>
  <c r="C246"/>
  <c r="H246"/>
  <c r="A247"/>
  <c r="C235" i="2"/>
  <c r="E235"/>
  <c r="F235"/>
  <c r="G235"/>
  <c r="C236"/>
  <c r="E236"/>
  <c r="F236"/>
  <c r="F66" i="15"/>
  <c r="C276"/>
  <c r="C275"/>
  <c r="C274"/>
  <c r="C273"/>
  <c r="C272"/>
  <c r="C271"/>
  <c r="C270"/>
  <c r="C269"/>
  <c r="C268"/>
  <c r="C267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145"/>
  <c r="E267" s="1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134"/>
  <c r="L97" i="19"/>
  <c r="D127"/>
  <c r="D138" s="1"/>
  <c r="E127"/>
  <c r="E138" s="1"/>
  <c r="F127"/>
  <c r="F138" s="1"/>
  <c r="G127"/>
  <c r="G138" s="1"/>
  <c r="H127"/>
  <c r="H138" s="1"/>
  <c r="I138"/>
  <c r="J127"/>
  <c r="J138" s="1"/>
  <c r="K127"/>
  <c r="K138" s="1"/>
  <c r="C126"/>
  <c r="C137" s="1"/>
  <c r="D126"/>
  <c r="E126"/>
  <c r="F126"/>
  <c r="G126"/>
  <c r="H126"/>
  <c r="I126"/>
  <c r="I137" s="1"/>
  <c r="J126"/>
  <c r="K126"/>
  <c r="C246" i="9"/>
  <c r="D248" i="3"/>
  <c r="N85" i="15"/>
  <c r="M85"/>
  <c r="L85"/>
  <c r="K85"/>
  <c r="J85"/>
  <c r="I85"/>
  <c r="H85"/>
  <c r="G85"/>
  <c r="F85"/>
  <c r="E85"/>
  <c r="D85"/>
  <c r="R60"/>
  <c r="W59" s="1"/>
  <c r="P53"/>
  <c r="N53"/>
  <c r="L53"/>
  <c r="F57"/>
  <c r="E57"/>
  <c r="E53" s="1"/>
  <c r="T49"/>
  <c r="I307" i="9"/>
  <c r="C245"/>
  <c r="D125" i="4"/>
  <c r="E125"/>
  <c r="F52"/>
  <c r="F11"/>
  <c r="F40" s="1"/>
  <c r="B150"/>
  <c r="J150"/>
  <c r="B124"/>
  <c r="C124"/>
  <c r="D124"/>
  <c r="C94"/>
  <c r="D94"/>
  <c r="E94"/>
  <c r="F94"/>
  <c r="G94"/>
  <c r="H94"/>
  <c r="I94"/>
  <c r="J94"/>
  <c r="K94"/>
  <c r="C83"/>
  <c r="D83"/>
  <c r="E83"/>
  <c r="F83"/>
  <c r="G83"/>
  <c r="H83"/>
  <c r="I83"/>
  <c r="J83"/>
  <c r="K83"/>
  <c r="A94"/>
  <c r="A83"/>
  <c r="C52"/>
  <c r="D52"/>
  <c r="A52"/>
  <c r="A69" s="1"/>
  <c r="A110" s="1"/>
  <c r="A151" s="1"/>
  <c r="B36"/>
  <c r="C36"/>
  <c r="D36"/>
  <c r="E36"/>
  <c r="G36"/>
  <c r="C25"/>
  <c r="D25"/>
  <c r="E25"/>
  <c r="D153" i="14"/>
  <c r="D78" i="20"/>
  <c r="D95" s="1"/>
  <c r="E78"/>
  <c r="G78"/>
  <c r="H78"/>
  <c r="H95" s="1"/>
  <c r="I78"/>
  <c r="J78"/>
  <c r="K78"/>
  <c r="F95"/>
  <c r="J95"/>
  <c r="A360" i="18"/>
  <c r="D264" i="6"/>
  <c r="E264"/>
  <c r="F264"/>
  <c r="G264"/>
  <c r="H264"/>
  <c r="I264"/>
  <c r="B245" i="5"/>
  <c r="C125" i="11"/>
  <c r="E125"/>
  <c r="E137" s="1"/>
  <c r="F125"/>
  <c r="G125"/>
  <c r="H125"/>
  <c r="H137" s="1"/>
  <c r="I125"/>
  <c r="I137" s="1"/>
  <c r="J125"/>
  <c r="E263" i="9"/>
  <c r="E264"/>
  <c r="E265"/>
  <c r="E266"/>
  <c r="E267"/>
  <c r="E268"/>
  <c r="E269"/>
  <c r="E270"/>
  <c r="E271"/>
  <c r="F307"/>
  <c r="G307"/>
  <c r="H307"/>
  <c r="J307"/>
  <c r="K307"/>
  <c r="L307"/>
  <c r="M307"/>
  <c r="N307"/>
  <c r="O307"/>
  <c r="P307"/>
  <c r="C244"/>
  <c r="B245" i="3"/>
  <c r="C245"/>
  <c r="E245"/>
  <c r="F245"/>
  <c r="G245"/>
  <c r="H245"/>
  <c r="A245"/>
  <c r="C234" i="2"/>
  <c r="E234"/>
  <c r="F234"/>
  <c r="G234"/>
  <c r="C284" i="1"/>
  <c r="E284"/>
  <c r="F284"/>
  <c r="G284"/>
  <c r="H284"/>
  <c r="B284"/>
  <c r="D152" i="14"/>
  <c r="D151"/>
  <c r="B179" i="13"/>
  <c r="B195" s="1"/>
  <c r="R38" i="15"/>
  <c r="W38" s="1"/>
  <c r="R36"/>
  <c r="R34"/>
  <c r="R32"/>
  <c r="R25"/>
  <c r="R23"/>
  <c r="R17"/>
  <c r="R16"/>
  <c r="R15"/>
  <c r="R14"/>
  <c r="R10"/>
  <c r="W6"/>
  <c r="W7" s="1"/>
  <c r="P40"/>
  <c r="Q40"/>
  <c r="P12"/>
  <c r="P8" s="1"/>
  <c r="C9" i="17"/>
  <c r="K39" i="16"/>
  <c r="K40"/>
  <c r="K41"/>
  <c r="K42"/>
  <c r="K43"/>
  <c r="K44"/>
  <c r="K45"/>
  <c r="K46"/>
  <c r="K47"/>
  <c r="K48"/>
  <c r="K49"/>
  <c r="K38"/>
  <c r="E39"/>
  <c r="E40"/>
  <c r="E41"/>
  <c r="E42"/>
  <c r="E43"/>
  <c r="E44"/>
  <c r="E45"/>
  <c r="E46"/>
  <c r="E47"/>
  <c r="E48"/>
  <c r="E49"/>
  <c r="E38"/>
  <c r="N40" i="15"/>
  <c r="N12"/>
  <c r="N8" s="1"/>
  <c r="C243" i="9"/>
  <c r="B244" i="3"/>
  <c r="C244"/>
  <c r="E244"/>
  <c r="F244"/>
  <c r="G244"/>
  <c r="H244"/>
  <c r="A244"/>
  <c r="C233" i="2"/>
  <c r="E233"/>
  <c r="F233"/>
  <c r="G233"/>
  <c r="H233"/>
  <c r="H49" i="16"/>
  <c r="H48"/>
  <c r="H47"/>
  <c r="H46"/>
  <c r="H45"/>
  <c r="H44"/>
  <c r="H43"/>
  <c r="H42"/>
  <c r="H41"/>
  <c r="H40"/>
  <c r="H39"/>
  <c r="H38"/>
  <c r="D150" i="14"/>
  <c r="B91" i="4"/>
  <c r="C91"/>
  <c r="D91"/>
  <c r="E91"/>
  <c r="F91"/>
  <c r="G91"/>
  <c r="H91"/>
  <c r="I91"/>
  <c r="J91"/>
  <c r="K91"/>
  <c r="B92"/>
  <c r="C92"/>
  <c r="D92"/>
  <c r="E92"/>
  <c r="F92"/>
  <c r="G92"/>
  <c r="H92"/>
  <c r="I92"/>
  <c r="J92"/>
  <c r="K92"/>
  <c r="B93"/>
  <c r="C93"/>
  <c r="D93"/>
  <c r="E93"/>
  <c r="F93"/>
  <c r="G93"/>
  <c r="H93"/>
  <c r="I93"/>
  <c r="J93"/>
  <c r="K93"/>
  <c r="B77"/>
  <c r="C77"/>
  <c r="D77"/>
  <c r="E77"/>
  <c r="F77"/>
  <c r="G77"/>
  <c r="H77"/>
  <c r="I77"/>
  <c r="J77"/>
  <c r="K77"/>
  <c r="B78"/>
  <c r="C78"/>
  <c r="D78"/>
  <c r="E78"/>
  <c r="F78"/>
  <c r="G78"/>
  <c r="H78"/>
  <c r="I78"/>
  <c r="J78"/>
  <c r="K78"/>
  <c r="B79"/>
  <c r="C79"/>
  <c r="D79"/>
  <c r="E79"/>
  <c r="F79"/>
  <c r="G79"/>
  <c r="H79"/>
  <c r="I79"/>
  <c r="J79"/>
  <c r="K79"/>
  <c r="B80"/>
  <c r="C80"/>
  <c r="D80"/>
  <c r="E80"/>
  <c r="F80"/>
  <c r="G80"/>
  <c r="H80"/>
  <c r="I80"/>
  <c r="J80"/>
  <c r="K80"/>
  <c r="B81"/>
  <c r="C81"/>
  <c r="D81"/>
  <c r="E81"/>
  <c r="F81"/>
  <c r="G81"/>
  <c r="H81"/>
  <c r="I81"/>
  <c r="J81"/>
  <c r="K81"/>
  <c r="B82"/>
  <c r="C82"/>
  <c r="D82"/>
  <c r="E82"/>
  <c r="F82"/>
  <c r="G82"/>
  <c r="H82"/>
  <c r="I82"/>
  <c r="J82"/>
  <c r="K82"/>
  <c r="F47"/>
  <c r="F48"/>
  <c r="F49"/>
  <c r="F50"/>
  <c r="F51"/>
  <c r="C45"/>
  <c r="C46"/>
  <c r="B47"/>
  <c r="C47"/>
  <c r="D47"/>
  <c r="B48"/>
  <c r="C48"/>
  <c r="D48"/>
  <c r="B49"/>
  <c r="C49"/>
  <c r="D49"/>
  <c r="B50"/>
  <c r="C50"/>
  <c r="D50"/>
  <c r="B51"/>
  <c r="C51"/>
  <c r="D51"/>
  <c r="B33"/>
  <c r="D33"/>
  <c r="E33"/>
  <c r="G33"/>
  <c r="B34"/>
  <c r="D34"/>
  <c r="E34"/>
  <c r="G34"/>
  <c r="B35"/>
  <c r="D35"/>
  <c r="E35"/>
  <c r="G35"/>
  <c r="B19"/>
  <c r="D19"/>
  <c r="E19"/>
  <c r="G19"/>
  <c r="B20"/>
  <c r="D20"/>
  <c r="E20"/>
  <c r="G20"/>
  <c r="B21"/>
  <c r="C21"/>
  <c r="D21"/>
  <c r="G21"/>
  <c r="B22"/>
  <c r="C22"/>
  <c r="D22"/>
  <c r="E22"/>
  <c r="G22"/>
  <c r="B23"/>
  <c r="C23"/>
  <c r="D23"/>
  <c r="E23"/>
  <c r="G23"/>
  <c r="B24"/>
  <c r="C24"/>
  <c r="D24"/>
  <c r="E24"/>
  <c r="G24"/>
  <c r="D134"/>
  <c r="B123"/>
  <c r="C123"/>
  <c r="D123"/>
  <c r="E123"/>
  <c r="A93"/>
  <c r="A82"/>
  <c r="A51"/>
  <c r="A68" s="1"/>
  <c r="A109" s="1"/>
  <c r="A150" s="1"/>
  <c r="A50"/>
  <c r="F9"/>
  <c r="C65" i="20"/>
  <c r="C82" s="1"/>
  <c r="D65"/>
  <c r="E65"/>
  <c r="E96" s="1"/>
  <c r="F65"/>
  <c r="F96" s="1"/>
  <c r="G65"/>
  <c r="G96" s="1"/>
  <c r="H65"/>
  <c r="I65"/>
  <c r="I96" s="1"/>
  <c r="J65"/>
  <c r="J96" s="1"/>
  <c r="K65"/>
  <c r="K96" s="1"/>
  <c r="C66"/>
  <c r="D66"/>
  <c r="D82" s="1"/>
  <c r="E66"/>
  <c r="F66"/>
  <c r="G66"/>
  <c r="H66"/>
  <c r="I66"/>
  <c r="J66"/>
  <c r="K66"/>
  <c r="C67"/>
  <c r="C84" s="1"/>
  <c r="D67"/>
  <c r="E67"/>
  <c r="F67"/>
  <c r="G67"/>
  <c r="H67"/>
  <c r="I67"/>
  <c r="J67"/>
  <c r="K67"/>
  <c r="C68"/>
  <c r="D68"/>
  <c r="E68"/>
  <c r="F68"/>
  <c r="G68"/>
  <c r="H68"/>
  <c r="I68"/>
  <c r="J68"/>
  <c r="J84" s="1"/>
  <c r="K68"/>
  <c r="C69"/>
  <c r="D69"/>
  <c r="E69"/>
  <c r="F69"/>
  <c r="G69"/>
  <c r="H69"/>
  <c r="I69"/>
  <c r="I85" s="1"/>
  <c r="J69"/>
  <c r="K69"/>
  <c r="C70"/>
  <c r="D70"/>
  <c r="E70"/>
  <c r="F70"/>
  <c r="G70"/>
  <c r="H70"/>
  <c r="I70"/>
  <c r="J70"/>
  <c r="J86" s="1"/>
  <c r="K70"/>
  <c r="C71"/>
  <c r="D71"/>
  <c r="E71"/>
  <c r="F71"/>
  <c r="G71"/>
  <c r="G87" s="1"/>
  <c r="H71"/>
  <c r="I71"/>
  <c r="J71"/>
  <c r="K71"/>
  <c r="C72"/>
  <c r="D72"/>
  <c r="E72"/>
  <c r="F72"/>
  <c r="G72"/>
  <c r="H72"/>
  <c r="I72"/>
  <c r="J72"/>
  <c r="K72"/>
  <c r="C73"/>
  <c r="D73"/>
  <c r="E73"/>
  <c r="E90" s="1"/>
  <c r="F73"/>
  <c r="G73"/>
  <c r="H73"/>
  <c r="I73"/>
  <c r="I89" s="1"/>
  <c r="J73"/>
  <c r="K73"/>
  <c r="K89" s="1"/>
  <c r="C74"/>
  <c r="D74"/>
  <c r="D91" s="1"/>
  <c r="E74"/>
  <c r="F74"/>
  <c r="G74"/>
  <c r="H74"/>
  <c r="I74"/>
  <c r="J74"/>
  <c r="K74"/>
  <c r="C75"/>
  <c r="D75"/>
  <c r="E75"/>
  <c r="F75"/>
  <c r="G75"/>
  <c r="H75"/>
  <c r="I75"/>
  <c r="J75"/>
  <c r="K75"/>
  <c r="C76"/>
  <c r="D76"/>
  <c r="E76"/>
  <c r="F76"/>
  <c r="G76"/>
  <c r="H76"/>
  <c r="H93" s="1"/>
  <c r="I76"/>
  <c r="J76"/>
  <c r="K76"/>
  <c r="C77"/>
  <c r="D77"/>
  <c r="E77"/>
  <c r="F77"/>
  <c r="F94" s="1"/>
  <c r="G77"/>
  <c r="H77"/>
  <c r="H94" s="1"/>
  <c r="I77"/>
  <c r="I94" s="1"/>
  <c r="J77"/>
  <c r="K77"/>
  <c r="J94"/>
  <c r="B77"/>
  <c r="B94" s="1"/>
  <c r="B76"/>
  <c r="B75"/>
  <c r="B74"/>
  <c r="B73"/>
  <c r="B90" s="1"/>
  <c r="B72"/>
  <c r="B71"/>
  <c r="B70"/>
  <c r="B69"/>
  <c r="B86" s="1"/>
  <c r="B68"/>
  <c r="B67"/>
  <c r="B66"/>
  <c r="B65"/>
  <c r="D89"/>
  <c r="F119" i="19"/>
  <c r="F120"/>
  <c r="F121"/>
  <c r="F122"/>
  <c r="F123"/>
  <c r="F124"/>
  <c r="F125"/>
  <c r="I119"/>
  <c r="J119"/>
  <c r="I120"/>
  <c r="J120"/>
  <c r="J130" s="1"/>
  <c r="I121"/>
  <c r="I131" s="1"/>
  <c r="J121"/>
  <c r="I122"/>
  <c r="J122"/>
  <c r="I123"/>
  <c r="J123"/>
  <c r="I124"/>
  <c r="J124"/>
  <c r="I125"/>
  <c r="J125"/>
  <c r="J136" s="1"/>
  <c r="I130"/>
  <c r="I132"/>
  <c r="J132"/>
  <c r="I133"/>
  <c r="J133"/>
  <c r="I134"/>
  <c r="J134"/>
  <c r="I135"/>
  <c r="J135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4"/>
  <c r="K125"/>
  <c r="H125"/>
  <c r="H135" s="1"/>
  <c r="G125"/>
  <c r="E125"/>
  <c r="D125"/>
  <c r="D136" s="1"/>
  <c r="C125"/>
  <c r="B125"/>
  <c r="B136" s="1"/>
  <c r="K124"/>
  <c r="H124"/>
  <c r="G124"/>
  <c r="G135" s="1"/>
  <c r="E124"/>
  <c r="D124"/>
  <c r="D135" s="1"/>
  <c r="C124"/>
  <c r="B124"/>
  <c r="K123"/>
  <c r="H123"/>
  <c r="G123"/>
  <c r="E123"/>
  <c r="D123"/>
  <c r="C123"/>
  <c r="B123"/>
  <c r="K122"/>
  <c r="H122"/>
  <c r="G122"/>
  <c r="E122"/>
  <c r="D122"/>
  <c r="D132" s="1"/>
  <c r="C122"/>
  <c r="B122"/>
  <c r="B133" s="1"/>
  <c r="K121"/>
  <c r="H121"/>
  <c r="H131" s="1"/>
  <c r="G121"/>
  <c r="E121"/>
  <c r="D121"/>
  <c r="C121"/>
  <c r="B121"/>
  <c r="K120"/>
  <c r="K130" s="1"/>
  <c r="H120"/>
  <c r="G120"/>
  <c r="E120"/>
  <c r="D120"/>
  <c r="C120"/>
  <c r="B120"/>
  <c r="B131" s="1"/>
  <c r="K119"/>
  <c r="H119"/>
  <c r="G119"/>
  <c r="E119"/>
  <c r="D119"/>
  <c r="C119"/>
  <c r="B119"/>
  <c r="C242" i="9"/>
  <c r="M40" i="15"/>
  <c r="M12"/>
  <c r="M8" s="1"/>
  <c r="D149" i="14"/>
  <c r="B243" i="3"/>
  <c r="C243"/>
  <c r="E243"/>
  <c r="F243"/>
  <c r="G243"/>
  <c r="H243"/>
  <c r="A243"/>
  <c r="C232" i="2"/>
  <c r="E232"/>
  <c r="F232"/>
  <c r="G232"/>
  <c r="H232"/>
  <c r="D244"/>
  <c r="B234" i="3"/>
  <c r="C234"/>
  <c r="E234"/>
  <c r="F234"/>
  <c r="G234"/>
  <c r="H234"/>
  <c r="B235"/>
  <c r="C235"/>
  <c r="E235"/>
  <c r="F235"/>
  <c r="G235"/>
  <c r="H235"/>
  <c r="B236"/>
  <c r="C236"/>
  <c r="E236"/>
  <c r="F236"/>
  <c r="G236"/>
  <c r="H236"/>
  <c r="B237"/>
  <c r="C237"/>
  <c r="E237"/>
  <c r="F237"/>
  <c r="G237"/>
  <c r="H237"/>
  <c r="B238"/>
  <c r="C238"/>
  <c r="E238"/>
  <c r="F238"/>
  <c r="G238"/>
  <c r="H238"/>
  <c r="B239"/>
  <c r="C239"/>
  <c r="E239"/>
  <c r="F239"/>
  <c r="G239"/>
  <c r="H239"/>
  <c r="B240"/>
  <c r="C240"/>
  <c r="E240"/>
  <c r="F240"/>
  <c r="G240"/>
  <c r="H240"/>
  <c r="B241"/>
  <c r="C241"/>
  <c r="E241"/>
  <c r="F241"/>
  <c r="G241"/>
  <c r="H241"/>
  <c r="B242"/>
  <c r="C242"/>
  <c r="E242"/>
  <c r="F242"/>
  <c r="G242"/>
  <c r="H242"/>
  <c r="A242"/>
  <c r="B224" i="2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D243"/>
  <c r="D148" i="14"/>
  <c r="K97" i="11"/>
  <c r="C241" i="9"/>
  <c r="L40" i="15"/>
  <c r="L12"/>
  <c r="L8" s="1"/>
  <c r="E40"/>
  <c r="E12"/>
  <c r="E8" s="1"/>
  <c r="K40"/>
  <c r="K12"/>
  <c r="K8" s="1"/>
  <c r="K96" i="11"/>
  <c r="K95"/>
  <c r="C240" i="9"/>
  <c r="C239"/>
  <c r="A235" i="3"/>
  <c r="A236"/>
  <c r="A237"/>
  <c r="A238"/>
  <c r="A239"/>
  <c r="A240"/>
  <c r="A241"/>
  <c r="D242" i="2"/>
  <c r="D241"/>
  <c r="J40" i="15"/>
  <c r="J12"/>
  <c r="J8" s="1"/>
  <c r="D147" i="14"/>
  <c r="B223" i="3"/>
  <c r="C223"/>
  <c r="E223"/>
  <c r="F223"/>
  <c r="G223"/>
  <c r="H223"/>
  <c r="B224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B232"/>
  <c r="C232"/>
  <c r="E232"/>
  <c r="F232"/>
  <c r="G232"/>
  <c r="H232"/>
  <c r="B233"/>
  <c r="C233"/>
  <c r="E233"/>
  <c r="F233"/>
  <c r="G233"/>
  <c r="H233"/>
  <c r="A223"/>
  <c r="A224"/>
  <c r="A225"/>
  <c r="A226"/>
  <c r="A227"/>
  <c r="A228"/>
  <c r="A229"/>
  <c r="A230"/>
  <c r="A231"/>
  <c r="A232"/>
  <c r="A233"/>
  <c r="A234"/>
  <c r="C5" i="2"/>
  <c r="E5"/>
  <c r="F5"/>
  <c r="G5"/>
  <c r="H5"/>
  <c r="C6"/>
  <c r="E6"/>
  <c r="F6"/>
  <c r="G6"/>
  <c r="H6"/>
  <c r="C7"/>
  <c r="E7"/>
  <c r="F7"/>
  <c r="G7"/>
  <c r="H7"/>
  <c r="C8"/>
  <c r="E8"/>
  <c r="F8"/>
  <c r="G8"/>
  <c r="H8"/>
  <c r="C9"/>
  <c r="E9"/>
  <c r="F9"/>
  <c r="G9"/>
  <c r="H9"/>
  <c r="C10"/>
  <c r="E10"/>
  <c r="F10"/>
  <c r="G10"/>
  <c r="H10"/>
  <c r="C11"/>
  <c r="E11"/>
  <c r="F11"/>
  <c r="G11"/>
  <c r="H11"/>
  <c r="C12"/>
  <c r="E12"/>
  <c r="F12"/>
  <c r="G12"/>
  <c r="H12"/>
  <c r="C13"/>
  <c r="E13"/>
  <c r="F13"/>
  <c r="G13"/>
  <c r="H13"/>
  <c r="C14"/>
  <c r="E14"/>
  <c r="F14"/>
  <c r="G14"/>
  <c r="H14"/>
  <c r="C15"/>
  <c r="E15"/>
  <c r="F15"/>
  <c r="G15"/>
  <c r="H15"/>
  <c r="C16"/>
  <c r="E16"/>
  <c r="F16"/>
  <c r="G16"/>
  <c r="H16"/>
  <c r="C17"/>
  <c r="E17"/>
  <c r="F17"/>
  <c r="G17"/>
  <c r="H17"/>
  <c r="C18"/>
  <c r="E18"/>
  <c r="F18"/>
  <c r="G18"/>
  <c r="H18"/>
  <c r="C19"/>
  <c r="E19"/>
  <c r="F19"/>
  <c r="G19"/>
  <c r="H19"/>
  <c r="C20"/>
  <c r="E20"/>
  <c r="F20"/>
  <c r="G20"/>
  <c r="H20"/>
  <c r="C21"/>
  <c r="E21"/>
  <c r="F21"/>
  <c r="G21"/>
  <c r="H21"/>
  <c r="C22"/>
  <c r="E22"/>
  <c r="F22"/>
  <c r="G22"/>
  <c r="H22"/>
  <c r="C23"/>
  <c r="E23"/>
  <c r="F23"/>
  <c r="G23"/>
  <c r="H23"/>
  <c r="C24"/>
  <c r="E24"/>
  <c r="F24"/>
  <c r="G24"/>
  <c r="H24"/>
  <c r="C25"/>
  <c r="E25"/>
  <c r="F25"/>
  <c r="G25"/>
  <c r="H25"/>
  <c r="C26"/>
  <c r="E26"/>
  <c r="F26"/>
  <c r="G26"/>
  <c r="H26"/>
  <c r="C27"/>
  <c r="E27"/>
  <c r="F27"/>
  <c r="G27"/>
  <c r="H27"/>
  <c r="C28"/>
  <c r="E28"/>
  <c r="F28"/>
  <c r="G28"/>
  <c r="H28"/>
  <c r="C29"/>
  <c r="E29"/>
  <c r="F29"/>
  <c r="G29"/>
  <c r="H29"/>
  <c r="C30"/>
  <c r="E30"/>
  <c r="F30"/>
  <c r="G30"/>
  <c r="H30"/>
  <c r="C31"/>
  <c r="E31"/>
  <c r="F31"/>
  <c r="G31"/>
  <c r="H31"/>
  <c r="C32"/>
  <c r="E32"/>
  <c r="F32"/>
  <c r="G32"/>
  <c r="H32"/>
  <c r="C33"/>
  <c r="E33"/>
  <c r="F33"/>
  <c r="G33"/>
  <c r="H33"/>
  <c r="C34"/>
  <c r="E34"/>
  <c r="F34"/>
  <c r="G34"/>
  <c r="H34"/>
  <c r="C35"/>
  <c r="E35"/>
  <c r="F35"/>
  <c r="G35"/>
  <c r="H35"/>
  <c r="C36"/>
  <c r="E36"/>
  <c r="F36"/>
  <c r="G36"/>
  <c r="H36"/>
  <c r="C37"/>
  <c r="E37"/>
  <c r="F37"/>
  <c r="G37"/>
  <c r="H37"/>
  <c r="C38"/>
  <c r="E38"/>
  <c r="F38"/>
  <c r="G38"/>
  <c r="H38"/>
  <c r="C39"/>
  <c r="E39"/>
  <c r="F39"/>
  <c r="G39"/>
  <c r="H39"/>
  <c r="C40"/>
  <c r="E40"/>
  <c r="F40"/>
  <c r="G40"/>
  <c r="H40"/>
  <c r="C41"/>
  <c r="E41"/>
  <c r="F41"/>
  <c r="G41"/>
  <c r="H41"/>
  <c r="C42"/>
  <c r="E42"/>
  <c r="F42"/>
  <c r="G42"/>
  <c r="H42"/>
  <c r="C43"/>
  <c r="E43"/>
  <c r="F43"/>
  <c r="G43"/>
  <c r="H43"/>
  <c r="C44"/>
  <c r="E44"/>
  <c r="F44"/>
  <c r="G44"/>
  <c r="H44"/>
  <c r="C45"/>
  <c r="E45"/>
  <c r="F45"/>
  <c r="G45"/>
  <c r="H45"/>
  <c r="C46"/>
  <c r="E46"/>
  <c r="F46"/>
  <c r="G46"/>
  <c r="H46"/>
  <c r="C47"/>
  <c r="E47"/>
  <c r="F47"/>
  <c r="G47"/>
  <c r="H47"/>
  <c r="C48"/>
  <c r="E48"/>
  <c r="F48"/>
  <c r="G48"/>
  <c r="H48"/>
  <c r="C49"/>
  <c r="E49"/>
  <c r="F49"/>
  <c r="G49"/>
  <c r="H49"/>
  <c r="C50"/>
  <c r="E50"/>
  <c r="F50"/>
  <c r="G50"/>
  <c r="H50"/>
  <c r="C51"/>
  <c r="E51"/>
  <c r="F51"/>
  <c r="G51"/>
  <c r="H51"/>
  <c r="C52"/>
  <c r="E52"/>
  <c r="F52"/>
  <c r="G52"/>
  <c r="H52"/>
  <c r="C53"/>
  <c r="E53"/>
  <c r="F53"/>
  <c r="G53"/>
  <c r="H53"/>
  <c r="C54"/>
  <c r="E54"/>
  <c r="F54"/>
  <c r="G54"/>
  <c r="H54"/>
  <c r="C55"/>
  <c r="E55"/>
  <c r="F55"/>
  <c r="G55"/>
  <c r="H55"/>
  <c r="C56"/>
  <c r="E56"/>
  <c r="F56"/>
  <c r="G56"/>
  <c r="H56"/>
  <c r="C57"/>
  <c r="E57"/>
  <c r="F57"/>
  <c r="G57"/>
  <c r="H57"/>
  <c r="C58"/>
  <c r="E58"/>
  <c r="F58"/>
  <c r="G58"/>
  <c r="H58"/>
  <c r="C59"/>
  <c r="E59"/>
  <c r="F59"/>
  <c r="G59"/>
  <c r="H59"/>
  <c r="C60"/>
  <c r="E60"/>
  <c r="F60"/>
  <c r="G60"/>
  <c r="H60"/>
  <c r="C61"/>
  <c r="E61"/>
  <c r="F61"/>
  <c r="G61"/>
  <c r="H61"/>
  <c r="C62"/>
  <c r="E62"/>
  <c r="F62"/>
  <c r="G62"/>
  <c r="H62"/>
  <c r="C63"/>
  <c r="E63"/>
  <c r="F63"/>
  <c r="G63"/>
  <c r="H63"/>
  <c r="C64"/>
  <c r="E64"/>
  <c r="F64"/>
  <c r="G64"/>
  <c r="H64"/>
  <c r="C65"/>
  <c r="E65"/>
  <c r="F65"/>
  <c r="G65"/>
  <c r="H65"/>
  <c r="C66"/>
  <c r="E66"/>
  <c r="F66"/>
  <c r="G66"/>
  <c r="H66"/>
  <c r="C67"/>
  <c r="E67"/>
  <c r="F67"/>
  <c r="G67"/>
  <c r="H67"/>
  <c r="C68"/>
  <c r="E68"/>
  <c r="F68"/>
  <c r="G68"/>
  <c r="H68"/>
  <c r="C69"/>
  <c r="E69"/>
  <c r="F69"/>
  <c r="G69"/>
  <c r="H69"/>
  <c r="C70"/>
  <c r="E70"/>
  <c r="F70"/>
  <c r="G70"/>
  <c r="H70"/>
  <c r="C71"/>
  <c r="E71"/>
  <c r="F71"/>
  <c r="G71"/>
  <c r="H71"/>
  <c r="C72"/>
  <c r="E72"/>
  <c r="F72"/>
  <c r="G72"/>
  <c r="H72"/>
  <c r="C73"/>
  <c r="E73"/>
  <c r="F73"/>
  <c r="G73"/>
  <c r="H73"/>
  <c r="C74"/>
  <c r="E74"/>
  <c r="F74"/>
  <c r="G74"/>
  <c r="H74"/>
  <c r="C75"/>
  <c r="E75"/>
  <c r="F75"/>
  <c r="G75"/>
  <c r="H75"/>
  <c r="C76"/>
  <c r="E76"/>
  <c r="F76"/>
  <c r="G76"/>
  <c r="H76"/>
  <c r="C77"/>
  <c r="E77"/>
  <c r="F77"/>
  <c r="G77"/>
  <c r="H77"/>
  <c r="C78"/>
  <c r="E78"/>
  <c r="F78"/>
  <c r="G78"/>
  <c r="H78"/>
  <c r="C79"/>
  <c r="E79"/>
  <c r="F79"/>
  <c r="G79"/>
  <c r="H79"/>
  <c r="C80"/>
  <c r="E80"/>
  <c r="F80"/>
  <c r="G80"/>
  <c r="H80"/>
  <c r="C81"/>
  <c r="E81"/>
  <c r="F81"/>
  <c r="G81"/>
  <c r="H81"/>
  <c r="C82"/>
  <c r="E82"/>
  <c r="F82"/>
  <c r="G82"/>
  <c r="H82"/>
  <c r="C83"/>
  <c r="E83"/>
  <c r="F83"/>
  <c r="G83"/>
  <c r="H83"/>
  <c r="C84"/>
  <c r="E84"/>
  <c r="F84"/>
  <c r="G84"/>
  <c r="H84"/>
  <c r="C85"/>
  <c r="E85"/>
  <c r="F85"/>
  <c r="G85"/>
  <c r="H85"/>
  <c r="C86"/>
  <c r="E86"/>
  <c r="F86"/>
  <c r="G86"/>
  <c r="H86"/>
  <c r="C87"/>
  <c r="E87"/>
  <c r="F87"/>
  <c r="G87"/>
  <c r="H87"/>
  <c r="C88"/>
  <c r="E88"/>
  <c r="F88"/>
  <c r="G88"/>
  <c r="H88"/>
  <c r="C89"/>
  <c r="E89"/>
  <c r="F89"/>
  <c r="G89"/>
  <c r="H89"/>
  <c r="C90"/>
  <c r="E90"/>
  <c r="F90"/>
  <c r="G90"/>
  <c r="H90"/>
  <c r="C91"/>
  <c r="E91"/>
  <c r="F91"/>
  <c r="G91"/>
  <c r="H91"/>
  <c r="C92"/>
  <c r="E92"/>
  <c r="F92"/>
  <c r="G92"/>
  <c r="H92"/>
  <c r="C93"/>
  <c r="E93"/>
  <c r="F93"/>
  <c r="G93"/>
  <c r="H93"/>
  <c r="C94"/>
  <c r="E94"/>
  <c r="F94"/>
  <c r="G94"/>
  <c r="H94"/>
  <c r="C95"/>
  <c r="E95"/>
  <c r="F95"/>
  <c r="G95"/>
  <c r="H95"/>
  <c r="C96"/>
  <c r="E96"/>
  <c r="F96"/>
  <c r="G96"/>
  <c r="H96"/>
  <c r="C97"/>
  <c r="E97"/>
  <c r="F97"/>
  <c r="G97"/>
  <c r="H97"/>
  <c r="C98"/>
  <c r="E98"/>
  <c r="F98"/>
  <c r="G98"/>
  <c r="H98"/>
  <c r="C99"/>
  <c r="E99"/>
  <c r="F99"/>
  <c r="G99"/>
  <c r="H99"/>
  <c r="C100"/>
  <c r="E100"/>
  <c r="F100"/>
  <c r="G100"/>
  <c r="H100"/>
  <c r="C101"/>
  <c r="E101"/>
  <c r="F101"/>
  <c r="G101"/>
  <c r="H101"/>
  <c r="C102"/>
  <c r="E102"/>
  <c r="F102"/>
  <c r="G102"/>
  <c r="H102"/>
  <c r="C103"/>
  <c r="C260" s="1"/>
  <c r="E103"/>
  <c r="F103"/>
  <c r="G103"/>
  <c r="H103"/>
  <c r="C104"/>
  <c r="E104"/>
  <c r="F104"/>
  <c r="G104"/>
  <c r="H104"/>
  <c r="C105"/>
  <c r="E105"/>
  <c r="F105"/>
  <c r="G105"/>
  <c r="H105"/>
  <c r="C106"/>
  <c r="E106"/>
  <c r="F106"/>
  <c r="G106"/>
  <c r="H106"/>
  <c r="C107"/>
  <c r="E107"/>
  <c r="F107"/>
  <c r="G107"/>
  <c r="H107"/>
  <c r="C108"/>
  <c r="E108"/>
  <c r="F108"/>
  <c r="G108"/>
  <c r="H108"/>
  <c r="C109"/>
  <c r="E109"/>
  <c r="F109"/>
  <c r="G109"/>
  <c r="H109"/>
  <c r="C110"/>
  <c r="E110"/>
  <c r="F110"/>
  <c r="G110"/>
  <c r="H110"/>
  <c r="C111"/>
  <c r="E111"/>
  <c r="F111"/>
  <c r="G111"/>
  <c r="H111"/>
  <c r="C112"/>
  <c r="E112"/>
  <c r="F112"/>
  <c r="G112"/>
  <c r="H112"/>
  <c r="C113"/>
  <c r="E113"/>
  <c r="F113"/>
  <c r="G113"/>
  <c r="H113"/>
  <c r="C114"/>
  <c r="E114"/>
  <c r="F114"/>
  <c r="G114"/>
  <c r="H114"/>
  <c r="C115"/>
  <c r="E115"/>
  <c r="F115"/>
  <c r="G115"/>
  <c r="H115"/>
  <c r="C116"/>
  <c r="E116"/>
  <c r="F116"/>
  <c r="G116"/>
  <c r="H116"/>
  <c r="C117"/>
  <c r="E117"/>
  <c r="F117"/>
  <c r="G117"/>
  <c r="H117"/>
  <c r="C118"/>
  <c r="E118"/>
  <c r="F118"/>
  <c r="G118"/>
  <c r="H118"/>
  <c r="C119"/>
  <c r="E119"/>
  <c r="F119"/>
  <c r="G119"/>
  <c r="H119"/>
  <c r="C120"/>
  <c r="E120"/>
  <c r="F120"/>
  <c r="G120"/>
  <c r="H120"/>
  <c r="C121"/>
  <c r="E121"/>
  <c r="F121"/>
  <c r="G121"/>
  <c r="H121"/>
  <c r="C122"/>
  <c r="E122"/>
  <c r="F122"/>
  <c r="G122"/>
  <c r="H122"/>
  <c r="C123"/>
  <c r="E123"/>
  <c r="F123"/>
  <c r="G123"/>
  <c r="H123"/>
  <c r="C124"/>
  <c r="E124"/>
  <c r="F124"/>
  <c r="G124"/>
  <c r="H124"/>
  <c r="C125"/>
  <c r="E125"/>
  <c r="F125"/>
  <c r="G125"/>
  <c r="H125"/>
  <c r="C126"/>
  <c r="E126"/>
  <c r="F126"/>
  <c r="G126"/>
  <c r="H126"/>
  <c r="C127"/>
  <c r="E127"/>
  <c r="F127"/>
  <c r="G127"/>
  <c r="H127"/>
  <c r="C128"/>
  <c r="E128"/>
  <c r="F128"/>
  <c r="G128"/>
  <c r="H128"/>
  <c r="C129"/>
  <c r="E129"/>
  <c r="F129"/>
  <c r="G129"/>
  <c r="H129"/>
  <c r="C130"/>
  <c r="E130"/>
  <c r="F130"/>
  <c r="G130"/>
  <c r="H130"/>
  <c r="C131"/>
  <c r="E131"/>
  <c r="F131"/>
  <c r="G131"/>
  <c r="H131"/>
  <c r="C132"/>
  <c r="E132"/>
  <c r="F132"/>
  <c r="G132"/>
  <c r="H132"/>
  <c r="C133"/>
  <c r="E133"/>
  <c r="F133"/>
  <c r="G133"/>
  <c r="H133"/>
  <c r="C134"/>
  <c r="E134"/>
  <c r="F134"/>
  <c r="G134"/>
  <c r="H134"/>
  <c r="C135"/>
  <c r="E135"/>
  <c r="F135"/>
  <c r="G135"/>
  <c r="H135"/>
  <c r="C136"/>
  <c r="E136"/>
  <c r="F136"/>
  <c r="G136"/>
  <c r="H136"/>
  <c r="C137"/>
  <c r="E137"/>
  <c r="F137"/>
  <c r="G137"/>
  <c r="H137"/>
  <c r="C138"/>
  <c r="E138"/>
  <c r="F138"/>
  <c r="G138"/>
  <c r="H138"/>
  <c r="C139"/>
  <c r="E139"/>
  <c r="F139"/>
  <c r="G139"/>
  <c r="H139"/>
  <c r="C140"/>
  <c r="E140"/>
  <c r="F140"/>
  <c r="G140"/>
  <c r="H140"/>
  <c r="C141"/>
  <c r="E141"/>
  <c r="F141"/>
  <c r="G141"/>
  <c r="H141"/>
  <c r="C142"/>
  <c r="E142"/>
  <c r="F142"/>
  <c r="G142"/>
  <c r="H142"/>
  <c r="C143"/>
  <c r="E143"/>
  <c r="F143"/>
  <c r="G143"/>
  <c r="H143"/>
  <c r="C144"/>
  <c r="E144"/>
  <c r="F144"/>
  <c r="G144"/>
  <c r="H144"/>
  <c r="C145"/>
  <c r="E145"/>
  <c r="F145"/>
  <c r="G145"/>
  <c r="H145"/>
  <c r="C146"/>
  <c r="E146"/>
  <c r="F146"/>
  <c r="G146"/>
  <c r="H146"/>
  <c r="C147"/>
  <c r="E147"/>
  <c r="F147"/>
  <c r="G147"/>
  <c r="H147"/>
  <c r="C148"/>
  <c r="E148"/>
  <c r="F148"/>
  <c r="G148"/>
  <c r="H148"/>
  <c r="C149"/>
  <c r="E149"/>
  <c r="F149"/>
  <c r="G149"/>
  <c r="H149"/>
  <c r="C150"/>
  <c r="E150"/>
  <c r="F150"/>
  <c r="G150"/>
  <c r="H150"/>
  <c r="C151"/>
  <c r="E151"/>
  <c r="F151"/>
  <c r="G151"/>
  <c r="H151"/>
  <c r="C152"/>
  <c r="E152"/>
  <c r="F152"/>
  <c r="G152"/>
  <c r="H152"/>
  <c r="C153"/>
  <c r="E153"/>
  <c r="F153"/>
  <c r="G153"/>
  <c r="H153"/>
  <c r="C154"/>
  <c r="E154"/>
  <c r="F154"/>
  <c r="G154"/>
  <c r="H154"/>
  <c r="C155"/>
  <c r="E155"/>
  <c r="F155"/>
  <c r="G155"/>
  <c r="H155"/>
  <c r="C156"/>
  <c r="E156"/>
  <c r="F156"/>
  <c r="G156"/>
  <c r="H156"/>
  <c r="C157"/>
  <c r="E157"/>
  <c r="F157"/>
  <c r="G157"/>
  <c r="H157"/>
  <c r="C158"/>
  <c r="E158"/>
  <c r="F158"/>
  <c r="G158"/>
  <c r="H158"/>
  <c r="C159"/>
  <c r="E159"/>
  <c r="F159"/>
  <c r="G159"/>
  <c r="H159"/>
  <c r="C160"/>
  <c r="E160"/>
  <c r="F160"/>
  <c r="G160"/>
  <c r="H160"/>
  <c r="C161"/>
  <c r="E161"/>
  <c r="F161"/>
  <c r="G161"/>
  <c r="H161"/>
  <c r="C162"/>
  <c r="E162"/>
  <c r="F162"/>
  <c r="G162"/>
  <c r="H162"/>
  <c r="C163"/>
  <c r="E163"/>
  <c r="F163"/>
  <c r="G163"/>
  <c r="H163"/>
  <c r="C164"/>
  <c r="E164"/>
  <c r="F164"/>
  <c r="G164"/>
  <c r="H164"/>
  <c r="C165"/>
  <c r="E165"/>
  <c r="F165"/>
  <c r="G165"/>
  <c r="H165"/>
  <c r="C166"/>
  <c r="E166"/>
  <c r="F166"/>
  <c r="G166"/>
  <c r="H166"/>
  <c r="C167"/>
  <c r="E167"/>
  <c r="F167"/>
  <c r="G167"/>
  <c r="H167"/>
  <c r="C168"/>
  <c r="E168"/>
  <c r="F168"/>
  <c r="G168"/>
  <c r="H168"/>
  <c r="C169"/>
  <c r="E169"/>
  <c r="F169"/>
  <c r="G169"/>
  <c r="H169"/>
  <c r="C170"/>
  <c r="E170"/>
  <c r="F170"/>
  <c r="G170"/>
  <c r="H170"/>
  <c r="C171"/>
  <c r="E171"/>
  <c r="F171"/>
  <c r="G171"/>
  <c r="H171"/>
  <c r="C172"/>
  <c r="E172"/>
  <c r="F172"/>
  <c r="G172"/>
  <c r="H172"/>
  <c r="C173"/>
  <c r="E173"/>
  <c r="F173"/>
  <c r="G173"/>
  <c r="H173"/>
  <c r="C174"/>
  <c r="E174"/>
  <c r="F174"/>
  <c r="G174"/>
  <c r="H174"/>
  <c r="C175"/>
  <c r="E175"/>
  <c r="F175"/>
  <c r="G175"/>
  <c r="H175"/>
  <c r="C176"/>
  <c r="E176"/>
  <c r="F176"/>
  <c r="G176"/>
  <c r="H176"/>
  <c r="C177"/>
  <c r="E177"/>
  <c r="F177"/>
  <c r="G177"/>
  <c r="H177"/>
  <c r="C178"/>
  <c r="E178"/>
  <c r="F178"/>
  <c r="G178"/>
  <c r="H178"/>
  <c r="C179"/>
  <c r="E179"/>
  <c r="F179"/>
  <c r="G179"/>
  <c r="H179"/>
  <c r="C180"/>
  <c r="E180"/>
  <c r="F180"/>
  <c r="G180"/>
  <c r="H180"/>
  <c r="C181"/>
  <c r="E181"/>
  <c r="F181"/>
  <c r="G181"/>
  <c r="H181"/>
  <c r="C182"/>
  <c r="E182"/>
  <c r="F182"/>
  <c r="G182"/>
  <c r="H182"/>
  <c r="C183"/>
  <c r="E183"/>
  <c r="F183"/>
  <c r="G183"/>
  <c r="H183"/>
  <c r="C184"/>
  <c r="E184"/>
  <c r="F184"/>
  <c r="G184"/>
  <c r="H184"/>
  <c r="C185"/>
  <c r="E185"/>
  <c r="F185"/>
  <c r="G185"/>
  <c r="H185"/>
  <c r="C186"/>
  <c r="E186"/>
  <c r="F186"/>
  <c r="G186"/>
  <c r="H186"/>
  <c r="C187"/>
  <c r="E187"/>
  <c r="F187"/>
  <c r="G187"/>
  <c r="H187"/>
  <c r="C188"/>
  <c r="E188"/>
  <c r="F188"/>
  <c r="G188"/>
  <c r="H188"/>
  <c r="C189"/>
  <c r="E189"/>
  <c r="F189"/>
  <c r="G189"/>
  <c r="H189"/>
  <c r="C190"/>
  <c r="E190"/>
  <c r="F190"/>
  <c r="G190"/>
  <c r="H190"/>
  <c r="C191"/>
  <c r="E191"/>
  <c r="F191"/>
  <c r="G191"/>
  <c r="H191"/>
  <c r="C192"/>
  <c r="E192"/>
  <c r="F192"/>
  <c r="G192"/>
  <c r="H192"/>
  <c r="C193"/>
  <c r="E193"/>
  <c r="F193"/>
  <c r="G193"/>
  <c r="H193"/>
  <c r="C194"/>
  <c r="E194"/>
  <c r="F194"/>
  <c r="G194"/>
  <c r="H194"/>
  <c r="C195"/>
  <c r="E195"/>
  <c r="F195"/>
  <c r="G195"/>
  <c r="H195"/>
  <c r="C196"/>
  <c r="E196"/>
  <c r="F196"/>
  <c r="G196"/>
  <c r="H196"/>
  <c r="C197"/>
  <c r="E197"/>
  <c r="F197"/>
  <c r="G197"/>
  <c r="H197"/>
  <c r="C198"/>
  <c r="E198"/>
  <c r="F198"/>
  <c r="G198"/>
  <c r="H198"/>
  <c r="C199"/>
  <c r="E199"/>
  <c r="F199"/>
  <c r="G199"/>
  <c r="H199"/>
  <c r="C200"/>
  <c r="E200"/>
  <c r="F200"/>
  <c r="G200"/>
  <c r="H200"/>
  <c r="C201"/>
  <c r="E201"/>
  <c r="F201"/>
  <c r="G201"/>
  <c r="H201"/>
  <c r="C202"/>
  <c r="E202"/>
  <c r="F202"/>
  <c r="G202"/>
  <c r="H202"/>
  <c r="C203"/>
  <c r="E203"/>
  <c r="F203"/>
  <c r="G203"/>
  <c r="H203"/>
  <c r="C204"/>
  <c r="E204"/>
  <c r="F204"/>
  <c r="G204"/>
  <c r="H204"/>
  <c r="C205"/>
  <c r="E205"/>
  <c r="F205"/>
  <c r="G205"/>
  <c r="H205"/>
  <c r="C206"/>
  <c r="E206"/>
  <c r="F206"/>
  <c r="G206"/>
  <c r="H206"/>
  <c r="C207"/>
  <c r="E207"/>
  <c r="F207"/>
  <c r="G207"/>
  <c r="H207"/>
  <c r="C208"/>
  <c r="E208"/>
  <c r="F208"/>
  <c r="G208"/>
  <c r="H208"/>
  <c r="C209"/>
  <c r="E209"/>
  <c r="F209"/>
  <c r="G209"/>
  <c r="H209"/>
  <c r="C210"/>
  <c r="E210"/>
  <c r="F210"/>
  <c r="G210"/>
  <c r="H210"/>
  <c r="C211"/>
  <c r="E211"/>
  <c r="F211"/>
  <c r="G211"/>
  <c r="H211"/>
  <c r="C212"/>
  <c r="E212"/>
  <c r="F212"/>
  <c r="G212"/>
  <c r="H212"/>
  <c r="C213"/>
  <c r="E213"/>
  <c r="F213"/>
  <c r="G213"/>
  <c r="H213"/>
  <c r="C214"/>
  <c r="E214"/>
  <c r="F214"/>
  <c r="G214"/>
  <c r="H214"/>
  <c r="C215"/>
  <c r="E215"/>
  <c r="F215"/>
  <c r="G215"/>
  <c r="H215"/>
  <c r="C216"/>
  <c r="E216"/>
  <c r="F216"/>
  <c r="G216"/>
  <c r="H216"/>
  <c r="C217"/>
  <c r="E217"/>
  <c r="F217"/>
  <c r="G217"/>
  <c r="H217"/>
  <c r="C218"/>
  <c r="E218"/>
  <c r="F218"/>
  <c r="G218"/>
  <c r="H218"/>
  <c r="C219"/>
  <c r="E219"/>
  <c r="F219"/>
  <c r="G219"/>
  <c r="H219"/>
  <c r="C220"/>
  <c r="E220"/>
  <c r="F220"/>
  <c r="G220"/>
  <c r="H220"/>
  <c r="C221"/>
  <c r="E221"/>
  <c r="F221"/>
  <c r="G221"/>
  <c r="H221"/>
  <c r="C222"/>
  <c r="E222"/>
  <c r="F222"/>
  <c r="G222"/>
  <c r="H222"/>
  <c r="C223"/>
  <c r="E223"/>
  <c r="F223"/>
  <c r="G223"/>
  <c r="H223"/>
  <c r="B209"/>
  <c r="B210"/>
  <c r="B211"/>
  <c r="B212"/>
  <c r="B213"/>
  <c r="B214"/>
  <c r="B215"/>
  <c r="B216"/>
  <c r="B217"/>
  <c r="B218"/>
  <c r="B219"/>
  <c r="B220"/>
  <c r="B223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F108" i="4"/>
  <c r="B122"/>
  <c r="C122"/>
  <c r="D122"/>
  <c r="E122"/>
  <c r="B133"/>
  <c r="C133"/>
  <c r="D133"/>
  <c r="A92"/>
  <c r="A81"/>
  <c r="A67"/>
  <c r="A108" s="1"/>
  <c r="A149" s="1"/>
  <c r="A49"/>
  <c r="A66" s="1"/>
  <c r="A107" s="1"/>
  <c r="A148" s="1"/>
  <c r="F4"/>
  <c r="F5"/>
  <c r="F6"/>
  <c r="F7"/>
  <c r="F8"/>
  <c r="F33" s="1"/>
  <c r="F10"/>
  <c r="F39" s="1"/>
  <c r="D283" i="14"/>
  <c r="D284"/>
  <c r="D285"/>
  <c r="D286"/>
  <c r="D287"/>
  <c r="D288"/>
  <c r="D289"/>
  <c r="D290"/>
  <c r="D282"/>
  <c r="D146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145"/>
  <c r="B118" i="11"/>
  <c r="B119"/>
  <c r="B120"/>
  <c r="B121"/>
  <c r="B133" s="1"/>
  <c r="B122"/>
  <c r="K94"/>
  <c r="C5" i="9"/>
  <c r="C6"/>
  <c r="C263" s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267" s="1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4"/>
  <c r="C243" i="6"/>
  <c r="C263" s="1"/>
  <c r="D243"/>
  <c r="D263" s="1"/>
  <c r="E243"/>
  <c r="F243"/>
  <c r="G243"/>
  <c r="G263" s="1"/>
  <c r="H243"/>
  <c r="I243"/>
  <c r="D245" i="5"/>
  <c r="E245"/>
  <c r="F245"/>
  <c r="G245"/>
  <c r="H245"/>
  <c r="I245"/>
  <c r="J245"/>
  <c r="K245"/>
  <c r="L245"/>
  <c r="T12" i="15"/>
  <c r="T8" s="1"/>
  <c r="I40"/>
  <c r="I12"/>
  <c r="I8" s="1"/>
  <c r="J399" i="18"/>
  <c r="I399"/>
  <c r="G399"/>
  <c r="F399"/>
  <c r="E399"/>
  <c r="D399"/>
  <c r="C399"/>
  <c r="H397"/>
  <c r="H395"/>
  <c r="H393"/>
  <c r="H391"/>
  <c r="J386"/>
  <c r="H384"/>
  <c r="H382"/>
  <c r="J380"/>
  <c r="H376"/>
  <c r="H374"/>
  <c r="H373"/>
  <c r="I371"/>
  <c r="I367" s="1"/>
  <c r="G371"/>
  <c r="G367" s="1"/>
  <c r="F371"/>
  <c r="E371"/>
  <c r="E367" s="1"/>
  <c r="D371"/>
  <c r="C371"/>
  <c r="C367" s="1"/>
  <c r="H369"/>
  <c r="F367"/>
  <c r="H365"/>
  <c r="J363"/>
  <c r="F118"/>
  <c r="F117"/>
  <c r="F116"/>
  <c r="C116"/>
  <c r="F115"/>
  <c r="C115"/>
  <c r="F114"/>
  <c r="C114"/>
  <c r="W32" i="15"/>
  <c r="O40"/>
  <c r="O12"/>
  <c r="O8" s="1"/>
  <c r="O27" s="1"/>
  <c r="D144" i="14"/>
  <c r="K28" i="16"/>
  <c r="K29"/>
  <c r="K30"/>
  <c r="K31"/>
  <c r="K32"/>
  <c r="K33"/>
  <c r="D238" i="2"/>
  <c r="K93" i="11"/>
  <c r="K92"/>
  <c r="H40" i="15"/>
  <c r="H12"/>
  <c r="H8" s="1"/>
  <c r="K27" i="16"/>
  <c r="D143" i="14"/>
  <c r="D239" i="2"/>
  <c r="B132" i="4"/>
  <c r="C132"/>
  <c r="D132"/>
  <c r="F107"/>
  <c r="C131"/>
  <c r="D131"/>
  <c r="B131"/>
  <c r="B121"/>
  <c r="C121"/>
  <c r="D121"/>
  <c r="B120"/>
  <c r="C120"/>
  <c r="D120"/>
  <c r="E106"/>
  <c r="A91"/>
  <c r="A80"/>
  <c r="A48"/>
  <c r="A65" s="1"/>
  <c r="A106" s="1"/>
  <c r="A147" s="1"/>
  <c r="C4"/>
  <c r="C3"/>
  <c r="F44" s="1"/>
  <c r="D32"/>
  <c r="E32"/>
  <c r="F3"/>
  <c r="G32"/>
  <c r="B32"/>
  <c r="J4" i="17"/>
  <c r="J5"/>
  <c r="J6"/>
  <c r="J7"/>
  <c r="J8"/>
  <c r="J9"/>
  <c r="J10"/>
  <c r="J11"/>
  <c r="C8"/>
  <c r="D8" s="1"/>
  <c r="C5"/>
  <c r="C6"/>
  <c r="D6" s="1"/>
  <c r="C7"/>
  <c r="C4"/>
  <c r="D5" s="1"/>
  <c r="T40" i="15"/>
  <c r="T4"/>
  <c r="W36"/>
  <c r="G40"/>
  <c r="G12"/>
  <c r="G8" s="1"/>
  <c r="E31" i="16"/>
  <c r="E22"/>
  <c r="K16"/>
  <c r="K15"/>
  <c r="H33"/>
  <c r="E33"/>
  <c r="H32"/>
  <c r="E32"/>
  <c r="H31"/>
  <c r="H30"/>
  <c r="E30"/>
  <c r="H29"/>
  <c r="E29"/>
  <c r="H28"/>
  <c r="E28"/>
  <c r="H27"/>
  <c r="E27"/>
  <c r="K26"/>
  <c r="H26"/>
  <c r="E26"/>
  <c r="K25"/>
  <c r="H25"/>
  <c r="E25"/>
  <c r="K24"/>
  <c r="H24"/>
  <c r="E24"/>
  <c r="K23"/>
  <c r="H23"/>
  <c r="E23"/>
  <c r="K22"/>
  <c r="H22"/>
  <c r="K17"/>
  <c r="H17"/>
  <c r="E17"/>
  <c r="H16"/>
  <c r="E16"/>
  <c r="H15"/>
  <c r="E15"/>
  <c r="K14"/>
  <c r="H14"/>
  <c r="E14"/>
  <c r="K13"/>
  <c r="H13"/>
  <c r="E13"/>
  <c r="K12"/>
  <c r="H12"/>
  <c r="E12"/>
  <c r="K11"/>
  <c r="H11"/>
  <c r="E11"/>
  <c r="K10"/>
  <c r="H10"/>
  <c r="E10"/>
  <c r="K9"/>
  <c r="H9"/>
  <c r="E9"/>
  <c r="K8"/>
  <c r="H8"/>
  <c r="E8"/>
  <c r="K7"/>
  <c r="H7"/>
  <c r="E7"/>
  <c r="K6"/>
  <c r="H6"/>
  <c r="E6"/>
  <c r="D237" i="1"/>
  <c r="D237" i="2" s="1"/>
  <c r="D236" i="1"/>
  <c r="F12" i="15"/>
  <c r="F8" s="1"/>
  <c r="S12"/>
  <c r="S8" s="1"/>
  <c r="F40"/>
  <c r="S40"/>
  <c r="D40"/>
  <c r="D12"/>
  <c r="D8" s="1"/>
  <c r="D142" i="14"/>
  <c r="E169"/>
  <c r="E170"/>
  <c r="E171"/>
  <c r="E172"/>
  <c r="E173"/>
  <c r="E174"/>
  <c r="E175"/>
  <c r="E17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6"/>
  <c r="C184"/>
  <c r="D168" i="12"/>
  <c r="D169"/>
  <c r="D170"/>
  <c r="D171"/>
  <c r="D185" s="1"/>
  <c r="D172"/>
  <c r="D173"/>
  <c r="D188" s="1"/>
  <c r="D174"/>
  <c r="D175"/>
  <c r="D176"/>
  <c r="D177"/>
  <c r="D178"/>
  <c r="C178"/>
  <c r="B178"/>
  <c r="C177"/>
  <c r="B177"/>
  <c r="C176"/>
  <c r="C190" s="1"/>
  <c r="B176"/>
  <c r="C175"/>
  <c r="C189" s="1"/>
  <c r="B175"/>
  <c r="C174"/>
  <c r="B174"/>
  <c r="C173"/>
  <c r="B173"/>
  <c r="C172"/>
  <c r="B172"/>
  <c r="C171"/>
  <c r="C170"/>
  <c r="C184" s="1"/>
  <c r="B170"/>
  <c r="C169"/>
  <c r="B169"/>
  <c r="C168"/>
  <c r="B178" i="13"/>
  <c r="B177"/>
  <c r="B176"/>
  <c r="B175"/>
  <c r="B190" s="1"/>
  <c r="B174"/>
  <c r="B173"/>
  <c r="B172"/>
  <c r="B171"/>
  <c r="B186" s="1"/>
  <c r="B170"/>
  <c r="B169"/>
  <c r="B184" s="1"/>
  <c r="B168"/>
  <c r="K91" i="11"/>
  <c r="C118"/>
  <c r="D118"/>
  <c r="E118"/>
  <c r="F118"/>
  <c r="G118"/>
  <c r="H118"/>
  <c r="I118"/>
  <c r="J118"/>
  <c r="K118"/>
  <c r="C119"/>
  <c r="D119"/>
  <c r="E119"/>
  <c r="E130" s="1"/>
  <c r="F119"/>
  <c r="G119"/>
  <c r="G130" s="1"/>
  <c r="H119"/>
  <c r="H130"/>
  <c r="I119"/>
  <c r="J119"/>
  <c r="K119"/>
  <c r="C120"/>
  <c r="D120"/>
  <c r="E120"/>
  <c r="F120"/>
  <c r="F131" s="1"/>
  <c r="G120"/>
  <c r="H120"/>
  <c r="I120"/>
  <c r="J120"/>
  <c r="K120"/>
  <c r="K131" s="1"/>
  <c r="C121"/>
  <c r="D121"/>
  <c r="E121"/>
  <c r="F121"/>
  <c r="F132" s="1"/>
  <c r="G121"/>
  <c r="H121"/>
  <c r="I121"/>
  <c r="J121"/>
  <c r="J132" s="1"/>
  <c r="K121"/>
  <c r="C122"/>
  <c r="D122"/>
  <c r="E122"/>
  <c r="F122"/>
  <c r="G122"/>
  <c r="H122"/>
  <c r="I122"/>
  <c r="J122"/>
  <c r="K122"/>
  <c r="C123"/>
  <c r="C134" s="1"/>
  <c r="D123"/>
  <c r="E123"/>
  <c r="F123"/>
  <c r="F134"/>
  <c r="G123"/>
  <c r="H123"/>
  <c r="I123"/>
  <c r="J123"/>
  <c r="J134" s="1"/>
  <c r="K123"/>
  <c r="K134" s="1"/>
  <c r="C124"/>
  <c r="C135" s="1"/>
  <c r="D124"/>
  <c r="E124"/>
  <c r="F124"/>
  <c r="F135" s="1"/>
  <c r="G124"/>
  <c r="G135" s="1"/>
  <c r="H124"/>
  <c r="I124"/>
  <c r="I135" s="1"/>
  <c r="J124"/>
  <c r="K124"/>
  <c r="B124"/>
  <c r="B123"/>
  <c r="I281" i="9"/>
  <c r="J281"/>
  <c r="E281"/>
  <c r="F281"/>
  <c r="F305" s="1"/>
  <c r="G281"/>
  <c r="H281"/>
  <c r="H305" s="1"/>
  <c r="K281"/>
  <c r="L281"/>
  <c r="M281"/>
  <c r="N281"/>
  <c r="O281"/>
  <c r="P281"/>
  <c r="P305" s="1"/>
  <c r="I273"/>
  <c r="J273"/>
  <c r="E273"/>
  <c r="F273"/>
  <c r="G273"/>
  <c r="H273"/>
  <c r="K273"/>
  <c r="L273"/>
  <c r="M273"/>
  <c r="N273"/>
  <c r="O273"/>
  <c r="P273"/>
  <c r="I263"/>
  <c r="J263"/>
  <c r="F263"/>
  <c r="G263"/>
  <c r="H263"/>
  <c r="K263"/>
  <c r="L263"/>
  <c r="M263"/>
  <c r="N263"/>
  <c r="O263"/>
  <c r="P263"/>
  <c r="D264"/>
  <c r="D263"/>
  <c r="E287"/>
  <c r="F264"/>
  <c r="F287" s="1"/>
  <c r="G264"/>
  <c r="G287" s="1"/>
  <c r="H264"/>
  <c r="H287" s="1"/>
  <c r="I264"/>
  <c r="I287" s="1"/>
  <c r="J264"/>
  <c r="K264"/>
  <c r="K287" s="1"/>
  <c r="L264"/>
  <c r="L287" s="1"/>
  <c r="M264"/>
  <c r="M287" s="1"/>
  <c r="N264"/>
  <c r="N287" s="1"/>
  <c r="O264"/>
  <c r="O287" s="1"/>
  <c r="P264"/>
  <c r="D265"/>
  <c r="F265"/>
  <c r="F288" s="1"/>
  <c r="G265"/>
  <c r="H265"/>
  <c r="I265"/>
  <c r="J265"/>
  <c r="K265"/>
  <c r="L265"/>
  <c r="L288" s="1"/>
  <c r="M265"/>
  <c r="N265"/>
  <c r="O265"/>
  <c r="P265"/>
  <c r="P288" s="1"/>
  <c r="D266"/>
  <c r="F266"/>
  <c r="G266"/>
  <c r="G289" s="1"/>
  <c r="H266"/>
  <c r="H289" s="1"/>
  <c r="I266"/>
  <c r="J266"/>
  <c r="K266"/>
  <c r="K289" s="1"/>
  <c r="L266"/>
  <c r="M266"/>
  <c r="N266"/>
  <c r="N289" s="1"/>
  <c r="O266"/>
  <c r="O289" s="1"/>
  <c r="P266"/>
  <c r="D267"/>
  <c r="F267"/>
  <c r="F290" s="1"/>
  <c r="G267"/>
  <c r="H267"/>
  <c r="I267"/>
  <c r="I290" s="1"/>
  <c r="J267"/>
  <c r="J290" s="1"/>
  <c r="K267"/>
  <c r="L267"/>
  <c r="M267"/>
  <c r="M290" s="1"/>
  <c r="N267"/>
  <c r="N290" s="1"/>
  <c r="O267"/>
  <c r="P267"/>
  <c r="D268"/>
  <c r="D291" s="1"/>
  <c r="F268"/>
  <c r="G268"/>
  <c r="H268"/>
  <c r="H291" s="1"/>
  <c r="I268"/>
  <c r="I291" s="1"/>
  <c r="J268"/>
  <c r="K268"/>
  <c r="L268"/>
  <c r="L291" s="1"/>
  <c r="M268"/>
  <c r="M291" s="1"/>
  <c r="N268"/>
  <c r="O268"/>
  <c r="P268"/>
  <c r="P291" s="1"/>
  <c r="D269"/>
  <c r="D292" s="1"/>
  <c r="F269"/>
  <c r="G269"/>
  <c r="H269"/>
  <c r="H292" s="1"/>
  <c r="I269"/>
  <c r="I292" s="1"/>
  <c r="J269"/>
  <c r="K269"/>
  <c r="L269"/>
  <c r="L292" s="1"/>
  <c r="M269"/>
  <c r="M292" s="1"/>
  <c r="N269"/>
  <c r="O269"/>
  <c r="P269"/>
  <c r="P292" s="1"/>
  <c r="D270"/>
  <c r="D293" s="1"/>
  <c r="F270"/>
  <c r="F293" s="1"/>
  <c r="G270"/>
  <c r="H270"/>
  <c r="I270"/>
  <c r="I293" s="1"/>
  <c r="J270"/>
  <c r="J293" s="1"/>
  <c r="K270"/>
  <c r="L270"/>
  <c r="M270"/>
  <c r="M293" s="1"/>
  <c r="N270"/>
  <c r="N293" s="1"/>
  <c r="O270"/>
  <c r="P270"/>
  <c r="D271"/>
  <c r="D294" s="1"/>
  <c r="F271"/>
  <c r="F294" s="1"/>
  <c r="G271"/>
  <c r="H271"/>
  <c r="I271"/>
  <c r="J271"/>
  <c r="J294" s="1"/>
  <c r="K271"/>
  <c r="K294" s="1"/>
  <c r="L271"/>
  <c r="M271"/>
  <c r="N271"/>
  <c r="N294" s="1"/>
  <c r="O271"/>
  <c r="P271"/>
  <c r="D272"/>
  <c r="E272"/>
  <c r="F272"/>
  <c r="F295" s="1"/>
  <c r="G272"/>
  <c r="H272"/>
  <c r="I272"/>
  <c r="J272"/>
  <c r="K272"/>
  <c r="K296" s="1"/>
  <c r="L272"/>
  <c r="M272"/>
  <c r="N272"/>
  <c r="N295" s="1"/>
  <c r="O272"/>
  <c r="O296" s="1"/>
  <c r="P272"/>
  <c r="D273"/>
  <c r="D274"/>
  <c r="E274"/>
  <c r="E297" s="1"/>
  <c r="F274"/>
  <c r="F298" s="1"/>
  <c r="G274"/>
  <c r="G297" s="1"/>
  <c r="H274"/>
  <c r="I274"/>
  <c r="I297" s="1"/>
  <c r="J274"/>
  <c r="K274"/>
  <c r="K297" s="1"/>
  <c r="L274"/>
  <c r="M274"/>
  <c r="M297" s="1"/>
  <c r="N274"/>
  <c r="O274"/>
  <c r="O297" s="1"/>
  <c r="P274"/>
  <c r="D275"/>
  <c r="E275"/>
  <c r="E299" s="1"/>
  <c r="F275"/>
  <c r="G275"/>
  <c r="H275"/>
  <c r="I275"/>
  <c r="J275"/>
  <c r="K275"/>
  <c r="L275"/>
  <c r="M275"/>
  <c r="M299" s="1"/>
  <c r="N275"/>
  <c r="O275"/>
  <c r="P275"/>
  <c r="D276"/>
  <c r="E276"/>
  <c r="F276"/>
  <c r="G276"/>
  <c r="H276"/>
  <c r="I276"/>
  <c r="J276"/>
  <c r="K276"/>
  <c r="L276"/>
  <c r="M276"/>
  <c r="N276"/>
  <c r="O276"/>
  <c r="P276"/>
  <c r="P300" s="1"/>
  <c r="D277"/>
  <c r="E277"/>
  <c r="F277"/>
  <c r="G277"/>
  <c r="H277"/>
  <c r="I277"/>
  <c r="J277"/>
  <c r="K277"/>
  <c r="L277"/>
  <c r="M277"/>
  <c r="M301" s="1"/>
  <c r="N277"/>
  <c r="O277"/>
  <c r="P277"/>
  <c r="D278"/>
  <c r="E278"/>
  <c r="F278"/>
  <c r="G278"/>
  <c r="H278"/>
  <c r="H302" s="1"/>
  <c r="I278"/>
  <c r="J278"/>
  <c r="K278"/>
  <c r="L278"/>
  <c r="M278"/>
  <c r="N278"/>
  <c r="O278"/>
  <c r="P278"/>
  <c r="D279"/>
  <c r="E279"/>
  <c r="F279"/>
  <c r="G279"/>
  <c r="H279"/>
  <c r="I279"/>
  <c r="I303" s="1"/>
  <c r="J279"/>
  <c r="K279"/>
  <c r="L279"/>
  <c r="M279"/>
  <c r="N279"/>
  <c r="O279"/>
  <c r="P279"/>
  <c r="D280"/>
  <c r="E280"/>
  <c r="F280"/>
  <c r="G280"/>
  <c r="H280"/>
  <c r="I280"/>
  <c r="I304" s="1"/>
  <c r="J280"/>
  <c r="J303" s="1"/>
  <c r="K280"/>
  <c r="L280"/>
  <c r="M280"/>
  <c r="N280"/>
  <c r="O280"/>
  <c r="O304" s="1"/>
  <c r="P280"/>
  <c r="D281"/>
  <c r="E305"/>
  <c r="G305"/>
  <c r="I305"/>
  <c r="K305"/>
  <c r="M305"/>
  <c r="O305"/>
  <c r="B265"/>
  <c r="B264"/>
  <c r="B266"/>
  <c r="B289" s="1"/>
  <c r="B267"/>
  <c r="B268"/>
  <c r="B292" s="1"/>
  <c r="B269"/>
  <c r="B270"/>
  <c r="B271"/>
  <c r="B272"/>
  <c r="B273"/>
  <c r="B274"/>
  <c r="B275"/>
  <c r="B276"/>
  <c r="B277"/>
  <c r="B278"/>
  <c r="B279"/>
  <c r="B280"/>
  <c r="B304" s="1"/>
  <c r="B263"/>
  <c r="I242" i="6"/>
  <c r="H242"/>
  <c r="G242"/>
  <c r="F242"/>
  <c r="E242"/>
  <c r="D242"/>
  <c r="C242"/>
  <c r="B242"/>
  <c r="B262" s="1"/>
  <c r="I241"/>
  <c r="H241"/>
  <c r="G241"/>
  <c r="F241"/>
  <c r="E241"/>
  <c r="D241"/>
  <c r="C241"/>
  <c r="B241"/>
  <c r="I240"/>
  <c r="H240"/>
  <c r="G240"/>
  <c r="F240"/>
  <c r="E240"/>
  <c r="D240"/>
  <c r="C240"/>
  <c r="B240"/>
  <c r="I239"/>
  <c r="H239"/>
  <c r="G239"/>
  <c r="F239"/>
  <c r="E239"/>
  <c r="D239"/>
  <c r="C239"/>
  <c r="B239"/>
  <c r="I238"/>
  <c r="H238"/>
  <c r="G238"/>
  <c r="F238"/>
  <c r="E238"/>
  <c r="D238"/>
  <c r="C238"/>
  <c r="B238"/>
  <c r="I237"/>
  <c r="H237"/>
  <c r="G237"/>
  <c r="F237"/>
  <c r="E237"/>
  <c r="D237"/>
  <c r="C237"/>
  <c r="B237"/>
  <c r="I236"/>
  <c r="H236"/>
  <c r="G236"/>
  <c r="F236"/>
  <c r="E236"/>
  <c r="D236"/>
  <c r="C236"/>
  <c r="B236"/>
  <c r="I235"/>
  <c r="H235"/>
  <c r="G235"/>
  <c r="F235"/>
  <c r="E235"/>
  <c r="D235"/>
  <c r="C235"/>
  <c r="B235"/>
  <c r="I234"/>
  <c r="H234"/>
  <c r="G234"/>
  <c r="F234"/>
  <c r="E234"/>
  <c r="D234"/>
  <c r="C234"/>
  <c r="B234"/>
  <c r="I233"/>
  <c r="H233"/>
  <c r="G233"/>
  <c r="F233"/>
  <c r="E233"/>
  <c r="D233"/>
  <c r="C233"/>
  <c r="B233"/>
  <c r="I232"/>
  <c r="H232"/>
  <c r="G232"/>
  <c r="F232"/>
  <c r="E232"/>
  <c r="D232"/>
  <c r="C232"/>
  <c r="B232"/>
  <c r="I231"/>
  <c r="H231"/>
  <c r="G231"/>
  <c r="F231"/>
  <c r="E231"/>
  <c r="D231"/>
  <c r="C231"/>
  <c r="B231"/>
  <c r="I230"/>
  <c r="H230"/>
  <c r="G230"/>
  <c r="F230"/>
  <c r="E230"/>
  <c r="D230"/>
  <c r="C230"/>
  <c r="B230"/>
  <c r="I229"/>
  <c r="H229"/>
  <c r="G229"/>
  <c r="F229"/>
  <c r="E229"/>
  <c r="D229"/>
  <c r="C229"/>
  <c r="B229"/>
  <c r="I228"/>
  <c r="H228"/>
  <c r="G228"/>
  <c r="F228"/>
  <c r="E228"/>
  <c r="D228"/>
  <c r="C228"/>
  <c r="B228"/>
  <c r="I227"/>
  <c r="H227"/>
  <c r="G227"/>
  <c r="F227"/>
  <c r="E227"/>
  <c r="D227"/>
  <c r="C227"/>
  <c r="B227"/>
  <c r="C244" i="5"/>
  <c r="D244"/>
  <c r="E244"/>
  <c r="F244"/>
  <c r="F264" s="1"/>
  <c r="G244"/>
  <c r="H244"/>
  <c r="I244"/>
  <c r="J244"/>
  <c r="K244"/>
  <c r="L244"/>
  <c r="C264"/>
  <c r="C229"/>
  <c r="C266" s="1"/>
  <c r="D229"/>
  <c r="E229"/>
  <c r="F229"/>
  <c r="G229"/>
  <c r="H229"/>
  <c r="I229"/>
  <c r="J229"/>
  <c r="K229"/>
  <c r="L229"/>
  <c r="C230"/>
  <c r="C249" s="1"/>
  <c r="D230"/>
  <c r="D249" s="1"/>
  <c r="E230"/>
  <c r="E249" s="1"/>
  <c r="F230"/>
  <c r="F249" s="1"/>
  <c r="G230"/>
  <c r="G249" s="1"/>
  <c r="H230"/>
  <c r="H249" s="1"/>
  <c r="I230"/>
  <c r="I249" s="1"/>
  <c r="J230"/>
  <c r="J249" s="1"/>
  <c r="K230"/>
  <c r="K249" s="1"/>
  <c r="L230"/>
  <c r="L249" s="1"/>
  <c r="C231"/>
  <c r="C250" s="1"/>
  <c r="D231"/>
  <c r="D250" s="1"/>
  <c r="E231"/>
  <c r="E250" s="1"/>
  <c r="F231"/>
  <c r="F250" s="1"/>
  <c r="G231"/>
  <c r="G250" s="1"/>
  <c r="H231"/>
  <c r="H250" s="1"/>
  <c r="I231"/>
  <c r="I250" s="1"/>
  <c r="J231"/>
  <c r="J250" s="1"/>
  <c r="K231"/>
  <c r="K250" s="1"/>
  <c r="L231"/>
  <c r="L250" s="1"/>
  <c r="C232"/>
  <c r="C251" s="1"/>
  <c r="D232"/>
  <c r="D251" s="1"/>
  <c r="E232"/>
  <c r="E251" s="1"/>
  <c r="F232"/>
  <c r="F251" s="1"/>
  <c r="G232"/>
  <c r="G251" s="1"/>
  <c r="H232"/>
  <c r="H251" s="1"/>
  <c r="I232"/>
  <c r="I251" s="1"/>
  <c r="J232"/>
  <c r="J251" s="1"/>
  <c r="K232"/>
  <c r="K251" s="1"/>
  <c r="L232"/>
  <c r="L251" s="1"/>
  <c r="C233"/>
  <c r="C252" s="1"/>
  <c r="D233"/>
  <c r="D252" s="1"/>
  <c r="E233"/>
  <c r="E252" s="1"/>
  <c r="F233"/>
  <c r="F252" s="1"/>
  <c r="G233"/>
  <c r="G252" s="1"/>
  <c r="H233"/>
  <c r="H252" s="1"/>
  <c r="I233"/>
  <c r="I252" s="1"/>
  <c r="J233"/>
  <c r="J252" s="1"/>
  <c r="K233"/>
  <c r="K252" s="1"/>
  <c r="L233"/>
  <c r="L252" s="1"/>
  <c r="C234"/>
  <c r="C253" s="1"/>
  <c r="D234"/>
  <c r="D253" s="1"/>
  <c r="E234"/>
  <c r="E253" s="1"/>
  <c r="F234"/>
  <c r="F253" s="1"/>
  <c r="G234"/>
  <c r="G253" s="1"/>
  <c r="H234"/>
  <c r="H253" s="1"/>
  <c r="I234"/>
  <c r="I253" s="1"/>
  <c r="J234"/>
  <c r="J253" s="1"/>
  <c r="K234"/>
  <c r="K253" s="1"/>
  <c r="L234"/>
  <c r="L253" s="1"/>
  <c r="C235"/>
  <c r="C254" s="1"/>
  <c r="D235"/>
  <c r="D254" s="1"/>
  <c r="E235"/>
  <c r="E254" s="1"/>
  <c r="F235"/>
  <c r="F254" s="1"/>
  <c r="G235"/>
  <c r="G254" s="1"/>
  <c r="H235"/>
  <c r="H254" s="1"/>
  <c r="I235"/>
  <c r="I254" s="1"/>
  <c r="J235"/>
  <c r="J254" s="1"/>
  <c r="K235"/>
  <c r="K254" s="1"/>
  <c r="L235"/>
  <c r="L254" s="1"/>
  <c r="C236"/>
  <c r="C255" s="1"/>
  <c r="D236"/>
  <c r="D255" s="1"/>
  <c r="E236"/>
  <c r="E255" s="1"/>
  <c r="F236"/>
  <c r="F255" s="1"/>
  <c r="G236"/>
  <c r="G255" s="1"/>
  <c r="H236"/>
  <c r="H255" s="1"/>
  <c r="I236"/>
  <c r="I255" s="1"/>
  <c r="J236"/>
  <c r="J255" s="1"/>
  <c r="K236"/>
  <c r="K255" s="1"/>
  <c r="L236"/>
  <c r="L255" s="1"/>
  <c r="C237"/>
  <c r="C256" s="1"/>
  <c r="D237"/>
  <c r="D256" s="1"/>
  <c r="E237"/>
  <c r="E256" s="1"/>
  <c r="F237"/>
  <c r="F256" s="1"/>
  <c r="G237"/>
  <c r="G256" s="1"/>
  <c r="H237"/>
  <c r="H256" s="1"/>
  <c r="I237"/>
  <c r="I256" s="1"/>
  <c r="J237"/>
  <c r="J256" s="1"/>
  <c r="K237"/>
  <c r="K256" s="1"/>
  <c r="L237"/>
  <c r="L256" s="1"/>
  <c r="C238"/>
  <c r="C257" s="1"/>
  <c r="D238"/>
  <c r="D257" s="1"/>
  <c r="E238"/>
  <c r="E257" s="1"/>
  <c r="F238"/>
  <c r="F257" s="1"/>
  <c r="G238"/>
  <c r="G257" s="1"/>
  <c r="H238"/>
  <c r="H257" s="1"/>
  <c r="I238"/>
  <c r="I257" s="1"/>
  <c r="J238"/>
  <c r="J257" s="1"/>
  <c r="K238"/>
  <c r="K257" s="1"/>
  <c r="L238"/>
  <c r="L257" s="1"/>
  <c r="C239"/>
  <c r="C258" s="1"/>
  <c r="D239"/>
  <c r="D258" s="1"/>
  <c r="E239"/>
  <c r="E258" s="1"/>
  <c r="F239"/>
  <c r="F258" s="1"/>
  <c r="G239"/>
  <c r="G258" s="1"/>
  <c r="H239"/>
  <c r="H258" s="1"/>
  <c r="I239"/>
  <c r="I258" s="1"/>
  <c r="J239"/>
  <c r="J258" s="1"/>
  <c r="K239"/>
  <c r="K258" s="1"/>
  <c r="L239"/>
  <c r="L258" s="1"/>
  <c r="C240"/>
  <c r="C259" s="1"/>
  <c r="D240"/>
  <c r="D259" s="1"/>
  <c r="E240"/>
  <c r="E259" s="1"/>
  <c r="F240"/>
  <c r="F259" s="1"/>
  <c r="G240"/>
  <c r="G259" s="1"/>
  <c r="H240"/>
  <c r="H259" s="1"/>
  <c r="I240"/>
  <c r="I259" s="1"/>
  <c r="J240"/>
  <c r="J259" s="1"/>
  <c r="K240"/>
  <c r="K259" s="1"/>
  <c r="L240"/>
  <c r="L259" s="1"/>
  <c r="C241"/>
  <c r="C260" s="1"/>
  <c r="D241"/>
  <c r="D260" s="1"/>
  <c r="E241"/>
  <c r="E260" s="1"/>
  <c r="F241"/>
  <c r="F260" s="1"/>
  <c r="G241"/>
  <c r="G260" s="1"/>
  <c r="H241"/>
  <c r="H260" s="1"/>
  <c r="I241"/>
  <c r="I260" s="1"/>
  <c r="J241"/>
  <c r="J260" s="1"/>
  <c r="K241"/>
  <c r="K260" s="1"/>
  <c r="L241"/>
  <c r="L260" s="1"/>
  <c r="C242"/>
  <c r="C261" s="1"/>
  <c r="D242"/>
  <c r="D261" s="1"/>
  <c r="E242"/>
  <c r="E261" s="1"/>
  <c r="F242"/>
  <c r="F261" s="1"/>
  <c r="G242"/>
  <c r="G261" s="1"/>
  <c r="H242"/>
  <c r="H261" s="1"/>
  <c r="I242"/>
  <c r="I261" s="1"/>
  <c r="J242"/>
  <c r="J261" s="1"/>
  <c r="K242"/>
  <c r="K261" s="1"/>
  <c r="L242"/>
  <c r="L261" s="1"/>
  <c r="C243"/>
  <c r="C262" s="1"/>
  <c r="D243"/>
  <c r="D262" s="1"/>
  <c r="E243"/>
  <c r="E262" s="1"/>
  <c r="F243"/>
  <c r="F262" s="1"/>
  <c r="G243"/>
  <c r="G262" s="1"/>
  <c r="H243"/>
  <c r="H262" s="1"/>
  <c r="I243"/>
  <c r="I262" s="1"/>
  <c r="J243"/>
  <c r="J262" s="1"/>
  <c r="K243"/>
  <c r="K262" s="1"/>
  <c r="L243"/>
  <c r="L262" s="1"/>
  <c r="B243"/>
  <c r="B242"/>
  <c r="B241"/>
  <c r="B240"/>
  <c r="B239"/>
  <c r="B238"/>
  <c r="B237"/>
  <c r="B256" s="1"/>
  <c r="B236"/>
  <c r="B235"/>
  <c r="B255" s="1"/>
  <c r="B234"/>
  <c r="B233"/>
  <c r="B232"/>
  <c r="B231"/>
  <c r="B230"/>
  <c r="F102" i="4"/>
  <c r="D143" s="1"/>
  <c r="E103"/>
  <c r="E104"/>
  <c r="E133" s="1"/>
  <c r="E105"/>
  <c r="E134" s="1"/>
  <c r="A47"/>
  <c r="A64" s="1"/>
  <c r="A105" s="1"/>
  <c r="A146" s="1"/>
  <c r="A46"/>
  <c r="A63" s="1"/>
  <c r="A104" s="1"/>
  <c r="A145" s="1"/>
  <c r="A45"/>
  <c r="A62" s="1"/>
  <c r="A103" s="1"/>
  <c r="A144" s="1"/>
  <c r="A44"/>
  <c r="A61" s="1"/>
  <c r="A102" s="1"/>
  <c r="A143" s="1"/>
  <c r="K142"/>
  <c r="J142"/>
  <c r="I142"/>
  <c r="H142"/>
  <c r="G142"/>
  <c r="F142"/>
  <c r="E142"/>
  <c r="D142"/>
  <c r="C142"/>
  <c r="B142"/>
  <c r="D119"/>
  <c r="C119"/>
  <c r="B119"/>
  <c r="D118"/>
  <c r="C118"/>
  <c r="B118"/>
  <c r="D117"/>
  <c r="C117"/>
  <c r="B117"/>
  <c r="K90"/>
  <c r="J90"/>
  <c r="I90"/>
  <c r="H90"/>
  <c r="G90"/>
  <c r="F90"/>
  <c r="E90"/>
  <c r="D90"/>
  <c r="C90"/>
  <c r="B90"/>
  <c r="A90"/>
  <c r="A79"/>
  <c r="A78"/>
  <c r="A77"/>
  <c r="K76"/>
  <c r="J76"/>
  <c r="I76"/>
  <c r="H76"/>
  <c r="G76"/>
  <c r="F76"/>
  <c r="E76"/>
  <c r="D76"/>
  <c r="C76"/>
  <c r="B76"/>
  <c r="A76"/>
  <c r="C5"/>
  <c r="F46" s="1"/>
  <c r="C44"/>
  <c r="G18"/>
  <c r="E18"/>
  <c r="D18"/>
  <c r="B18"/>
  <c r="D234" i="2"/>
  <c r="D235" i="1"/>
  <c r="D235" i="2" s="1"/>
  <c r="H220" i="3"/>
  <c r="H221"/>
  <c r="H222"/>
  <c r="G220"/>
  <c r="G221"/>
  <c r="G222"/>
  <c r="F220"/>
  <c r="F221"/>
  <c r="F222"/>
  <c r="E220"/>
  <c r="E221"/>
  <c r="E222"/>
  <c r="C220"/>
  <c r="C221"/>
  <c r="C222"/>
  <c r="B220"/>
  <c r="B221"/>
  <c r="B222"/>
  <c r="H208"/>
  <c r="H209"/>
  <c r="H210"/>
  <c r="H211"/>
  <c r="H212"/>
  <c r="H213"/>
  <c r="H214"/>
  <c r="H215"/>
  <c r="H216"/>
  <c r="H217"/>
  <c r="H218"/>
  <c r="H219"/>
  <c r="G208"/>
  <c r="G209"/>
  <c r="G210"/>
  <c r="G211"/>
  <c r="G212"/>
  <c r="G213"/>
  <c r="G214"/>
  <c r="G215"/>
  <c r="G216"/>
  <c r="G217"/>
  <c r="G218"/>
  <c r="G219"/>
  <c r="F208"/>
  <c r="F209"/>
  <c r="F210"/>
  <c r="F211"/>
  <c r="F212"/>
  <c r="F213"/>
  <c r="F214"/>
  <c r="F215"/>
  <c r="F216"/>
  <c r="F217"/>
  <c r="F218"/>
  <c r="F219"/>
  <c r="E208"/>
  <c r="E209"/>
  <c r="E210"/>
  <c r="E211"/>
  <c r="E212"/>
  <c r="E213"/>
  <c r="E214"/>
  <c r="E215"/>
  <c r="E216"/>
  <c r="E217"/>
  <c r="E218"/>
  <c r="E219"/>
  <c r="C208"/>
  <c r="C209"/>
  <c r="C210"/>
  <c r="C211"/>
  <c r="C212"/>
  <c r="C213"/>
  <c r="C214"/>
  <c r="C215"/>
  <c r="C216"/>
  <c r="C217"/>
  <c r="C218"/>
  <c r="C219"/>
  <c r="B208"/>
  <c r="B209"/>
  <c r="B210"/>
  <c r="B211"/>
  <c r="B212"/>
  <c r="B213"/>
  <c r="B214"/>
  <c r="B215"/>
  <c r="B216"/>
  <c r="B217"/>
  <c r="B218"/>
  <c r="B219"/>
  <c r="H196"/>
  <c r="H197"/>
  <c r="H198"/>
  <c r="H199"/>
  <c r="H200"/>
  <c r="H201"/>
  <c r="H202"/>
  <c r="H203"/>
  <c r="H204"/>
  <c r="H205"/>
  <c r="H206"/>
  <c r="H207"/>
  <c r="G196"/>
  <c r="G197"/>
  <c r="G198"/>
  <c r="G199"/>
  <c r="G200"/>
  <c r="G201"/>
  <c r="G202"/>
  <c r="G203"/>
  <c r="G204"/>
  <c r="G205"/>
  <c r="G206"/>
  <c r="G207"/>
  <c r="F196"/>
  <c r="F197"/>
  <c r="F198"/>
  <c r="F199"/>
  <c r="F200"/>
  <c r="F201"/>
  <c r="F202"/>
  <c r="F203"/>
  <c r="F204"/>
  <c r="F205"/>
  <c r="F206"/>
  <c r="F207"/>
  <c r="E196"/>
  <c r="E197"/>
  <c r="E198"/>
  <c r="E199"/>
  <c r="E200"/>
  <c r="E201"/>
  <c r="E202"/>
  <c r="E203"/>
  <c r="E204"/>
  <c r="E205"/>
  <c r="E206"/>
  <c r="E207"/>
  <c r="C196"/>
  <c r="C197"/>
  <c r="C198"/>
  <c r="C199"/>
  <c r="C200"/>
  <c r="C201"/>
  <c r="C202"/>
  <c r="C203"/>
  <c r="C204"/>
  <c r="C205"/>
  <c r="C206"/>
  <c r="C207"/>
  <c r="B196"/>
  <c r="B197"/>
  <c r="B198"/>
  <c r="B199"/>
  <c r="B200"/>
  <c r="B201"/>
  <c r="B202"/>
  <c r="B203"/>
  <c r="B204"/>
  <c r="B205"/>
  <c r="B206"/>
  <c r="B207"/>
  <c r="H184"/>
  <c r="H185"/>
  <c r="H186"/>
  <c r="H187"/>
  <c r="H188"/>
  <c r="H189"/>
  <c r="H190"/>
  <c r="H191"/>
  <c r="H192"/>
  <c r="H193"/>
  <c r="H194"/>
  <c r="H195"/>
  <c r="G184"/>
  <c r="G185"/>
  <c r="G186"/>
  <c r="G187"/>
  <c r="G188"/>
  <c r="G189"/>
  <c r="G190"/>
  <c r="G191"/>
  <c r="G192"/>
  <c r="G193"/>
  <c r="G194"/>
  <c r="G195"/>
  <c r="F184"/>
  <c r="F185"/>
  <c r="F186"/>
  <c r="F187"/>
  <c r="F188"/>
  <c r="F189"/>
  <c r="F190"/>
  <c r="F191"/>
  <c r="F192"/>
  <c r="F193"/>
  <c r="F194"/>
  <c r="F195"/>
  <c r="E184"/>
  <c r="E185"/>
  <c r="E186"/>
  <c r="E187"/>
  <c r="E188"/>
  <c r="E189"/>
  <c r="E190"/>
  <c r="E191"/>
  <c r="E192"/>
  <c r="E193"/>
  <c r="E194"/>
  <c r="E195"/>
  <c r="C184"/>
  <c r="C185"/>
  <c r="C186"/>
  <c r="C187"/>
  <c r="C188"/>
  <c r="C189"/>
  <c r="C190"/>
  <c r="C191"/>
  <c r="C192"/>
  <c r="C193"/>
  <c r="C194"/>
  <c r="C195"/>
  <c r="B184"/>
  <c r="B185"/>
  <c r="B186"/>
  <c r="B187"/>
  <c r="B188"/>
  <c r="B189"/>
  <c r="B190"/>
  <c r="B191"/>
  <c r="B192"/>
  <c r="B193"/>
  <c r="B194"/>
  <c r="B195"/>
  <c r="H172"/>
  <c r="H173"/>
  <c r="H174"/>
  <c r="H175"/>
  <c r="H176"/>
  <c r="H177"/>
  <c r="H178"/>
  <c r="H179"/>
  <c r="H180"/>
  <c r="H181"/>
  <c r="H182"/>
  <c r="H183"/>
  <c r="G172"/>
  <c r="G173"/>
  <c r="G174"/>
  <c r="G175"/>
  <c r="G176"/>
  <c r="G177"/>
  <c r="G178"/>
  <c r="G179"/>
  <c r="G180"/>
  <c r="G181"/>
  <c r="G182"/>
  <c r="G183"/>
  <c r="F172"/>
  <c r="F173"/>
  <c r="F174"/>
  <c r="F175"/>
  <c r="F176"/>
  <c r="F177"/>
  <c r="F178"/>
  <c r="F179"/>
  <c r="F180"/>
  <c r="F181"/>
  <c r="F182"/>
  <c r="F183"/>
  <c r="E172"/>
  <c r="E173"/>
  <c r="E174"/>
  <c r="E175"/>
  <c r="E176"/>
  <c r="E177"/>
  <c r="E178"/>
  <c r="E179"/>
  <c r="E180"/>
  <c r="E181"/>
  <c r="E182"/>
  <c r="E183"/>
  <c r="C172"/>
  <c r="C173"/>
  <c r="C174"/>
  <c r="C175"/>
  <c r="C176"/>
  <c r="C177"/>
  <c r="C178"/>
  <c r="C179"/>
  <c r="C180"/>
  <c r="C181"/>
  <c r="C182"/>
  <c r="C183"/>
  <c r="B172"/>
  <c r="B173"/>
  <c r="B174"/>
  <c r="B175"/>
  <c r="B176"/>
  <c r="B177"/>
  <c r="B178"/>
  <c r="B179"/>
  <c r="B180"/>
  <c r="B181"/>
  <c r="B182"/>
  <c r="B183"/>
  <c r="H160"/>
  <c r="H161"/>
  <c r="H162"/>
  <c r="H163"/>
  <c r="H164"/>
  <c r="H165"/>
  <c r="H166"/>
  <c r="H167"/>
  <c r="H168"/>
  <c r="H169"/>
  <c r="H170"/>
  <c r="H171"/>
  <c r="G160"/>
  <c r="G161"/>
  <c r="G162"/>
  <c r="G163"/>
  <c r="G164"/>
  <c r="G165"/>
  <c r="G166"/>
  <c r="G167"/>
  <c r="G168"/>
  <c r="G169"/>
  <c r="G170"/>
  <c r="G171"/>
  <c r="F160"/>
  <c r="F161"/>
  <c r="F162"/>
  <c r="F163"/>
  <c r="F164"/>
  <c r="F165"/>
  <c r="F166"/>
  <c r="F167"/>
  <c r="F168"/>
  <c r="F169"/>
  <c r="F170"/>
  <c r="F171"/>
  <c r="E160"/>
  <c r="E161"/>
  <c r="E162"/>
  <c r="E163"/>
  <c r="E164"/>
  <c r="E165"/>
  <c r="E166"/>
  <c r="E167"/>
  <c r="E168"/>
  <c r="E169"/>
  <c r="E170"/>
  <c r="E171"/>
  <c r="C160"/>
  <c r="C161"/>
  <c r="C162"/>
  <c r="C163"/>
  <c r="C164"/>
  <c r="C165"/>
  <c r="C166"/>
  <c r="C167"/>
  <c r="C168"/>
  <c r="C169"/>
  <c r="C170"/>
  <c r="C171"/>
  <c r="B160"/>
  <c r="B161"/>
  <c r="B162"/>
  <c r="B163"/>
  <c r="B164"/>
  <c r="B165"/>
  <c r="B166"/>
  <c r="B167"/>
  <c r="B168"/>
  <c r="B169"/>
  <c r="B170"/>
  <c r="B171"/>
  <c r="H148"/>
  <c r="H149"/>
  <c r="H150"/>
  <c r="H151"/>
  <c r="H152"/>
  <c r="H153"/>
  <c r="H154"/>
  <c r="H155"/>
  <c r="H156"/>
  <c r="H157"/>
  <c r="H158"/>
  <c r="H159"/>
  <c r="G148"/>
  <c r="G149"/>
  <c r="G150"/>
  <c r="G151"/>
  <c r="G152"/>
  <c r="G153"/>
  <c r="G154"/>
  <c r="G155"/>
  <c r="G156"/>
  <c r="G157"/>
  <c r="G158"/>
  <c r="G159"/>
  <c r="F148"/>
  <c r="F149"/>
  <c r="F150"/>
  <c r="F151"/>
  <c r="F152"/>
  <c r="F153"/>
  <c r="F154"/>
  <c r="F155"/>
  <c r="F156"/>
  <c r="F157"/>
  <c r="F158"/>
  <c r="F159"/>
  <c r="E148"/>
  <c r="E149"/>
  <c r="E150"/>
  <c r="E151"/>
  <c r="E152"/>
  <c r="E153"/>
  <c r="E154"/>
  <c r="E155"/>
  <c r="E156"/>
  <c r="E157"/>
  <c r="E158"/>
  <c r="E159"/>
  <c r="C148"/>
  <c r="C149"/>
  <c r="C150"/>
  <c r="C151"/>
  <c r="C152"/>
  <c r="C153"/>
  <c r="C154"/>
  <c r="C155"/>
  <c r="C156"/>
  <c r="C157"/>
  <c r="C158"/>
  <c r="C159"/>
  <c r="B148"/>
  <c r="B149"/>
  <c r="B150"/>
  <c r="B151"/>
  <c r="B152"/>
  <c r="B153"/>
  <c r="B154"/>
  <c r="B155"/>
  <c r="B156"/>
  <c r="B157"/>
  <c r="B158"/>
  <c r="B159"/>
  <c r="H136"/>
  <c r="H137"/>
  <c r="H138"/>
  <c r="H139"/>
  <c r="H140"/>
  <c r="H141"/>
  <c r="H142"/>
  <c r="H143"/>
  <c r="H144"/>
  <c r="H145"/>
  <c r="H146"/>
  <c r="G136"/>
  <c r="G137"/>
  <c r="G138"/>
  <c r="G139"/>
  <c r="G140"/>
  <c r="G141"/>
  <c r="G142"/>
  <c r="G143"/>
  <c r="G144"/>
  <c r="G145"/>
  <c r="G146"/>
  <c r="F136"/>
  <c r="F137"/>
  <c r="F138"/>
  <c r="F139"/>
  <c r="F140"/>
  <c r="F141"/>
  <c r="F142"/>
  <c r="F143"/>
  <c r="F144"/>
  <c r="F145"/>
  <c r="F146"/>
  <c r="E136"/>
  <c r="E137"/>
  <c r="E138"/>
  <c r="E139"/>
  <c r="E140"/>
  <c r="E141"/>
  <c r="E142"/>
  <c r="E143"/>
  <c r="E144"/>
  <c r="E145"/>
  <c r="E146"/>
  <c r="C136"/>
  <c r="C137"/>
  <c r="C138"/>
  <c r="C139"/>
  <c r="C140"/>
  <c r="C141"/>
  <c r="C142"/>
  <c r="C143"/>
  <c r="C144"/>
  <c r="C145"/>
  <c r="C146"/>
  <c r="B136"/>
  <c r="B137"/>
  <c r="B138"/>
  <c r="B139"/>
  <c r="B140"/>
  <c r="B141"/>
  <c r="B142"/>
  <c r="B143"/>
  <c r="B144"/>
  <c r="B145"/>
  <c r="B146"/>
  <c r="H124"/>
  <c r="H125"/>
  <c r="H126"/>
  <c r="H127"/>
  <c r="H128"/>
  <c r="H129"/>
  <c r="H130"/>
  <c r="H131"/>
  <c r="H132"/>
  <c r="H133"/>
  <c r="H134"/>
  <c r="H135"/>
  <c r="G124"/>
  <c r="G125"/>
  <c r="G126"/>
  <c r="G127"/>
  <c r="G128"/>
  <c r="G129"/>
  <c r="G130"/>
  <c r="G131"/>
  <c r="G132"/>
  <c r="G133"/>
  <c r="G134"/>
  <c r="G135"/>
  <c r="F124"/>
  <c r="F125"/>
  <c r="F126"/>
  <c r="F127"/>
  <c r="F128"/>
  <c r="F129"/>
  <c r="F130"/>
  <c r="F131"/>
  <c r="F132"/>
  <c r="F133"/>
  <c r="F134"/>
  <c r="F135"/>
  <c r="E124"/>
  <c r="E125"/>
  <c r="E126"/>
  <c r="E127"/>
  <c r="E128"/>
  <c r="E129"/>
  <c r="E130"/>
  <c r="E131"/>
  <c r="E132"/>
  <c r="E133"/>
  <c r="E134"/>
  <c r="E135"/>
  <c r="C124"/>
  <c r="C125"/>
  <c r="C126"/>
  <c r="C127"/>
  <c r="C128"/>
  <c r="C129"/>
  <c r="C130"/>
  <c r="C131"/>
  <c r="C132"/>
  <c r="C133"/>
  <c r="C134"/>
  <c r="C135"/>
  <c r="B124"/>
  <c r="B125"/>
  <c r="B126"/>
  <c r="B127"/>
  <c r="B128"/>
  <c r="B129"/>
  <c r="B130"/>
  <c r="B131"/>
  <c r="B132"/>
  <c r="B133"/>
  <c r="B134"/>
  <c r="B135"/>
  <c r="H113"/>
  <c r="H114"/>
  <c r="H115"/>
  <c r="H116"/>
  <c r="H117"/>
  <c r="H118"/>
  <c r="H119"/>
  <c r="H120"/>
  <c r="H121"/>
  <c r="H122"/>
  <c r="H123"/>
  <c r="G113"/>
  <c r="G114"/>
  <c r="G115"/>
  <c r="G116"/>
  <c r="G117"/>
  <c r="G118"/>
  <c r="G119"/>
  <c r="G120"/>
  <c r="G121"/>
  <c r="G122"/>
  <c r="G123"/>
  <c r="F113"/>
  <c r="F114"/>
  <c r="F115"/>
  <c r="F116"/>
  <c r="F117"/>
  <c r="F118"/>
  <c r="F119"/>
  <c r="F120"/>
  <c r="F121"/>
  <c r="F122"/>
  <c r="F123"/>
  <c r="E113"/>
  <c r="E114"/>
  <c r="E115"/>
  <c r="E116"/>
  <c r="E117"/>
  <c r="E118"/>
  <c r="E119"/>
  <c r="E120"/>
  <c r="E121"/>
  <c r="E122"/>
  <c r="E123"/>
  <c r="C113"/>
  <c r="C114"/>
  <c r="C115"/>
  <c r="C116"/>
  <c r="C117"/>
  <c r="C118"/>
  <c r="C119"/>
  <c r="C120"/>
  <c r="C121"/>
  <c r="C122"/>
  <c r="C123"/>
  <c r="B113"/>
  <c r="B114"/>
  <c r="B115"/>
  <c r="B116"/>
  <c r="B117"/>
  <c r="B118"/>
  <c r="B119"/>
  <c r="B120"/>
  <c r="B121"/>
  <c r="B122"/>
  <c r="B123"/>
  <c r="H100"/>
  <c r="H101"/>
  <c r="H102"/>
  <c r="H103"/>
  <c r="H104"/>
  <c r="H105"/>
  <c r="H106"/>
  <c r="H107"/>
  <c r="H108"/>
  <c r="H109"/>
  <c r="H110"/>
  <c r="H111"/>
  <c r="G100"/>
  <c r="G101"/>
  <c r="G102"/>
  <c r="G103"/>
  <c r="G104"/>
  <c r="G105"/>
  <c r="G106"/>
  <c r="G107"/>
  <c r="G108"/>
  <c r="G109"/>
  <c r="G110"/>
  <c r="G111"/>
  <c r="F100"/>
  <c r="F101"/>
  <c r="F102"/>
  <c r="F103"/>
  <c r="F104"/>
  <c r="F105"/>
  <c r="F106"/>
  <c r="F107"/>
  <c r="F108"/>
  <c r="F109"/>
  <c r="F110"/>
  <c r="F111"/>
  <c r="E100"/>
  <c r="E101"/>
  <c r="E102"/>
  <c r="E103"/>
  <c r="E104"/>
  <c r="E105"/>
  <c r="E106"/>
  <c r="E107"/>
  <c r="E108"/>
  <c r="E109"/>
  <c r="E110"/>
  <c r="E111"/>
  <c r="C100"/>
  <c r="C101"/>
  <c r="C102"/>
  <c r="C103"/>
  <c r="C104"/>
  <c r="C105"/>
  <c r="C106"/>
  <c r="C107"/>
  <c r="C108"/>
  <c r="C109"/>
  <c r="C110"/>
  <c r="C111"/>
  <c r="B100"/>
  <c r="B101"/>
  <c r="B102"/>
  <c r="B103"/>
  <c r="B104"/>
  <c r="B105"/>
  <c r="B106"/>
  <c r="B107"/>
  <c r="B108"/>
  <c r="B109"/>
  <c r="B110"/>
  <c r="B111"/>
  <c r="H88"/>
  <c r="H89"/>
  <c r="H90"/>
  <c r="H91"/>
  <c r="H92"/>
  <c r="H93"/>
  <c r="H94"/>
  <c r="H95"/>
  <c r="H96"/>
  <c r="H97"/>
  <c r="H98"/>
  <c r="H99"/>
  <c r="G88"/>
  <c r="G89"/>
  <c r="G90"/>
  <c r="G91"/>
  <c r="G92"/>
  <c r="G93"/>
  <c r="G94"/>
  <c r="G95"/>
  <c r="G96"/>
  <c r="G97"/>
  <c r="G98"/>
  <c r="G99"/>
  <c r="F88"/>
  <c r="F89"/>
  <c r="F90"/>
  <c r="F91"/>
  <c r="F92"/>
  <c r="F93"/>
  <c r="F94"/>
  <c r="F95"/>
  <c r="F96"/>
  <c r="F97"/>
  <c r="F98"/>
  <c r="F99"/>
  <c r="E88"/>
  <c r="E89"/>
  <c r="E90"/>
  <c r="E91"/>
  <c r="E92"/>
  <c r="E93"/>
  <c r="E94"/>
  <c r="E95"/>
  <c r="E96"/>
  <c r="E97"/>
  <c r="E98"/>
  <c r="E99"/>
  <c r="C88"/>
  <c r="C89"/>
  <c r="C90"/>
  <c r="C91"/>
  <c r="C92"/>
  <c r="C93"/>
  <c r="C94"/>
  <c r="C95"/>
  <c r="C96"/>
  <c r="C97"/>
  <c r="C98"/>
  <c r="C99"/>
  <c r="B88"/>
  <c r="B89"/>
  <c r="B90"/>
  <c r="B91"/>
  <c r="B92"/>
  <c r="B93"/>
  <c r="B94"/>
  <c r="B95"/>
  <c r="B96"/>
  <c r="B97"/>
  <c r="B98"/>
  <c r="B99"/>
  <c r="H76"/>
  <c r="H77"/>
  <c r="H78"/>
  <c r="H79"/>
  <c r="H80"/>
  <c r="H81"/>
  <c r="H82"/>
  <c r="H83"/>
  <c r="H84"/>
  <c r="H85"/>
  <c r="H86"/>
  <c r="H87"/>
  <c r="G76"/>
  <c r="G77"/>
  <c r="G78"/>
  <c r="G79"/>
  <c r="G80"/>
  <c r="G81"/>
  <c r="G82"/>
  <c r="G83"/>
  <c r="G84"/>
  <c r="G85"/>
  <c r="G86"/>
  <c r="G87"/>
  <c r="F76"/>
  <c r="F77"/>
  <c r="F78"/>
  <c r="F79"/>
  <c r="F80"/>
  <c r="F81"/>
  <c r="F82"/>
  <c r="F83"/>
  <c r="F84"/>
  <c r="F85"/>
  <c r="F86"/>
  <c r="F87"/>
  <c r="E76"/>
  <c r="E77"/>
  <c r="E78"/>
  <c r="E79"/>
  <c r="E80"/>
  <c r="E81"/>
  <c r="E82"/>
  <c r="E83"/>
  <c r="E84"/>
  <c r="E85"/>
  <c r="E86"/>
  <c r="E87"/>
  <c r="C76"/>
  <c r="C77"/>
  <c r="C78"/>
  <c r="C79"/>
  <c r="C80"/>
  <c r="C81"/>
  <c r="C82"/>
  <c r="C83"/>
  <c r="C84"/>
  <c r="C85"/>
  <c r="C86"/>
  <c r="C87"/>
  <c r="B76"/>
  <c r="B77"/>
  <c r="B78"/>
  <c r="B79"/>
  <c r="B80"/>
  <c r="B81"/>
  <c r="B82"/>
  <c r="B83"/>
  <c r="B84"/>
  <c r="B85"/>
  <c r="B86"/>
  <c r="B87"/>
  <c r="H64"/>
  <c r="H65"/>
  <c r="H66"/>
  <c r="H67"/>
  <c r="H68"/>
  <c r="H69"/>
  <c r="H70"/>
  <c r="H71"/>
  <c r="H72"/>
  <c r="H73"/>
  <c r="H74"/>
  <c r="H75"/>
  <c r="G64"/>
  <c r="G65"/>
  <c r="G66"/>
  <c r="G67"/>
  <c r="G68"/>
  <c r="G69"/>
  <c r="G70"/>
  <c r="G71"/>
  <c r="G72"/>
  <c r="G73"/>
  <c r="G74"/>
  <c r="G75"/>
  <c r="F64"/>
  <c r="F65"/>
  <c r="F66"/>
  <c r="F67"/>
  <c r="F68"/>
  <c r="F69"/>
  <c r="F70"/>
  <c r="F71"/>
  <c r="F72"/>
  <c r="F73"/>
  <c r="F74"/>
  <c r="F75"/>
  <c r="E64"/>
  <c r="E65"/>
  <c r="E66"/>
  <c r="E67"/>
  <c r="E68"/>
  <c r="E69"/>
  <c r="E70"/>
  <c r="E71"/>
  <c r="E72"/>
  <c r="E73"/>
  <c r="E74"/>
  <c r="E75"/>
  <c r="C64"/>
  <c r="C65"/>
  <c r="C66"/>
  <c r="C67"/>
  <c r="C68"/>
  <c r="C69"/>
  <c r="C70"/>
  <c r="C71"/>
  <c r="C72"/>
  <c r="C73"/>
  <c r="C74"/>
  <c r="C75"/>
  <c r="B64"/>
  <c r="B65"/>
  <c r="B66"/>
  <c r="B67"/>
  <c r="B68"/>
  <c r="B69"/>
  <c r="B70"/>
  <c r="B71"/>
  <c r="B72"/>
  <c r="B73"/>
  <c r="B74"/>
  <c r="B75"/>
  <c r="H52"/>
  <c r="H53"/>
  <c r="H54"/>
  <c r="H55"/>
  <c r="H56"/>
  <c r="H57"/>
  <c r="H58"/>
  <c r="H59"/>
  <c r="H60"/>
  <c r="H61"/>
  <c r="H62"/>
  <c r="H63"/>
  <c r="G52"/>
  <c r="G53"/>
  <c r="G54"/>
  <c r="G55"/>
  <c r="G56"/>
  <c r="G57"/>
  <c r="G58"/>
  <c r="G59"/>
  <c r="G60"/>
  <c r="G61"/>
  <c r="G62"/>
  <c r="G63"/>
  <c r="F52"/>
  <c r="F53"/>
  <c r="F54"/>
  <c r="F55"/>
  <c r="F56"/>
  <c r="F57"/>
  <c r="F58"/>
  <c r="F59"/>
  <c r="F60"/>
  <c r="F61"/>
  <c r="F62"/>
  <c r="F63"/>
  <c r="E52"/>
  <c r="E53"/>
  <c r="E54"/>
  <c r="E55"/>
  <c r="E56"/>
  <c r="E57"/>
  <c r="E58"/>
  <c r="E59"/>
  <c r="E60"/>
  <c r="E61"/>
  <c r="E62"/>
  <c r="E63"/>
  <c r="C52"/>
  <c r="C53"/>
  <c r="C54"/>
  <c r="C55"/>
  <c r="C56"/>
  <c r="C57"/>
  <c r="C58"/>
  <c r="C59"/>
  <c r="C60"/>
  <c r="C61"/>
  <c r="C62"/>
  <c r="C63"/>
  <c r="B52"/>
  <c r="B53"/>
  <c r="B54"/>
  <c r="B55"/>
  <c r="B56"/>
  <c r="B57"/>
  <c r="B58"/>
  <c r="B59"/>
  <c r="B60"/>
  <c r="B61"/>
  <c r="B62"/>
  <c r="B63"/>
  <c r="H40"/>
  <c r="H41"/>
  <c r="H42"/>
  <c r="H43"/>
  <c r="H44"/>
  <c r="H45"/>
  <c r="H46"/>
  <c r="H47"/>
  <c r="H48"/>
  <c r="H49"/>
  <c r="H50"/>
  <c r="H51"/>
  <c r="G40"/>
  <c r="G41"/>
  <c r="G42"/>
  <c r="G43"/>
  <c r="G44"/>
  <c r="G45"/>
  <c r="G46"/>
  <c r="G47"/>
  <c r="G48"/>
  <c r="G49"/>
  <c r="G50"/>
  <c r="G51"/>
  <c r="F40"/>
  <c r="F41"/>
  <c r="F42"/>
  <c r="F43"/>
  <c r="F44"/>
  <c r="F45"/>
  <c r="F46"/>
  <c r="F47"/>
  <c r="F48"/>
  <c r="F49"/>
  <c r="F50"/>
  <c r="F51"/>
  <c r="E40"/>
  <c r="E41"/>
  <c r="E42"/>
  <c r="E43"/>
  <c r="E44"/>
  <c r="E45"/>
  <c r="E46"/>
  <c r="E47"/>
  <c r="E48"/>
  <c r="E49"/>
  <c r="E50"/>
  <c r="E51"/>
  <c r="C40"/>
  <c r="C41"/>
  <c r="C42"/>
  <c r="C43"/>
  <c r="C44"/>
  <c r="C45"/>
  <c r="C46"/>
  <c r="C47"/>
  <c r="C48"/>
  <c r="C49"/>
  <c r="C50"/>
  <c r="C51"/>
  <c r="B40"/>
  <c r="B41"/>
  <c r="B42"/>
  <c r="B43"/>
  <c r="B44"/>
  <c r="B45"/>
  <c r="B46"/>
  <c r="B47"/>
  <c r="B48"/>
  <c r="B49"/>
  <c r="B50"/>
  <c r="B51"/>
  <c r="H28"/>
  <c r="H29"/>
  <c r="H30"/>
  <c r="H31"/>
  <c r="H32"/>
  <c r="H33"/>
  <c r="H34"/>
  <c r="H35"/>
  <c r="H36"/>
  <c r="H37"/>
  <c r="H38"/>
  <c r="H39"/>
  <c r="G28"/>
  <c r="G29"/>
  <c r="G30"/>
  <c r="G31"/>
  <c r="G32"/>
  <c r="G33"/>
  <c r="G34"/>
  <c r="G35"/>
  <c r="G36"/>
  <c r="G37"/>
  <c r="G38"/>
  <c r="G39"/>
  <c r="F28"/>
  <c r="F29"/>
  <c r="F30"/>
  <c r="F31"/>
  <c r="F32"/>
  <c r="F33"/>
  <c r="F34"/>
  <c r="F35"/>
  <c r="F36"/>
  <c r="F37"/>
  <c r="F38"/>
  <c r="F39"/>
  <c r="E28"/>
  <c r="E29"/>
  <c r="E30"/>
  <c r="E31"/>
  <c r="E32"/>
  <c r="E33"/>
  <c r="E34"/>
  <c r="E35"/>
  <c r="E36"/>
  <c r="E37"/>
  <c r="E38"/>
  <c r="E39"/>
  <c r="C28"/>
  <c r="C29"/>
  <c r="C30"/>
  <c r="C31"/>
  <c r="C32"/>
  <c r="C33"/>
  <c r="C34"/>
  <c r="C35"/>
  <c r="C36"/>
  <c r="C37"/>
  <c r="C38"/>
  <c r="C39"/>
  <c r="B28"/>
  <c r="B29"/>
  <c r="B30"/>
  <c r="B31"/>
  <c r="B32"/>
  <c r="B33"/>
  <c r="B34"/>
  <c r="B35"/>
  <c r="B36"/>
  <c r="B37"/>
  <c r="B38"/>
  <c r="B39"/>
  <c r="H16"/>
  <c r="H17"/>
  <c r="H18"/>
  <c r="H19"/>
  <c r="H20"/>
  <c r="H21"/>
  <c r="H22"/>
  <c r="H23"/>
  <c r="H24"/>
  <c r="H25"/>
  <c r="H26"/>
  <c r="H27"/>
  <c r="G16"/>
  <c r="G17"/>
  <c r="G18"/>
  <c r="G19"/>
  <c r="G20"/>
  <c r="G21"/>
  <c r="G22"/>
  <c r="G23"/>
  <c r="G24"/>
  <c r="G25"/>
  <c r="G26"/>
  <c r="G27"/>
  <c r="F16"/>
  <c r="F17"/>
  <c r="F18"/>
  <c r="F19"/>
  <c r="F20"/>
  <c r="F21"/>
  <c r="F22"/>
  <c r="F23"/>
  <c r="F24"/>
  <c r="F25"/>
  <c r="F26"/>
  <c r="F27"/>
  <c r="E16"/>
  <c r="E17"/>
  <c r="E18"/>
  <c r="E19"/>
  <c r="E20"/>
  <c r="E21"/>
  <c r="E22"/>
  <c r="E23"/>
  <c r="E24"/>
  <c r="E25"/>
  <c r="E26"/>
  <c r="E27"/>
  <c r="C16"/>
  <c r="C17"/>
  <c r="C18"/>
  <c r="C19"/>
  <c r="C20"/>
  <c r="C21"/>
  <c r="C22"/>
  <c r="C23"/>
  <c r="C24"/>
  <c r="C25"/>
  <c r="C26"/>
  <c r="C27"/>
  <c r="B16"/>
  <c r="B17"/>
  <c r="B18"/>
  <c r="B19"/>
  <c r="B20"/>
  <c r="B21"/>
  <c r="B22"/>
  <c r="B23"/>
  <c r="B24"/>
  <c r="B25"/>
  <c r="B26"/>
  <c r="B27"/>
  <c r="H5"/>
  <c r="H6"/>
  <c r="H7"/>
  <c r="H8"/>
  <c r="H9"/>
  <c r="H10"/>
  <c r="H11"/>
  <c r="H12"/>
  <c r="H13"/>
  <c r="H14"/>
  <c r="H15"/>
  <c r="G5"/>
  <c r="G6"/>
  <c r="G7"/>
  <c r="G8"/>
  <c r="G9"/>
  <c r="G10"/>
  <c r="G11"/>
  <c r="G12"/>
  <c r="G13"/>
  <c r="G14"/>
  <c r="G15"/>
  <c r="F5"/>
  <c r="F6"/>
  <c r="F7"/>
  <c r="F8"/>
  <c r="F9"/>
  <c r="F10"/>
  <c r="F11"/>
  <c r="F12"/>
  <c r="F13"/>
  <c r="F14"/>
  <c r="F15"/>
  <c r="E5"/>
  <c r="E6"/>
  <c r="E7"/>
  <c r="E8"/>
  <c r="E9"/>
  <c r="E10"/>
  <c r="E11"/>
  <c r="E12"/>
  <c r="E13"/>
  <c r="E14"/>
  <c r="E15"/>
  <c r="C5"/>
  <c r="C6"/>
  <c r="C7"/>
  <c r="C8"/>
  <c r="C9"/>
  <c r="C10"/>
  <c r="C11"/>
  <c r="C12"/>
  <c r="C13"/>
  <c r="C14"/>
  <c r="C15"/>
  <c r="B5"/>
  <c r="B6"/>
  <c r="B7"/>
  <c r="B8"/>
  <c r="B9"/>
  <c r="B10"/>
  <c r="B11"/>
  <c r="B12"/>
  <c r="B13"/>
  <c r="B14"/>
  <c r="B15"/>
  <c r="B5" i="2"/>
  <c r="B112" i="3"/>
  <c r="C112"/>
  <c r="E112"/>
  <c r="F112"/>
  <c r="G112"/>
  <c r="H112"/>
  <c r="B147"/>
  <c r="C147"/>
  <c r="E147"/>
  <c r="F147"/>
  <c r="G147"/>
  <c r="H147"/>
  <c r="C4"/>
  <c r="D4"/>
  <c r="E4"/>
  <c r="F4"/>
  <c r="G4"/>
  <c r="H4"/>
  <c r="B4"/>
  <c r="A219"/>
  <c r="A220"/>
  <c r="A221"/>
  <c r="A222"/>
  <c r="A204"/>
  <c r="A205"/>
  <c r="A206"/>
  <c r="A207"/>
  <c r="A208"/>
  <c r="A209"/>
  <c r="A210"/>
  <c r="A211"/>
  <c r="A212"/>
  <c r="A213"/>
  <c r="A214"/>
  <c r="A215"/>
  <c r="A216"/>
  <c r="A217"/>
  <c r="A218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5"/>
  <c r="C265" i="1"/>
  <c r="E265"/>
  <c r="F265"/>
  <c r="G265"/>
  <c r="H265"/>
  <c r="C266"/>
  <c r="E266"/>
  <c r="F266"/>
  <c r="G266"/>
  <c r="H266"/>
  <c r="C267"/>
  <c r="E267"/>
  <c r="F267"/>
  <c r="G267"/>
  <c r="H267"/>
  <c r="C268"/>
  <c r="E268"/>
  <c r="F268"/>
  <c r="G268"/>
  <c r="H268"/>
  <c r="C269"/>
  <c r="E269"/>
  <c r="F269"/>
  <c r="G269"/>
  <c r="H269"/>
  <c r="C270"/>
  <c r="E270"/>
  <c r="F270"/>
  <c r="G270"/>
  <c r="H270"/>
  <c r="C271"/>
  <c r="E271"/>
  <c r="F271"/>
  <c r="G271"/>
  <c r="H271"/>
  <c r="C272"/>
  <c r="E272"/>
  <c r="F272"/>
  <c r="G272"/>
  <c r="H272"/>
  <c r="C273"/>
  <c r="E273"/>
  <c r="F273"/>
  <c r="G273"/>
  <c r="H273"/>
  <c r="C274"/>
  <c r="E274"/>
  <c r="F274"/>
  <c r="G274"/>
  <c r="H274"/>
  <c r="C275"/>
  <c r="E275"/>
  <c r="F275"/>
  <c r="G275"/>
  <c r="H275"/>
  <c r="C276"/>
  <c r="E276"/>
  <c r="F276"/>
  <c r="G276"/>
  <c r="H276"/>
  <c r="C277"/>
  <c r="E277"/>
  <c r="F277"/>
  <c r="G277"/>
  <c r="H277"/>
  <c r="C278"/>
  <c r="E278"/>
  <c r="F278"/>
  <c r="G278"/>
  <c r="H278"/>
  <c r="C279"/>
  <c r="E279"/>
  <c r="F279"/>
  <c r="G279"/>
  <c r="H279"/>
  <c r="C280"/>
  <c r="E280"/>
  <c r="F280"/>
  <c r="G280"/>
  <c r="H280"/>
  <c r="C281"/>
  <c r="E281"/>
  <c r="F281"/>
  <c r="G281"/>
  <c r="H281"/>
  <c r="C282"/>
  <c r="E282"/>
  <c r="F282"/>
  <c r="G282"/>
  <c r="H282"/>
  <c r="C283"/>
  <c r="E283"/>
  <c r="F283"/>
  <c r="G283"/>
  <c r="H283"/>
  <c r="B283"/>
  <c r="B282"/>
  <c r="B281"/>
  <c r="B280"/>
  <c r="B279"/>
  <c r="B278"/>
  <c r="B277"/>
  <c r="B276"/>
  <c r="B275"/>
  <c r="B274"/>
  <c r="B273"/>
  <c r="B272"/>
  <c r="B271"/>
  <c r="B270"/>
  <c r="B266"/>
  <c r="B265"/>
  <c r="B267"/>
  <c r="B268"/>
  <c r="B269"/>
  <c r="D18"/>
  <c r="D6"/>
  <c r="D19"/>
  <c r="D7"/>
  <c r="D6" i="3" s="1"/>
  <c r="D20" i="1"/>
  <c r="D8"/>
  <c r="D7" i="3" s="1"/>
  <c r="D21" i="1"/>
  <c r="D20" i="3" s="1"/>
  <c r="D9" i="1"/>
  <c r="D8" i="3" s="1"/>
  <c r="D22" i="1"/>
  <c r="D10"/>
  <c r="D23"/>
  <c r="D22" i="3" s="1"/>
  <c r="D11" i="1"/>
  <c r="D24"/>
  <c r="D12"/>
  <c r="D11" i="3" s="1"/>
  <c r="D25" i="1"/>
  <c r="D13"/>
  <c r="D13" i="2" s="1"/>
  <c r="D26" i="1"/>
  <c r="D25" i="3" s="1"/>
  <c r="D14" i="1"/>
  <c r="D27"/>
  <c r="D26" i="3" s="1"/>
  <c r="D15" i="1"/>
  <c r="D14" i="3" s="1"/>
  <c r="D28" i="1"/>
  <c r="D27" i="3" s="1"/>
  <c r="D16" i="1"/>
  <c r="D29"/>
  <c r="D28" i="3" s="1"/>
  <c r="D17" i="1"/>
  <c r="D30"/>
  <c r="D31"/>
  <c r="D32"/>
  <c r="D20" i="2" s="1"/>
  <c r="D33" i="1"/>
  <c r="D34"/>
  <c r="D22" i="2" s="1"/>
  <c r="D35" i="1"/>
  <c r="D23" i="2" s="1"/>
  <c r="D36" i="1"/>
  <c r="D37"/>
  <c r="D25" i="2" s="1"/>
  <c r="D38" i="1"/>
  <c r="D39"/>
  <c r="D27" i="2" s="1"/>
  <c r="D40" i="1"/>
  <c r="D41"/>
  <c r="D42"/>
  <c r="D43"/>
  <c r="D44"/>
  <c r="D45"/>
  <c r="D33" i="2" s="1"/>
  <c r="D46" i="1"/>
  <c r="D47"/>
  <c r="D48"/>
  <c r="D49"/>
  <c r="D50"/>
  <c r="D51"/>
  <c r="D52"/>
  <c r="D53"/>
  <c r="D269" s="1"/>
  <c r="D54"/>
  <c r="D55"/>
  <c r="D56"/>
  <c r="D57"/>
  <c r="D56" i="3" s="1"/>
  <c r="D58" i="1"/>
  <c r="D59"/>
  <c r="D47" i="2" s="1"/>
  <c r="D60" i="1"/>
  <c r="D48" i="2" s="1"/>
  <c r="D61" i="1"/>
  <c r="D61" i="3" s="1"/>
  <c r="D62" i="1"/>
  <c r="D50" i="2" s="1"/>
  <c r="D63" i="1"/>
  <c r="D64"/>
  <c r="D52" i="2" s="1"/>
  <c r="D65" i="1"/>
  <c r="D66"/>
  <c r="D67"/>
  <c r="D68"/>
  <c r="D69"/>
  <c r="D57" i="2" s="1"/>
  <c r="D70" i="1"/>
  <c r="D71"/>
  <c r="D72"/>
  <c r="D73"/>
  <c r="D73" i="3" s="1"/>
  <c r="D74" i="1"/>
  <c r="D75"/>
  <c r="D76"/>
  <c r="D77"/>
  <c r="D65" i="2" s="1"/>
  <c r="D78" i="1"/>
  <c r="D79"/>
  <c r="D80"/>
  <c r="D68" i="2" s="1"/>
  <c r="D81" i="1"/>
  <c r="D82"/>
  <c r="D83"/>
  <c r="D84"/>
  <c r="D85"/>
  <c r="D86"/>
  <c r="D87"/>
  <c r="D75" i="2" s="1"/>
  <c r="D88" i="1"/>
  <c r="D89"/>
  <c r="D90"/>
  <c r="D91"/>
  <c r="D92"/>
  <c r="D93"/>
  <c r="D81" i="2" s="1"/>
  <c r="D94" i="1"/>
  <c r="D95"/>
  <c r="D83" i="2" s="1"/>
  <c r="D96" i="1"/>
  <c r="D97"/>
  <c r="D98"/>
  <c r="D86" i="2" s="1"/>
  <c r="D99" i="1"/>
  <c r="D98" i="3" s="1"/>
  <c r="D100" i="1"/>
  <c r="D88" i="2" s="1"/>
  <c r="D101" i="1"/>
  <c r="D102"/>
  <c r="D103"/>
  <c r="D104"/>
  <c r="D105"/>
  <c r="D106"/>
  <c r="D107"/>
  <c r="D108"/>
  <c r="D109"/>
  <c r="D108" i="3" s="1"/>
  <c r="D110" i="1"/>
  <c r="D111"/>
  <c r="D112"/>
  <c r="D100" i="2" s="1"/>
  <c r="D113" i="1"/>
  <c r="D101" i="2" s="1"/>
  <c r="D114" i="1"/>
  <c r="D102" i="2" s="1"/>
  <c r="D115" i="1"/>
  <c r="D116"/>
  <c r="D104" i="2" s="1"/>
  <c r="D117" i="1"/>
  <c r="D105" i="2" s="1"/>
  <c r="D118" i="1"/>
  <c r="D106" i="2" s="1"/>
  <c r="D119" i="1"/>
  <c r="D120"/>
  <c r="D121"/>
  <c r="D122"/>
  <c r="D123"/>
  <c r="D111" i="2" s="1"/>
  <c r="D124" i="1"/>
  <c r="D125"/>
  <c r="D126"/>
  <c r="D127"/>
  <c r="D128"/>
  <c r="D129"/>
  <c r="D130"/>
  <c r="D131"/>
  <c r="D119" i="2" s="1"/>
  <c r="D132" i="1"/>
  <c r="D133"/>
  <c r="D134"/>
  <c r="D135"/>
  <c r="D136"/>
  <c r="D137"/>
  <c r="D125" i="2" s="1"/>
  <c r="D138" i="1"/>
  <c r="D139"/>
  <c r="D127" i="2" s="1"/>
  <c r="D140" i="1"/>
  <c r="D141"/>
  <c r="D142"/>
  <c r="D143"/>
  <c r="D142" i="3" s="1"/>
  <c r="D144" i="1"/>
  <c r="D145"/>
  <c r="D144" i="3" s="1"/>
  <c r="D146" i="1"/>
  <c r="D147"/>
  <c r="D135" i="2" s="1"/>
  <c r="D148" i="1"/>
  <c r="D136" i="2" s="1"/>
  <c r="D149" i="1"/>
  <c r="D150"/>
  <c r="D151"/>
  <c r="D152"/>
  <c r="D153"/>
  <c r="D154"/>
  <c r="D155"/>
  <c r="D143" i="2" s="1"/>
  <c r="D156" i="1"/>
  <c r="D157"/>
  <c r="D145" i="2" s="1"/>
  <c r="D158" i="1"/>
  <c r="D159"/>
  <c r="D159" i="3" s="1"/>
  <c r="D160" i="1"/>
  <c r="D161"/>
  <c r="D149" i="2" s="1"/>
  <c r="D162" i="1"/>
  <c r="D163"/>
  <c r="D151" i="2" s="1"/>
  <c r="D164" i="1"/>
  <c r="D165"/>
  <c r="D153" i="2" s="1"/>
  <c r="D166" i="1"/>
  <c r="D154" i="2" s="1"/>
  <c r="D167" i="1"/>
  <c r="D155" i="2" s="1"/>
  <c r="D168" i="1"/>
  <c r="D156" i="2" s="1"/>
  <c r="D169" i="1"/>
  <c r="D169" i="3" s="1"/>
  <c r="D170" i="1"/>
  <c r="D158" i="2" s="1"/>
  <c r="D171" i="1"/>
  <c r="D159" i="2" s="1"/>
  <c r="D172" i="1"/>
  <c r="D173"/>
  <c r="D174"/>
  <c r="D175"/>
  <c r="D163" i="2" s="1"/>
  <c r="D176" i="1"/>
  <c r="D177"/>
  <c r="D178"/>
  <c r="D179"/>
  <c r="D167" i="2" s="1"/>
  <c r="D180" i="1"/>
  <c r="D181"/>
  <c r="D182"/>
  <c r="D183"/>
  <c r="D184"/>
  <c r="D172" i="2" s="1"/>
  <c r="D185" i="1"/>
  <c r="D186"/>
  <c r="D187"/>
  <c r="D188"/>
  <c r="D189"/>
  <c r="D190"/>
  <c r="D191"/>
  <c r="D179" i="2" s="1"/>
  <c r="D192" i="1"/>
  <c r="D193"/>
  <c r="D181" i="2" s="1"/>
  <c r="D194" i="1"/>
  <c r="D195"/>
  <c r="D196"/>
  <c r="D197"/>
  <c r="D198"/>
  <c r="D199"/>
  <c r="D200"/>
  <c r="D188" i="2" s="1"/>
  <c r="D201" i="1"/>
  <c r="D189" i="2" s="1"/>
  <c r="D202" i="1"/>
  <c r="D203"/>
  <c r="D191" i="2" s="1"/>
  <c r="D204" i="1"/>
  <c r="D205"/>
  <c r="D193" i="2" s="1"/>
  <c r="D206" i="1"/>
  <c r="D207"/>
  <c r="D208"/>
  <c r="D209"/>
  <c r="D197" i="2" s="1"/>
  <c r="D210" i="1"/>
  <c r="D211"/>
  <c r="D212"/>
  <c r="D213"/>
  <c r="D214"/>
  <c r="D215"/>
  <c r="D216"/>
  <c r="D217"/>
  <c r="D218"/>
  <c r="D219"/>
  <c r="D220"/>
  <c r="D221"/>
  <c r="D209" i="2" s="1"/>
  <c r="D222" i="1"/>
  <c r="D223"/>
  <c r="D211" i="2" s="1"/>
  <c r="D224" i="1"/>
  <c r="D225"/>
  <c r="D213" i="2" s="1"/>
  <c r="D226" i="1"/>
  <c r="D227"/>
  <c r="D215" i="2" s="1"/>
  <c r="D228" i="1"/>
  <c r="D229"/>
  <c r="D217" i="2" s="1"/>
  <c r="D230" i="1"/>
  <c r="D231"/>
  <c r="D231" i="2" s="1"/>
  <c r="D232" i="1"/>
  <c r="D232" i="2" s="1"/>
  <c r="D233" i="1"/>
  <c r="D284" s="1"/>
  <c r="D5"/>
  <c r="C4" i="2"/>
  <c r="D4"/>
  <c r="E4"/>
  <c r="F4"/>
  <c r="G4"/>
  <c r="H4"/>
  <c r="B4"/>
  <c r="B187" i="12"/>
  <c r="B189"/>
  <c r="B193"/>
  <c r="B183"/>
  <c r="B185"/>
  <c r="B191"/>
  <c r="K135" i="11"/>
  <c r="B134"/>
  <c r="H136"/>
  <c r="D136"/>
  <c r="E136"/>
  <c r="E247" i="6"/>
  <c r="I247"/>
  <c r="E248"/>
  <c r="I248"/>
  <c r="E249"/>
  <c r="I249"/>
  <c r="E250"/>
  <c r="I250"/>
  <c r="E251"/>
  <c r="I251"/>
  <c r="E252"/>
  <c r="I252"/>
  <c r="E253"/>
  <c r="I253"/>
  <c r="E254"/>
  <c r="I254"/>
  <c r="E255"/>
  <c r="I255"/>
  <c r="E256"/>
  <c r="I256"/>
  <c r="E257"/>
  <c r="I257"/>
  <c r="E258"/>
  <c r="I258"/>
  <c r="E259"/>
  <c r="I259"/>
  <c r="E260"/>
  <c r="I260"/>
  <c r="B247"/>
  <c r="F247"/>
  <c r="B248"/>
  <c r="F248"/>
  <c r="B249"/>
  <c r="F249"/>
  <c r="B250"/>
  <c r="F250"/>
  <c r="B251"/>
  <c r="F251"/>
  <c r="B252"/>
  <c r="F252"/>
  <c r="B253"/>
  <c r="F253"/>
  <c r="B254"/>
  <c r="F254"/>
  <c r="B255"/>
  <c r="F255"/>
  <c r="B256"/>
  <c r="F256"/>
  <c r="B257"/>
  <c r="F257"/>
  <c r="B258"/>
  <c r="F258"/>
  <c r="B259"/>
  <c r="F259"/>
  <c r="B260"/>
  <c r="F260"/>
  <c r="C269" i="9"/>
  <c r="B300"/>
  <c r="C279"/>
  <c r="C275"/>
  <c r="B305"/>
  <c r="B301"/>
  <c r="N366"/>
  <c r="D305"/>
  <c r="M296"/>
  <c r="B261" i="6"/>
  <c r="D261"/>
  <c r="F261"/>
  <c r="H261"/>
  <c r="P304" i="9"/>
  <c r="H304"/>
  <c r="L296"/>
  <c r="B184" i="12"/>
  <c r="B193" i="14"/>
  <c r="B185"/>
  <c r="C187"/>
  <c r="B188"/>
  <c r="E194"/>
  <c r="D24" i="3"/>
  <c r="C188" i="14"/>
  <c r="B191"/>
  <c r="B189"/>
  <c r="C189"/>
  <c r="B194"/>
  <c r="K295" i="9"/>
  <c r="P294"/>
  <c r="L294"/>
  <c r="H294"/>
  <c r="O293"/>
  <c r="K293"/>
  <c r="G293"/>
  <c r="N292"/>
  <c r="J292"/>
  <c r="F292"/>
  <c r="O291"/>
  <c r="K291"/>
  <c r="G291"/>
  <c r="P290"/>
  <c r="L290"/>
  <c r="H290"/>
  <c r="D290"/>
  <c r="M289"/>
  <c r="I289"/>
  <c r="E289"/>
  <c r="N288"/>
  <c r="J288"/>
  <c r="B287"/>
  <c r="J289"/>
  <c r="F289"/>
  <c r="D304"/>
  <c r="N302"/>
  <c r="D302"/>
  <c r="I301"/>
  <c r="H300"/>
  <c r="I299"/>
  <c r="N298"/>
  <c r="E296"/>
  <c r="J295"/>
  <c r="D295"/>
  <c r="M294"/>
  <c r="I294"/>
  <c r="P293"/>
  <c r="L293"/>
  <c r="H293"/>
  <c r="O292"/>
  <c r="K292"/>
  <c r="G292"/>
  <c r="N291"/>
  <c r="J291"/>
  <c r="F291"/>
  <c r="O290"/>
  <c r="K290"/>
  <c r="G290"/>
  <c r="P289"/>
  <c r="L289"/>
  <c r="G304"/>
  <c r="G296"/>
  <c r="D262" i="6"/>
  <c r="H262"/>
  <c r="B184" i="14"/>
  <c r="B190"/>
  <c r="E193"/>
  <c r="C192"/>
  <c r="C185"/>
  <c r="D135" i="11"/>
  <c r="I134"/>
  <c r="E134"/>
  <c r="G132"/>
  <c r="H131"/>
  <c r="D131"/>
  <c r="I130"/>
  <c r="B293" i="9"/>
  <c r="D218" i="2"/>
  <c r="D214"/>
  <c r="D212"/>
  <c r="D196"/>
  <c r="D194"/>
  <c r="D128"/>
  <c r="D126"/>
  <c r="D105" i="3"/>
  <c r="D204" i="2"/>
  <c r="D198"/>
  <c r="D190"/>
  <c r="D184"/>
  <c r="D182"/>
  <c r="D168"/>
  <c r="D166"/>
  <c r="D152"/>
  <c r="D150"/>
  <c r="D148"/>
  <c r="D134"/>
  <c r="D132"/>
  <c r="D130"/>
  <c r="D200"/>
  <c r="D174"/>
  <c r="D160"/>
  <c r="D142"/>
  <c r="D138"/>
  <c r="D120"/>
  <c r="D116"/>
  <c r="D112"/>
  <c r="D80"/>
  <c r="D78"/>
  <c r="D90" i="3"/>
  <c r="D23"/>
  <c r="D21"/>
  <c r="D222" i="2"/>
  <c r="D98"/>
  <c r="D96"/>
  <c r="D84"/>
  <c r="D62"/>
  <c r="D36"/>
  <c r="D18"/>
  <c r="D45" i="3"/>
  <c r="D75"/>
  <c r="D155"/>
  <c r="D114" i="2"/>
  <c r="D110"/>
  <c r="D61"/>
  <c r="D54"/>
  <c r="F303" i="9"/>
  <c r="D192" i="2"/>
  <c r="D131"/>
  <c r="D124"/>
  <c r="D122"/>
  <c r="D118"/>
  <c r="D124" i="3"/>
  <c r="D66" i="2"/>
  <c r="D64"/>
  <c r="D19"/>
  <c r="D202"/>
  <c r="D176"/>
  <c r="D170"/>
  <c r="D146"/>
  <c r="D108"/>
  <c r="D60"/>
  <c r="D58"/>
  <c r="D30"/>
  <c r="D26"/>
  <c r="D8"/>
  <c r="D49" i="3"/>
  <c r="D19"/>
  <c r="B192" i="14"/>
  <c r="D193" i="12"/>
  <c r="B189" i="13"/>
  <c r="D94" i="2"/>
  <c r="D92"/>
  <c r="D90"/>
  <c r="D162"/>
  <c r="D76"/>
  <c r="D74"/>
  <c r="D72"/>
  <c r="D70"/>
  <c r="D9"/>
  <c r="D230"/>
  <c r="D186"/>
  <c r="D97"/>
  <c r="D82"/>
  <c r="D56"/>
  <c r="D46"/>
  <c r="D17" i="3"/>
  <c r="D178" i="2"/>
  <c r="D140"/>
  <c r="B291" i="9"/>
  <c r="H303"/>
  <c r="P287"/>
  <c r="D186" i="12"/>
  <c r="D164" i="2"/>
  <c r="D42"/>
  <c r="D34"/>
  <c r="D9" i="3"/>
  <c r="C194" i="14"/>
  <c r="B82" i="20"/>
  <c r="F135" i="19"/>
  <c r="H136"/>
  <c r="C135"/>
  <c r="K134"/>
  <c r="C133"/>
  <c r="E132"/>
  <c r="G131"/>
  <c r="D130"/>
  <c r="F24" i="4"/>
  <c r="D243" i="3"/>
  <c r="D241"/>
  <c r="I91" i="20"/>
  <c r="I87"/>
  <c r="K93"/>
  <c r="C195" i="14"/>
  <c r="P306" i="9"/>
  <c r="N306"/>
  <c r="L306"/>
  <c r="J306"/>
  <c r="H306"/>
  <c r="F306"/>
  <c r="M306"/>
  <c r="I306"/>
  <c r="E306"/>
  <c r="F148" i="4"/>
  <c r="D148"/>
  <c r="H150"/>
  <c r="D150"/>
  <c r="I148"/>
  <c r="K150"/>
  <c r="I150"/>
  <c r="G150"/>
  <c r="E150"/>
  <c r="G149"/>
  <c r="B186" i="12"/>
  <c r="B188"/>
  <c r="B190"/>
  <c r="B192"/>
  <c r="E85" i="20"/>
  <c r="E83"/>
  <c r="B84"/>
  <c r="B88"/>
  <c r="K92"/>
  <c r="D93"/>
  <c r="I93"/>
  <c r="D72" i="15"/>
  <c r="D66"/>
  <c r="H66"/>
  <c r="G66"/>
  <c r="L124" i="19"/>
  <c r="L120"/>
  <c r="G136"/>
  <c r="F136"/>
  <c r="E192" i="14"/>
  <c r="D194" i="12"/>
  <c r="E189" i="14" l="1"/>
  <c r="J152" i="4"/>
  <c r="F140"/>
  <c r="B44"/>
  <c r="D44"/>
  <c r="I136" i="11"/>
  <c r="J133"/>
  <c r="N12" i="16"/>
  <c r="B265" i="3"/>
  <c r="C255" i="2"/>
  <c r="E72" i="15"/>
  <c r="E66"/>
  <c r="T57"/>
  <c r="W99"/>
  <c r="R85"/>
  <c r="C91" s="1"/>
  <c r="F27"/>
  <c r="T53"/>
  <c r="D203" i="2"/>
  <c r="D214" i="3"/>
  <c r="D195"/>
  <c r="D183" i="2"/>
  <c r="D177"/>
  <c r="D188" i="3"/>
  <c r="D93" i="2"/>
  <c r="D104" i="3"/>
  <c r="D85" i="2"/>
  <c r="D97" i="3"/>
  <c r="D83"/>
  <c r="D71" i="2"/>
  <c r="D40" i="3"/>
  <c r="D29" i="2"/>
  <c r="D16" i="3"/>
  <c r="D17" i="2"/>
  <c r="C193" i="12"/>
  <c r="C192"/>
  <c r="F106" i="4"/>
  <c r="E120"/>
  <c r="E121"/>
  <c r="J148"/>
  <c r="H148"/>
  <c r="K148"/>
  <c r="G148"/>
  <c r="C386" i="18"/>
  <c r="C380"/>
  <c r="C149" i="4"/>
  <c r="D149"/>
  <c r="F149"/>
  <c r="K149"/>
  <c r="W14" i="15"/>
  <c r="W15" s="1"/>
  <c r="W12"/>
  <c r="W34"/>
  <c r="R40"/>
  <c r="C46" s="1"/>
  <c r="E293" i="9"/>
  <c r="E292"/>
  <c r="G137" i="11"/>
  <c r="G136"/>
  <c r="B265" i="5"/>
  <c r="B264"/>
  <c r="C280" i="9"/>
  <c r="C278"/>
  <c r="C273"/>
  <c r="C271"/>
  <c r="C270"/>
  <c r="C264" i="2"/>
  <c r="G253"/>
  <c r="L122" i="19"/>
  <c r="E136"/>
  <c r="D185" i="2"/>
  <c r="D196" i="3"/>
  <c r="D175" i="2"/>
  <c r="D187" i="3"/>
  <c r="D183"/>
  <c r="D171" i="2"/>
  <c r="D169"/>
  <c r="D181" i="3"/>
  <c r="D161" i="2"/>
  <c r="D172" i="3"/>
  <c r="D173"/>
  <c r="D123" i="2"/>
  <c r="D134" i="3"/>
  <c r="D117" i="2"/>
  <c r="D128" i="3"/>
  <c r="D99" i="2"/>
  <c r="D110" i="3"/>
  <c r="D107"/>
  <c r="D95" i="2"/>
  <c r="D77"/>
  <c r="D272" i="1"/>
  <c r="D69" i="2"/>
  <c r="D80" i="3"/>
  <c r="D54"/>
  <c r="D55"/>
  <c r="D51"/>
  <c r="D39" i="2"/>
  <c r="D10" i="3"/>
  <c r="D11" i="2"/>
  <c r="B263" i="5"/>
  <c r="B262"/>
  <c r="C131" i="11"/>
  <c r="C132"/>
  <c r="D192" i="12"/>
  <c r="D191"/>
  <c r="K264" i="5"/>
  <c r="K263"/>
  <c r="G264"/>
  <c r="G263"/>
  <c r="E262" i="6"/>
  <c r="E261"/>
  <c r="G262"/>
  <c r="G261"/>
  <c r="I262"/>
  <c r="I261"/>
  <c r="O295" i="9"/>
  <c r="O294"/>
  <c r="G295"/>
  <c r="G294"/>
  <c r="L305"/>
  <c r="L304"/>
  <c r="H134" i="11"/>
  <c r="H135"/>
  <c r="D133"/>
  <c r="D134"/>
  <c r="H279" i="3"/>
  <c r="C183" i="12"/>
  <c r="C187"/>
  <c r="C191"/>
  <c r="I263" i="5"/>
  <c r="E148" i="4"/>
  <c r="F122"/>
  <c r="B148"/>
  <c r="D170" i="3"/>
  <c r="D229" i="2"/>
  <c r="D197" i="3"/>
  <c r="D227"/>
  <c r="D276" i="1"/>
  <c r="D15" i="2"/>
  <c r="D35" i="3"/>
  <c r="F133" i="11"/>
  <c r="D191" i="3"/>
  <c r="E131" i="4"/>
  <c r="E119"/>
  <c r="I264" i="5"/>
  <c r="E264"/>
  <c r="C247" i="6"/>
  <c r="G247"/>
  <c r="C248"/>
  <c r="G248"/>
  <c r="C249"/>
  <c r="G249"/>
  <c r="C250"/>
  <c r="G250"/>
  <c r="C251"/>
  <c r="G251"/>
  <c r="C252"/>
  <c r="G252"/>
  <c r="C253"/>
  <c r="G253"/>
  <c r="C254"/>
  <c r="G254"/>
  <c r="C255"/>
  <c r="G255"/>
  <c r="C256"/>
  <c r="G256"/>
  <c r="C257"/>
  <c r="G257"/>
  <c r="C258"/>
  <c r="G258"/>
  <c r="C259"/>
  <c r="G259"/>
  <c r="C260"/>
  <c r="G260"/>
  <c r="C261"/>
  <c r="P296" i="9"/>
  <c r="H296"/>
  <c r="E135" i="11"/>
  <c r="K132"/>
  <c r="K94" i="20"/>
  <c r="G94"/>
  <c r="I136" i="19"/>
  <c r="C136"/>
  <c r="B252" i="5"/>
  <c r="B257"/>
  <c r="J263"/>
  <c r="D263"/>
  <c r="B288" i="9"/>
  <c r="J302"/>
  <c r="F302"/>
  <c r="D303"/>
  <c r="O301"/>
  <c r="K301"/>
  <c r="G301"/>
  <c r="L300"/>
  <c r="D300"/>
  <c r="K299"/>
  <c r="G299"/>
  <c r="P298"/>
  <c r="L298"/>
  <c r="J298"/>
  <c r="H298"/>
  <c r="D298"/>
  <c r="D297"/>
  <c r="M295"/>
  <c r="E295"/>
  <c r="P295"/>
  <c r="L295"/>
  <c r="H295"/>
  <c r="I133" i="11"/>
  <c r="E132"/>
  <c r="F130"/>
  <c r="D130"/>
  <c r="K130"/>
  <c r="C130"/>
  <c r="H371" i="18"/>
  <c r="H367" s="1"/>
  <c r="H399"/>
  <c r="B130" i="11"/>
  <c r="B130" i="19"/>
  <c r="G130"/>
  <c r="B132"/>
  <c r="G134"/>
  <c r="E135"/>
  <c r="K136"/>
  <c r="F133"/>
  <c r="F132"/>
  <c r="F130"/>
  <c r="B93" i="20"/>
  <c r="D94"/>
  <c r="I92"/>
  <c r="G92"/>
  <c r="K91"/>
  <c r="G90"/>
  <c r="E91"/>
  <c r="H89"/>
  <c r="F89"/>
  <c r="G88"/>
  <c r="C88"/>
  <c r="J88"/>
  <c r="H88"/>
  <c r="F88"/>
  <c r="I86"/>
  <c r="G86"/>
  <c r="E87"/>
  <c r="I84"/>
  <c r="G84"/>
  <c r="E84"/>
  <c r="C85"/>
  <c r="J83"/>
  <c r="H83"/>
  <c r="F83"/>
  <c r="C83"/>
  <c r="B283" i="3"/>
  <c r="E294" i="9"/>
  <c r="E291"/>
  <c r="E290"/>
  <c r="B274" i="3"/>
  <c r="H278"/>
  <c r="C269" i="2"/>
  <c r="G266"/>
  <c r="G256"/>
  <c r="L263" i="5"/>
  <c r="H263"/>
  <c r="J264"/>
  <c r="G264" i="3"/>
  <c r="B273"/>
  <c r="B276"/>
  <c r="F276"/>
  <c r="E266" i="2"/>
  <c r="F264"/>
  <c r="E262"/>
  <c r="G259"/>
  <c r="F255"/>
  <c r="E254"/>
  <c r="C252"/>
  <c r="F282" i="3"/>
  <c r="E282"/>
  <c r="F281"/>
  <c r="N296" i="9"/>
  <c r="F296"/>
  <c r="F304"/>
  <c r="J304"/>
  <c r="E288"/>
  <c r="D34" i="3"/>
  <c r="C263"/>
  <c r="H263"/>
  <c r="E267"/>
  <c r="H272"/>
  <c r="E275"/>
  <c r="E276"/>
  <c r="B277"/>
  <c r="G277"/>
  <c r="C279"/>
  <c r="G280"/>
  <c r="G281"/>
  <c r="B258" i="2"/>
  <c r="H267"/>
  <c r="G265"/>
  <c r="C263"/>
  <c r="G262"/>
  <c r="E261"/>
  <c r="F259"/>
  <c r="H257"/>
  <c r="E256"/>
  <c r="F254"/>
  <c r="E253"/>
  <c r="F252"/>
  <c r="D187" i="12"/>
  <c r="E264" i="3"/>
  <c r="E266"/>
  <c r="C281"/>
  <c r="H281"/>
  <c r="I386" i="18"/>
  <c r="I380"/>
  <c r="D187" i="2"/>
  <c r="D199" i="3"/>
  <c r="D165" i="2"/>
  <c r="D265" s="1"/>
  <c r="D177" i="3"/>
  <c r="D141" i="2"/>
  <c r="D152" i="3"/>
  <c r="D133" i="2"/>
  <c r="D145" i="3"/>
  <c r="D275" i="1"/>
  <c r="D113" i="2"/>
  <c r="D109"/>
  <c r="D121" i="3"/>
  <c r="D103" i="2"/>
  <c r="D114" i="3"/>
  <c r="D91"/>
  <c r="D79" i="2"/>
  <c r="D73"/>
  <c r="D84" i="3"/>
  <c r="D31" i="2"/>
  <c r="D43" i="3"/>
  <c r="D31"/>
  <c r="D267" i="1"/>
  <c r="D15" i="3"/>
  <c r="D16" i="2"/>
  <c r="D13" i="3"/>
  <c r="D14" i="2"/>
  <c r="D288" i="9"/>
  <c r="D289"/>
  <c r="N390"/>
  <c r="J296"/>
  <c r="N305"/>
  <c r="N304"/>
  <c r="B135" i="11"/>
  <c r="B136"/>
  <c r="G133"/>
  <c r="G134"/>
  <c r="I131"/>
  <c r="I132"/>
  <c r="F32" i="4"/>
  <c r="F18"/>
  <c r="B45"/>
  <c r="C18"/>
  <c r="B270" i="3"/>
  <c r="F271"/>
  <c r="E272"/>
  <c r="C273"/>
  <c r="E273"/>
  <c r="G274"/>
  <c r="G275"/>
  <c r="G276"/>
  <c r="H276"/>
  <c r="E277"/>
  <c r="B278"/>
  <c r="G278"/>
  <c r="F279"/>
  <c r="C280"/>
  <c r="E280"/>
  <c r="B281"/>
  <c r="J135" i="11"/>
  <c r="E133"/>
  <c r="G131"/>
  <c r="C185" i="12"/>
  <c r="C186"/>
  <c r="C188"/>
  <c r="D367" i="18"/>
  <c r="E132" i="4"/>
  <c r="E117"/>
  <c r="F103"/>
  <c r="C144" s="1"/>
  <c r="B296" i="9"/>
  <c r="B297"/>
  <c r="M304"/>
  <c r="M303"/>
  <c r="E304"/>
  <c r="E303"/>
  <c r="I295"/>
  <c r="I296"/>
  <c r="H132" i="11"/>
  <c r="H133"/>
  <c r="J130"/>
  <c r="J131"/>
  <c r="F386" i="18"/>
  <c r="F380"/>
  <c r="B132" i="11"/>
  <c r="B131"/>
  <c r="E89" i="20"/>
  <c r="E88"/>
  <c r="H96"/>
  <c r="H82"/>
  <c r="B194" i="13"/>
  <c r="J137" i="11"/>
  <c r="J136"/>
  <c r="F137"/>
  <c r="F136"/>
  <c r="C137"/>
  <c r="C136"/>
  <c r="C293" i="9"/>
  <c r="F263" i="5"/>
  <c r="D247" i="6"/>
  <c r="H247"/>
  <c r="D248"/>
  <c r="H248"/>
  <c r="D249"/>
  <c r="H249"/>
  <c r="D250"/>
  <c r="H250"/>
  <c r="D251"/>
  <c r="H251"/>
  <c r="D252"/>
  <c r="H252"/>
  <c r="D253"/>
  <c r="H253"/>
  <c r="D254"/>
  <c r="H254"/>
  <c r="D255"/>
  <c r="H255"/>
  <c r="D256"/>
  <c r="H256"/>
  <c r="D257"/>
  <c r="H257"/>
  <c r="D258"/>
  <c r="H258"/>
  <c r="D259"/>
  <c r="H259"/>
  <c r="D260"/>
  <c r="H260"/>
  <c r="L264" i="5"/>
  <c r="H264"/>
  <c r="D264"/>
  <c r="F262" i="6"/>
  <c r="C281" i="9"/>
  <c r="C277"/>
  <c r="C276"/>
  <c r="C274"/>
  <c r="C272"/>
  <c r="C268"/>
  <c r="C292" s="1"/>
  <c r="C266"/>
  <c r="C265"/>
  <c r="C264"/>
  <c r="F266" i="2"/>
  <c r="C266"/>
  <c r="E265"/>
  <c r="G264"/>
  <c r="F263"/>
  <c r="H262"/>
  <c r="G261"/>
  <c r="C261"/>
  <c r="H260"/>
  <c r="E260"/>
  <c r="F258"/>
  <c r="G257"/>
  <c r="E257"/>
  <c r="C257"/>
  <c r="F256"/>
  <c r="C256"/>
  <c r="E255"/>
  <c r="H253"/>
  <c r="C253"/>
  <c r="G252"/>
  <c r="E252"/>
  <c r="H252"/>
  <c r="G282" i="3"/>
  <c r="H282"/>
  <c r="C282"/>
  <c r="L126" i="19"/>
  <c r="K133" i="11"/>
  <c r="C133"/>
  <c r="D132"/>
  <c r="E131"/>
  <c r="K125"/>
  <c r="K136" s="1"/>
  <c r="D184" i="12"/>
  <c r="N6" i="16"/>
  <c r="N10"/>
  <c r="B262" i="2"/>
  <c r="C132" i="19"/>
  <c r="G133"/>
  <c r="D181" i="14"/>
  <c r="D196" s="1"/>
  <c r="G271" i="2"/>
  <c r="E271"/>
  <c r="B271"/>
  <c r="H283" i="3"/>
  <c r="F283"/>
  <c r="C283"/>
  <c r="C283" i="9"/>
  <c r="L125" i="19"/>
  <c r="L135" s="1"/>
  <c r="L123"/>
  <c r="L133" s="1"/>
  <c r="L121"/>
  <c r="L131" s="1"/>
  <c r="E130"/>
  <c r="K132"/>
  <c r="H133"/>
  <c r="D134"/>
  <c r="J131"/>
  <c r="E131"/>
  <c r="K135"/>
  <c r="C131"/>
  <c r="E134"/>
  <c r="B135"/>
  <c r="G132"/>
  <c r="K131"/>
  <c r="E133"/>
  <c r="B134"/>
  <c r="C134"/>
  <c r="K137"/>
  <c r="G137"/>
  <c r="E137"/>
  <c r="K137" i="11"/>
  <c r="E386" i="18"/>
  <c r="E380"/>
  <c r="G386"/>
  <c r="G380"/>
  <c r="D10" i="17"/>
  <c r="D9"/>
  <c r="L66" i="15"/>
  <c r="L72"/>
  <c r="D249" i="3"/>
  <c r="D285" i="1"/>
  <c r="D222" i="3"/>
  <c r="D219"/>
  <c r="D216"/>
  <c r="D207"/>
  <c r="D203"/>
  <c r="D277" i="1"/>
  <c r="D154" i="3"/>
  <c r="D150"/>
  <c r="D146"/>
  <c r="D140"/>
  <c r="D137"/>
  <c r="D106"/>
  <c r="D101"/>
  <c r="D78"/>
  <c r="D68"/>
  <c r="D62"/>
  <c r="D59"/>
  <c r="D52"/>
  <c r="D50"/>
  <c r="D32"/>
  <c r="D30"/>
  <c r="N303" i="9"/>
  <c r="L303"/>
  <c r="O302"/>
  <c r="K302"/>
  <c r="I302"/>
  <c r="P301"/>
  <c r="N301"/>
  <c r="L301"/>
  <c r="J301"/>
  <c r="H301"/>
  <c r="M300"/>
  <c r="K300"/>
  <c r="I300"/>
  <c r="G300"/>
  <c r="E300"/>
  <c r="P299"/>
  <c r="N299"/>
  <c r="J299"/>
  <c r="F299"/>
  <c r="O298"/>
  <c r="M298"/>
  <c r="P297"/>
  <c r="N297"/>
  <c r="L297"/>
  <c r="J297"/>
  <c r="H297"/>
  <c r="F297"/>
  <c r="O288"/>
  <c r="K288"/>
  <c r="I288"/>
  <c r="G288"/>
  <c r="J287"/>
  <c r="E190" i="14"/>
  <c r="E188"/>
  <c r="N5" i="16"/>
  <c r="N7"/>
  <c r="N9"/>
  <c r="D7" i="17"/>
  <c r="C32" i="4"/>
  <c r="C282" i="9"/>
  <c r="F20" i="4"/>
  <c r="F19"/>
  <c r="C130" i="19"/>
  <c r="D131"/>
  <c r="H132"/>
  <c r="D133"/>
  <c r="K133"/>
  <c r="H134"/>
  <c r="L119"/>
  <c r="L130" s="1"/>
  <c r="F134"/>
  <c r="F131"/>
  <c r="C89" i="20"/>
  <c r="J82"/>
  <c r="F82"/>
  <c r="E94"/>
  <c r="C150" i="4"/>
  <c r="H271" i="2"/>
  <c r="N11" i="16"/>
  <c r="K95" i="20"/>
  <c r="F150" i="4"/>
  <c r="R57" i="15"/>
  <c r="J137" i="19"/>
  <c r="H137"/>
  <c r="D137"/>
  <c r="D267" i="15"/>
  <c r="F21"/>
  <c r="N66"/>
  <c r="N72"/>
  <c r="N8" i="16"/>
  <c r="B282" i="3"/>
  <c r="H130" i="19"/>
  <c r="D169" i="14"/>
  <c r="B191" i="13"/>
  <c r="H91" i="20"/>
  <c r="H85"/>
  <c r="C93"/>
  <c r="C90"/>
  <c r="C94"/>
  <c r="I90"/>
  <c r="B83"/>
  <c r="B87"/>
  <c r="J89"/>
  <c r="J87"/>
  <c r="J85"/>
  <c r="E92"/>
  <c r="G93"/>
  <c r="F93"/>
  <c r="F91"/>
  <c r="F85"/>
  <c r="G91"/>
  <c r="G89"/>
  <c r="D88"/>
  <c r="C87"/>
  <c r="D86"/>
  <c r="K153" i="4"/>
  <c r="F127"/>
  <c r="D299" i="9"/>
  <c r="N439"/>
  <c r="C304"/>
  <c r="C290"/>
  <c r="C298"/>
  <c r="C299"/>
  <c r="C295"/>
  <c r="J305"/>
  <c r="G85" i="20"/>
  <c r="F271" i="2"/>
  <c r="C271"/>
  <c r="G283" i="3"/>
  <c r="E283"/>
  <c r="B253" i="5"/>
  <c r="B258"/>
  <c r="B260"/>
  <c r="B251"/>
  <c r="B249"/>
  <c r="B254"/>
  <c r="B259"/>
  <c r="B261"/>
  <c r="K265"/>
  <c r="I265"/>
  <c r="G265"/>
  <c r="E265"/>
  <c r="C265"/>
  <c r="L265"/>
  <c r="J265"/>
  <c r="H265"/>
  <c r="F265"/>
  <c r="D265"/>
  <c r="N467" i="9"/>
  <c r="W60" i="15"/>
  <c r="W57"/>
  <c r="P66"/>
  <c r="R53"/>
  <c r="D225" i="2"/>
  <c r="D227"/>
  <c r="D218" i="3"/>
  <c r="D220"/>
  <c r="D231"/>
  <c r="D283" i="1"/>
  <c r="D160" i="3"/>
  <c r="D166"/>
  <c r="D186"/>
  <c r="D135"/>
  <c r="D129"/>
  <c r="D81"/>
  <c r="D195" i="2"/>
  <c r="D205"/>
  <c r="D233" i="3"/>
  <c r="D219" i="2"/>
  <c r="D139"/>
  <c r="D93" i="3"/>
  <c r="D69"/>
  <c r="D113"/>
  <c r="D223" i="2"/>
  <c r="D221"/>
  <c r="D157" i="3"/>
  <c r="D164"/>
  <c r="D180"/>
  <c r="D130"/>
  <c r="D139"/>
  <c r="D198"/>
  <c r="D205"/>
  <c r="D85"/>
  <c r="D176"/>
  <c r="D92"/>
  <c r="D96"/>
  <c r="D88"/>
  <c r="D215"/>
  <c r="D210"/>
  <c r="D204"/>
  <c r="D193"/>
  <c r="D163"/>
  <c r="D143"/>
  <c r="D102"/>
  <c r="D5" i="2"/>
  <c r="D230" i="3"/>
  <c r="D216" i="2"/>
  <c r="D226" i="3"/>
  <c r="D223"/>
  <c r="D210" i="2"/>
  <c r="D208"/>
  <c r="D206"/>
  <c r="D213" i="3"/>
  <c r="D211"/>
  <c r="D208"/>
  <c r="D206"/>
  <c r="D194"/>
  <c r="D192"/>
  <c r="D190"/>
  <c r="D185"/>
  <c r="D182"/>
  <c r="D279" i="1"/>
  <c r="D168" i="3"/>
  <c r="D162"/>
  <c r="D161"/>
  <c r="D158"/>
  <c r="D151"/>
  <c r="D148"/>
  <c r="D147"/>
  <c r="D141"/>
  <c r="D136"/>
  <c r="D132"/>
  <c r="D126"/>
  <c r="D125"/>
  <c r="D118"/>
  <c r="D109"/>
  <c r="D103"/>
  <c r="D273" i="1"/>
  <c r="D99" i="3"/>
  <c r="D94"/>
  <c r="D82"/>
  <c r="D79"/>
  <c r="D271" i="1"/>
  <c r="D74" i="3"/>
  <c r="D72"/>
  <c r="D71"/>
  <c r="D67"/>
  <c r="D64"/>
  <c r="D63"/>
  <c r="D60"/>
  <c r="D58"/>
  <c r="D45" i="2"/>
  <c r="D43"/>
  <c r="D41"/>
  <c r="D48" i="3"/>
  <c r="D35" i="2"/>
  <c r="D44" i="3"/>
  <c r="D42"/>
  <c r="D39"/>
  <c r="D38"/>
  <c r="D36"/>
  <c r="D29"/>
  <c r="D12"/>
  <c r="D12" i="2"/>
  <c r="D10"/>
  <c r="D7"/>
  <c r="D266" i="1"/>
  <c r="D38" i="2"/>
  <c r="D91"/>
  <c r="D157"/>
  <c r="D264" s="1"/>
  <c r="D226"/>
  <c r="D6"/>
  <c r="D55"/>
  <c r="D173"/>
  <c r="D228"/>
  <c r="D224"/>
  <c r="D133" i="3"/>
  <c r="D212"/>
  <c r="D178"/>
  <c r="D18"/>
  <c r="D24" i="2"/>
  <c r="D28"/>
  <c r="D37"/>
  <c r="D89"/>
  <c r="D121"/>
  <c r="D217" i="3"/>
  <c r="D225"/>
  <c r="D229"/>
  <c r="D21" i="2"/>
  <c r="D107"/>
  <c r="D129"/>
  <c r="D175" i="3"/>
  <c r="D201"/>
  <c r="D201" i="2"/>
  <c r="D207"/>
  <c r="D57" i="3"/>
  <c r="D33"/>
  <c r="D66"/>
  <c r="D70"/>
  <c r="D63" i="2"/>
  <c r="D67"/>
  <c r="D117" i="3"/>
  <c r="D200"/>
  <c r="D199" i="2"/>
  <c r="D280" i="1"/>
  <c r="D265"/>
  <c r="D174" i="3"/>
  <c r="D76"/>
  <c r="D282" i="1"/>
  <c r="D167" i="3"/>
  <c r="D46"/>
  <c r="D100"/>
  <c r="D268" i="1"/>
  <c r="D274"/>
  <c r="D270"/>
  <c r="D119" i="3"/>
  <c r="D184"/>
  <c r="D120"/>
  <c r="D86"/>
  <c r="D77"/>
  <c r="D281" i="1"/>
  <c r="D156" i="3"/>
  <c r="D65"/>
  <c r="D32" i="2"/>
  <c r="D40"/>
  <c r="D59"/>
  <c r="D41" i="3"/>
  <c r="D53"/>
  <c r="D87"/>
  <c r="D95"/>
  <c r="D89"/>
  <c r="D123"/>
  <c r="D127"/>
  <c r="D131"/>
  <c r="D149"/>
  <c r="D153"/>
  <c r="D278" i="1"/>
  <c r="D171" i="3"/>
  <c r="D221"/>
  <c r="D224"/>
  <c r="D228"/>
  <c r="D232"/>
  <c r="D111"/>
  <c r="D115" i="2"/>
  <c r="D137"/>
  <c r="D87"/>
  <c r="D220"/>
  <c r="D138" i="3"/>
  <c r="D116"/>
  <c r="D179"/>
  <c r="D165"/>
  <c r="D115"/>
  <c r="D37"/>
  <c r="D47"/>
  <c r="D112"/>
  <c r="D122"/>
  <c r="B263"/>
  <c r="D180" i="2"/>
  <c r="D189" i="3"/>
  <c r="D144" i="2"/>
  <c r="D44"/>
  <c r="D5" i="3"/>
  <c r="D245"/>
  <c r="D245" i="2"/>
  <c r="D272" s="1"/>
  <c r="D209" i="3"/>
  <c r="D202"/>
  <c r="D147" i="2"/>
  <c r="D53"/>
  <c r="D51"/>
  <c r="D49"/>
  <c r="D239" i="3"/>
  <c r="K87" i="20"/>
  <c r="K85"/>
  <c r="C91"/>
  <c r="K88"/>
  <c r="J92"/>
  <c r="H92"/>
  <c r="F92"/>
  <c r="D92"/>
  <c r="J90"/>
  <c r="H90"/>
  <c r="F90"/>
  <c r="I95"/>
  <c r="G95"/>
  <c r="D85"/>
  <c r="D90"/>
  <c r="D180" i="14"/>
  <c r="D195" s="1"/>
  <c r="D179"/>
  <c r="D177"/>
  <c r="D176"/>
  <c r="D175"/>
  <c r="D174"/>
  <c r="D173"/>
  <c r="D172"/>
  <c r="D171"/>
  <c r="D170"/>
  <c r="D178"/>
  <c r="D192" s="1"/>
  <c r="E191"/>
  <c r="E186"/>
  <c r="E184"/>
  <c r="B186"/>
  <c r="B187"/>
  <c r="C190"/>
  <c r="C191"/>
  <c r="C193"/>
  <c r="E187"/>
  <c r="D235" i="3"/>
  <c r="D238"/>
  <c r="D240"/>
  <c r="D242"/>
  <c r="D240" i="2"/>
  <c r="D251" i="3"/>
  <c r="D244"/>
  <c r="D246"/>
  <c r="D234"/>
  <c r="D236"/>
  <c r="D237"/>
  <c r="D233" i="2"/>
  <c r="C186" i="14"/>
  <c r="E185"/>
  <c r="P72" i="15"/>
  <c r="O72"/>
  <c r="F137" i="19"/>
  <c r="L137"/>
  <c r="F257" i="2"/>
  <c r="E118" i="4"/>
  <c r="D147"/>
  <c r="F121"/>
  <c r="G147"/>
  <c r="J147"/>
  <c r="C147"/>
  <c r="F147"/>
  <c r="K147"/>
  <c r="C34"/>
  <c r="F36"/>
  <c r="F38"/>
  <c r="F132"/>
  <c r="F105"/>
  <c r="G146" s="1"/>
  <c r="F104"/>
  <c r="F34"/>
  <c r="C305" i="9"/>
  <c r="C297"/>
  <c r="B302"/>
  <c r="B298"/>
  <c r="B294"/>
  <c r="K303"/>
  <c r="G303"/>
  <c r="P302"/>
  <c r="E301"/>
  <c r="N300"/>
  <c r="J300"/>
  <c r="F300"/>
  <c r="D296"/>
  <c r="C262" i="6"/>
  <c r="I263"/>
  <c r="E263"/>
  <c r="H263"/>
  <c r="F263"/>
  <c r="B290" i="9"/>
  <c r="C296"/>
  <c r="C301"/>
  <c r="C291"/>
  <c r="D287"/>
  <c r="K298"/>
  <c r="C302"/>
  <c r="K304"/>
  <c r="O299"/>
  <c r="L302"/>
  <c r="O303"/>
  <c r="B295"/>
  <c r="B299"/>
  <c r="B303"/>
  <c r="C287"/>
  <c r="C303"/>
  <c r="P303"/>
  <c r="F301"/>
  <c r="C288"/>
  <c r="G302"/>
  <c r="E302"/>
  <c r="D301"/>
  <c r="O300"/>
  <c r="L299"/>
  <c r="I298"/>
  <c r="G298"/>
  <c r="E298"/>
  <c r="G306"/>
  <c r="F267" i="3"/>
  <c r="E268"/>
  <c r="F269"/>
  <c r="E270"/>
  <c r="H270"/>
  <c r="H271"/>
  <c r="C272"/>
  <c r="E281"/>
  <c r="E263"/>
  <c r="B264"/>
  <c r="H264"/>
  <c r="C265"/>
  <c r="F265"/>
  <c r="G265"/>
  <c r="B268"/>
  <c r="C268"/>
  <c r="H268"/>
  <c r="H269"/>
  <c r="C270"/>
  <c r="G270"/>
  <c r="B271"/>
  <c r="C271"/>
  <c r="B272"/>
  <c r="F272"/>
  <c r="G272"/>
  <c r="F273"/>
  <c r="G273"/>
  <c r="H273"/>
  <c r="C274"/>
  <c r="E274"/>
  <c r="F274"/>
  <c r="H274"/>
  <c r="B275"/>
  <c r="C275"/>
  <c r="F275"/>
  <c r="H275"/>
  <c r="C276"/>
  <c r="C277"/>
  <c r="F277"/>
  <c r="H277"/>
  <c r="C278"/>
  <c r="E278"/>
  <c r="F278"/>
  <c r="B279"/>
  <c r="E279"/>
  <c r="G279"/>
  <c r="B280"/>
  <c r="F280"/>
  <c r="H280"/>
  <c r="B267" i="2"/>
  <c r="B265"/>
  <c r="B253"/>
  <c r="B269"/>
  <c r="C270"/>
  <c r="H269"/>
  <c r="G268"/>
  <c r="C267"/>
  <c r="H266"/>
  <c r="H265"/>
  <c r="F265"/>
  <c r="C265"/>
  <c r="E264"/>
  <c r="H264"/>
  <c r="G263"/>
  <c r="E263"/>
  <c r="H263"/>
  <c r="F262"/>
  <c r="C262"/>
  <c r="H261"/>
  <c r="F261"/>
  <c r="F260"/>
  <c r="G260"/>
  <c r="E259"/>
  <c r="H259"/>
  <c r="C259"/>
  <c r="G258"/>
  <c r="E258"/>
  <c r="H258"/>
  <c r="C258"/>
  <c r="H256"/>
  <c r="G255"/>
  <c r="H255"/>
  <c r="G254"/>
  <c r="H254"/>
  <c r="C254"/>
  <c r="F253"/>
  <c r="F22" i="4"/>
  <c r="F21"/>
  <c r="C33"/>
  <c r="D45"/>
  <c r="F45"/>
  <c r="E149"/>
  <c r="I149"/>
  <c r="F123"/>
  <c r="B149"/>
  <c r="J149"/>
  <c r="K146"/>
  <c r="H147"/>
  <c r="B146"/>
  <c r="H149"/>
  <c r="J146"/>
  <c r="E147"/>
  <c r="I147"/>
  <c r="B147"/>
  <c r="F120"/>
  <c r="F131"/>
  <c r="F136"/>
  <c r="F25"/>
  <c r="C20"/>
  <c r="C19"/>
  <c r="D46"/>
  <c r="B46"/>
  <c r="F37"/>
  <c r="F27"/>
  <c r="F126"/>
  <c r="B153"/>
  <c r="D153"/>
  <c r="F153"/>
  <c r="H153"/>
  <c r="J153"/>
  <c r="F137"/>
  <c r="B152"/>
  <c r="C153"/>
  <c r="E153"/>
  <c r="G153"/>
  <c r="I153"/>
  <c r="D27" i="15"/>
  <c r="D21"/>
  <c r="I21"/>
  <c r="I27"/>
  <c r="B266" i="2"/>
  <c r="B259"/>
  <c r="H270"/>
  <c r="F269"/>
  <c r="C268"/>
  <c r="F267"/>
  <c r="E152" i="4"/>
  <c r="G152"/>
  <c r="I152"/>
  <c r="K152"/>
  <c r="C152"/>
  <c r="D152"/>
  <c r="F152"/>
  <c r="H152"/>
  <c r="D135"/>
  <c r="F26"/>
  <c r="F35"/>
  <c r="F23"/>
  <c r="B185" i="13"/>
  <c r="B187"/>
  <c r="B192"/>
  <c r="B193"/>
  <c r="C264" i="3"/>
  <c r="F264"/>
  <c r="B266"/>
  <c r="F266"/>
  <c r="C269"/>
  <c r="B270" i="2"/>
  <c r="C148" i="4"/>
  <c r="E124"/>
  <c r="E135"/>
  <c r="F110"/>
  <c r="F139" s="1"/>
  <c r="B145"/>
  <c r="I145"/>
  <c r="E145"/>
  <c r="J144"/>
  <c r="H144"/>
  <c r="F144"/>
  <c r="D144"/>
  <c r="K143"/>
  <c r="I143"/>
  <c r="G143"/>
  <c r="E143"/>
  <c r="C143"/>
  <c r="F117"/>
  <c r="B143"/>
  <c r="B144"/>
  <c r="J145"/>
  <c r="F145"/>
  <c r="K144"/>
  <c r="I144"/>
  <c r="G144"/>
  <c r="E144"/>
  <c r="J143"/>
  <c r="H143"/>
  <c r="F143"/>
  <c r="B92" i="20"/>
  <c r="C92"/>
  <c r="H87"/>
  <c r="F87"/>
  <c r="D87"/>
  <c r="K86"/>
  <c r="E86"/>
  <c r="F84"/>
  <c r="D84"/>
  <c r="I83"/>
  <c r="G83"/>
  <c r="E95"/>
  <c r="C95"/>
  <c r="I88"/>
  <c r="I82"/>
  <c r="G82"/>
  <c r="K90"/>
  <c r="K83"/>
  <c r="K82"/>
  <c r="J91"/>
  <c r="H84"/>
  <c r="E93"/>
  <c r="E82"/>
  <c r="D83"/>
  <c r="C86"/>
  <c r="B85"/>
  <c r="B91"/>
  <c r="B89"/>
  <c r="J93"/>
  <c r="H86"/>
  <c r="F86"/>
  <c r="K84"/>
  <c r="B250" i="5"/>
  <c r="E263"/>
  <c r="C263"/>
  <c r="C289" i="9"/>
  <c r="C300"/>
  <c r="M302"/>
  <c r="H299"/>
  <c r="M288"/>
  <c r="H288"/>
  <c r="N413"/>
  <c r="C294"/>
  <c r="C306"/>
  <c r="K306"/>
  <c r="D306"/>
  <c r="O306"/>
  <c r="D236" i="2"/>
  <c r="D247" i="3"/>
  <c r="S27" i="15"/>
  <c r="S21"/>
  <c r="J27"/>
  <c r="J21"/>
  <c r="G27"/>
  <c r="G21"/>
  <c r="K27"/>
  <c r="K21"/>
  <c r="D276"/>
  <c r="D275"/>
  <c r="D274"/>
  <c r="D273"/>
  <c r="D272"/>
  <c r="D271"/>
  <c r="D270"/>
  <c r="D269"/>
  <c r="D268"/>
  <c r="E276"/>
  <c r="E275"/>
  <c r="E274"/>
  <c r="E273"/>
  <c r="E272"/>
  <c r="E271"/>
  <c r="E270"/>
  <c r="E269"/>
  <c r="E268"/>
  <c r="O21"/>
  <c r="R12"/>
  <c r="T21"/>
  <c r="T27"/>
  <c r="M27"/>
  <c r="M21"/>
  <c r="N21"/>
  <c r="N27"/>
  <c r="H21"/>
  <c r="R8"/>
  <c r="W9" s="1"/>
  <c r="H27"/>
  <c r="E21"/>
  <c r="E27"/>
  <c r="L21"/>
  <c r="L27"/>
  <c r="P27"/>
  <c r="P21"/>
  <c r="Q21"/>
  <c r="F263" i="3"/>
  <c r="G263"/>
  <c r="E265"/>
  <c r="H265"/>
  <c r="C266"/>
  <c r="G266"/>
  <c r="H266"/>
  <c r="B267"/>
  <c r="G267"/>
  <c r="H267"/>
  <c r="F268"/>
  <c r="G268"/>
  <c r="B269"/>
  <c r="E269"/>
  <c r="G269"/>
  <c r="F270"/>
  <c r="E271"/>
  <c r="G271"/>
  <c r="B252" i="2"/>
  <c r="E270"/>
  <c r="E267"/>
  <c r="C267" i="3"/>
  <c r="F270" i="2"/>
  <c r="G269"/>
  <c r="E269"/>
  <c r="E268"/>
  <c r="F268"/>
  <c r="H268"/>
  <c r="B268"/>
  <c r="B264"/>
  <c r="B263"/>
  <c r="B261"/>
  <c r="B260"/>
  <c r="B257"/>
  <c r="B256"/>
  <c r="B255"/>
  <c r="B254"/>
  <c r="G270"/>
  <c r="G267"/>
  <c r="D190" i="12"/>
  <c r="D189"/>
  <c r="D183"/>
  <c r="B194"/>
  <c r="B188" i="13"/>
  <c r="F146" i="4" l="1"/>
  <c r="F157" s="1"/>
  <c r="F134"/>
  <c r="D266" i="2"/>
  <c r="D264" i="3"/>
  <c r="D258" i="2"/>
  <c r="R66" i="15"/>
  <c r="W40"/>
  <c r="R72"/>
  <c r="W116"/>
  <c r="W85"/>
  <c r="T72"/>
  <c r="T66"/>
  <c r="F119" i="4"/>
  <c r="L132" i="19"/>
  <c r="D270" i="2"/>
  <c r="D268" i="3"/>
  <c r="D257" i="2"/>
  <c r="D262"/>
  <c r="D253"/>
  <c r="D275" i="3"/>
  <c r="D277"/>
  <c r="D268" i="2"/>
  <c r="D278" i="3"/>
  <c r="D269" i="2"/>
  <c r="D273" i="3"/>
  <c r="D276"/>
  <c r="D252" i="2"/>
  <c r="D269" i="3"/>
  <c r="D254" i="2"/>
  <c r="D279" i="3"/>
  <c r="D263"/>
  <c r="D274"/>
  <c r="D261" i="2"/>
  <c r="D267" i="3"/>
  <c r="D260" i="2"/>
  <c r="D267"/>
  <c r="D386" i="18"/>
  <c r="D380"/>
  <c r="H380" s="1"/>
  <c r="D281" i="3"/>
  <c r="D259" i="2"/>
  <c r="L134" i="19"/>
  <c r="D271" i="3"/>
  <c r="D265"/>
  <c r="D270"/>
  <c r="L136" i="19"/>
  <c r="D272" i="3"/>
  <c r="D266"/>
  <c r="D255" i="2"/>
  <c r="D280" i="3"/>
  <c r="D263" i="2"/>
  <c r="H145" i="4"/>
  <c r="H157" s="1"/>
  <c r="C145"/>
  <c r="G145"/>
  <c r="G157" s="1"/>
  <c r="K145"/>
  <c r="F133"/>
  <c r="H386" i="18"/>
  <c r="D186" i="14"/>
  <c r="D188"/>
  <c r="D190"/>
  <c r="D191"/>
  <c r="D185"/>
  <c r="D189"/>
  <c r="D193"/>
  <c r="W54" i="15"/>
  <c r="W73"/>
  <c r="D256" i="2"/>
  <c r="D282" i="3"/>
  <c r="D271" i="2"/>
  <c r="D283" i="3"/>
  <c r="D187" i="14"/>
  <c r="D184"/>
  <c r="D194"/>
  <c r="D145" i="4"/>
  <c r="D157" s="1"/>
  <c r="F118"/>
  <c r="C146"/>
  <c r="C157" s="1"/>
  <c r="H146"/>
  <c r="I146"/>
  <c r="I157" s="1"/>
  <c r="D146"/>
  <c r="E146"/>
  <c r="E157" s="1"/>
  <c r="F125"/>
  <c r="B151"/>
  <c r="B157" s="1"/>
  <c r="I151"/>
  <c r="K151"/>
  <c r="K157" s="1"/>
  <c r="C151"/>
  <c r="J151"/>
  <c r="J157" s="1"/>
  <c r="F151"/>
  <c r="E151"/>
  <c r="G151"/>
  <c r="F135"/>
  <c r="H151"/>
  <c r="D151"/>
  <c r="F124"/>
  <c r="R27" i="15"/>
  <c r="W26" s="1"/>
  <c r="R21"/>
  <c r="W74" l="1"/>
  <c r="W72"/>
  <c r="W71"/>
  <c r="W28"/>
  <c r="W29" s="1"/>
  <c r="W27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  <comment ref="C132" authorId="0">
      <text>
        <r>
          <rPr>
            <b/>
            <sz val="8"/>
            <color indexed="81"/>
            <rFont val="Tahoma"/>
            <family val="2"/>
          </rPr>
          <t xml:space="preserve">Source: 
http://www.resbank.co.za/pages/default.aspx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comments15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
http://www.cnci.org.za/EN/Content.aspx/Home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<sst xmlns="http://schemas.openxmlformats.org/spreadsheetml/2006/main" count="1101" uniqueCount="512">
  <si>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</si>
  <si>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</si>
  <si>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</si>
  <si>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</si>
  <si>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</si>
  <si>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</si>
  <si>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</si>
  <si>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</si>
  <si>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</si>
  <si>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</si>
  <si>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</si>
  <si>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</si>
  <si>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</si>
  <si>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</si>
  <si>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</si>
  <si>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</si>
  <si>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</si>
  <si>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</si>
  <si>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</si>
  <si>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</si>
  <si>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</si>
  <si>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</si>
  <si>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</si>
  <si>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</si>
  <si>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</si>
  <si>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</si>
  <si>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</si>
  <si>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</si>
  <si>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</si>
  <si>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</si>
  <si>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</si>
  <si>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</si>
  <si>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</si>
  <si>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</si>
  <si>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</si>
  <si>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</si>
  <si>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</si>
  <si>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</si>
  <si>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</si>
  <si>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</si>
  <si>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</si>
  <si>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</si>
  <si>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</si>
  <si>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</si>
  <si>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</si>
  <si>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</si>
  <si>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</si>
  <si>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</si>
  <si>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</si>
  <si>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</si>
  <si>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</si>
  <si>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</si>
  <si>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</si>
  <si>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</si>
  <si>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</si>
  <si>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</si>
  <si>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</si>
  <si>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</si>
  <si>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</si>
  <si>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</si>
  <si>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</si>
  <si>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</si>
  <si>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</si>
  <si>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</si>
  <si>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</si>
  <si>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</si>
  <si>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</si>
  <si>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</si>
  <si>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</si>
  <si>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</si>
  <si>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</si>
  <si>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</si>
  <si>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</si>
  <si>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</si>
  <si>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</si>
  <si>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</si>
  <si>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</si>
  <si>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</si>
  <si>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</si>
  <si>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</si>
  <si>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</si>
  <si>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</si>
  <si>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</si>
  <si>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</si>
  <si>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</si>
  <si>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</si>
  <si>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</si>
  <si>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</si>
  <si>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</si>
  <si>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</si>
  <si>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</si>
  <si>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</si>
  <si>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</si>
  <si>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</si>
  <si>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</si>
  <si>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</si>
  <si>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</si>
  <si>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</si>
  <si>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</si>
  <si>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</si>
  <si>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</si>
  <si>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</si>
  <si>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</si>
  <si>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</si>
  <si>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</si>
  <si>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</si>
  <si>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</si>
  <si>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</si>
  <si>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</si>
  <si>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</si>
  <si>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</si>
  <si>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</si>
  <si>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</si>
  <si>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</si>
  <si>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</si>
  <si>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</si>
  <si>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</si>
  <si>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</si>
  <si>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</si>
  <si>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</si>
  <si>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</si>
  <si>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</si>
  <si>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</si>
  <si>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</si>
  <si>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</si>
  <si>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</si>
  <si>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</si>
  <si>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</si>
  <si>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</si>
  <si>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</si>
  <si>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</si>
  <si>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</si>
  <si>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</si>
  <si>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</si>
  <si>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</si>
  <si>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</si>
  <si>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</si>
  <si>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</si>
  <si>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</si>
  <si>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</si>
  <si>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</si>
  <si>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</si>
  <si>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</si>
  <si>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</si>
  <si>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</si>
  <si>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</si>
  <si>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</si>
  <si>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</si>
  <si>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</si>
  <si>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</si>
  <si>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</si>
  <si>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</si>
  <si>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</si>
  <si>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</si>
  <si>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</si>
  <si>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</si>
  <si>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</si>
  <si>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</si>
  <si>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</si>
  <si>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</si>
  <si>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</si>
  <si>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</si>
  <si>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Non-alcoholic beverages</t>
  </si>
  <si>
    <t>Hot beverages</t>
  </si>
  <si>
    <t>Cold beverages</t>
  </si>
  <si>
    <t>Alcoholic beverages and tobacco</t>
  </si>
  <si>
    <t>Alcoholic beverages</t>
  </si>
  <si>
    <t>Spirits</t>
  </si>
  <si>
    <t>Wine</t>
  </si>
  <si>
    <t>Beer</t>
  </si>
  <si>
    <t>Tobacco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</si>
  <si>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</si>
  <si>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</si>
  <si>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</si>
  <si>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</si>
  <si>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</si>
  <si>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</si>
  <si>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</si>
  <si>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</si>
  <si>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</si>
  <si>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</si>
  <si>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</si>
  <si>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</si>
  <si>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</si>
  <si>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</si>
  <si>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</si>
  <si>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</si>
  <si>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</si>
  <si>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</si>
  <si>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</si>
  <si>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</si>
  <si>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</si>
  <si>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</si>
  <si>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</si>
  <si>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</si>
  <si>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</si>
  <si>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</si>
  <si>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</si>
  <si>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</si>
  <si>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</si>
  <si>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</si>
  <si>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</si>
  <si>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</si>
  <si>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</si>
  <si>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</si>
  <si>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</si>
  <si>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>March Inflation Rate</t>
  </si>
  <si>
    <t>Rate</t>
  </si>
  <si>
    <t>Rank</t>
  </si>
  <si>
    <t xml:space="preserve">KZN - Consumer Price Index Reclassified (Base 2008 = 100) 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</si>
  <si>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</si>
  <si>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</si>
  <si>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</si>
  <si>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</si>
  <si>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</si>
  <si>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</si>
  <si>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</si>
  <si>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</si>
  <si>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</si>
  <si>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</si>
  <si>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</si>
  <si>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</si>
  <si>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</si>
  <si>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</si>
  <si>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</si>
  <si>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</si>
  <si>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</si>
  <si>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</si>
  <si>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</si>
  <si>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</si>
  <si>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April Inflation Rate</t>
  </si>
  <si>
    <t>Retail and Trade</t>
  </si>
  <si>
    <t>Seasonally adjus, R1000</t>
  </si>
  <si>
    <t>2005=100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</si>
  <si>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</si>
  <si>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</si>
  <si>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</si>
  <si>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</si>
  <si>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</si>
  <si>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</si>
  <si>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</si>
  <si>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</si>
  <si>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</si>
  <si>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</si>
  <si>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</si>
  <si>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TOTAL MANUFACTURING (SA)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</si>
  <si>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</si>
  <si>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</si>
  <si>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</si>
  <si>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</si>
  <si>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</si>
  <si>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</si>
  <si>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</si>
  <si>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</si>
  <si>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</si>
  <si>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May Inflation Rate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</si>
  <si>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</si>
  <si>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</si>
  <si>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</si>
  <si>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</si>
  <si>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</si>
  <si>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</si>
  <si>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</si>
  <si>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</si>
  <si>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</si>
  <si>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</si>
  <si>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</si>
  <si>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</si>
  <si>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</si>
  <si>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</si>
  <si>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</si>
  <si>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</si>
  <si>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</si>
  <si>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</si>
  <si>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</si>
  <si>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</si>
  <si>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</si>
  <si>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</si>
  <si>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</si>
  <si>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</si>
  <si>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</si>
  <si>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</si>
  <si>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</si>
  <si>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</si>
  <si>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</si>
  <si>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</si>
  <si>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</si>
  <si>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</si>
  <si>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</si>
  <si>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</si>
  <si>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</si>
  <si>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</si>
  <si>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</si>
  <si>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</si>
  <si>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</si>
  <si>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</si>
  <si>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</si>
  <si>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</si>
  <si>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</si>
  <si>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</si>
  <si>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</si>
  <si>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</si>
  <si>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</si>
  <si>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</si>
  <si>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</si>
  <si>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</si>
  <si>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</si>
  <si>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</si>
  <si>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</si>
  <si>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</si>
  <si>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</si>
  <si>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2002</t>
  </si>
  <si>
    <t>2003</t>
  </si>
  <si>
    <t>2004</t>
  </si>
  <si>
    <t>2005</t>
  </si>
  <si>
    <t>2006</t>
  </si>
  <si>
    <t>2007</t>
  </si>
  <si>
    <t>2008</t>
  </si>
  <si>
    <t>Medium mid-year population estimates by year</t>
  </si>
  <si>
    <t>St Dev</t>
  </si>
  <si>
    <t>Range</t>
  </si>
  <si>
    <t>Median</t>
  </si>
  <si>
    <t>2009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</si>
  <si>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</si>
  <si>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</si>
  <si>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</si>
  <si>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</si>
  <si>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</si>
  <si>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</si>
  <si>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</si>
  <si>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</si>
  <si>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</si>
  <si>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</si>
  <si>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</si>
  <si>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</si>
  <si>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</si>
  <si>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</si>
  <si>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</si>
  <si>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</si>
  <si>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</si>
  <si>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</si>
  <si>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</si>
  <si>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</si>
  <si>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</si>
  <si>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</si>
  <si>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</si>
  <si>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</si>
  <si>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</si>
  <si>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</si>
  <si>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 Inflation Rate</t>
  </si>
  <si>
    <t>June</t>
  </si>
  <si>
    <t>R157 Yields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</si>
  <si>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</si>
  <si>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</si>
  <si>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</si>
  <si>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</si>
  <si>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</si>
  <si>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</si>
  <si>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</si>
  <si>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</si>
  <si>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</si>
  <si>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</si>
  <si>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</si>
  <si>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</si>
  <si>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</si>
  <si>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</si>
  <si>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</si>
  <si>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</si>
  <si>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</si>
  <si>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</si>
  <si>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July Inflation Rate</t>
  </si>
  <si>
    <t>Aug Inflation Rate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</si>
  <si>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</si>
  <si>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</si>
  <si>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</si>
  <si>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</si>
  <si>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</si>
  <si>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</si>
  <si>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</si>
  <si>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</si>
  <si>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</si>
  <si>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</si>
  <si>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</si>
  <si>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</si>
  <si>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</si>
  <si>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</si>
  <si>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</si>
  <si>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</si>
  <si>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</si>
  <si>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</si>
  <si>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</si>
  <si>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</si>
  <si>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</si>
  <si>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</si>
  <si>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</si>
  <si>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</si>
  <si>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</si>
  <si>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</si>
  <si>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</si>
  <si>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</si>
  <si>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</si>
  <si>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</si>
  <si>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</si>
  <si>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</si>
  <si>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</si>
  <si>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</si>
  <si>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 Inflation Rate</t>
  </si>
  <si>
    <t>Sep</t>
  </si>
  <si>
    <t>Oct Inflation Rate</t>
  </si>
  <si>
    <t>Oct</t>
  </si>
  <si>
    <t>Revised Estimate</t>
  </si>
  <si>
    <t>Budget Estimate</t>
  </si>
  <si>
    <t>Nov</t>
  </si>
  <si>
    <t>Nov Inflation Rate</t>
  </si>
  <si>
    <t>Dec</t>
  </si>
  <si>
    <t>Change in Total Expenditure</t>
  </si>
  <si>
    <t>Change in Equitable Share</t>
  </si>
  <si>
    <t>Dec Inflation Rate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</si>
  <si>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</si>
  <si>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</si>
  <si>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</si>
  <si>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</si>
  <si>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</si>
  <si>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</si>
  <si>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</si>
  <si>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</si>
  <si>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</si>
  <si>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</si>
  <si>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</si>
  <si>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</si>
  <si>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</si>
  <si>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</si>
  <si>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</si>
  <si>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</si>
  <si>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</si>
  <si>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</si>
  <si>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</si>
  <si>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</si>
  <si>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Jan Inflation Rate</t>
  </si>
  <si>
    <t>Feb Inflation Rate</t>
  </si>
  <si>
    <t>Mar Inflation Rate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</si>
  <si>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</si>
  <si>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</si>
  <si>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</si>
  <si>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</si>
  <si>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</si>
  <si>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</si>
  <si>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</si>
  <si>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</si>
  <si>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</si>
  <si>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</si>
  <si>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</si>
  <si>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</si>
  <si>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</si>
  <si>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>Apr Inflation Rate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</si>
  <si>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</si>
  <si>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</si>
  <si>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</si>
  <si>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</si>
  <si>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</si>
  <si>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</si>
  <si>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</si>
  <si>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</si>
  <si>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>August Inflation Rate</t>
  </si>
  <si>
    <t xml:space="preserve">                                                                   </t>
  </si>
  <si>
    <t>September Inflation Rate</t>
  </si>
  <si>
    <t xml:space="preserve"> October Inflation Rate</t>
  </si>
  <si>
    <t>Q3 2010</t>
  </si>
  <si>
    <t>Quarterly % Change Q3 2010</t>
  </si>
  <si>
    <t>Q3 2010 Year-on-Year %</t>
  </si>
  <si>
    <t>Q3 2010 Quarter-on-Quarter</t>
  </si>
  <si>
    <t>Q3 2010 Year-on-Year</t>
  </si>
  <si>
    <t>Increase in Revenue</t>
  </si>
  <si>
    <t>Decrease in Defecit</t>
  </si>
  <si>
    <t xml:space="preserve"> November Inflation Rate</t>
  </si>
  <si>
    <t>December Inflation Rate</t>
  </si>
  <si>
    <t>Trade Balance</t>
  </si>
  <si>
    <t>-</t>
  </si>
  <si>
    <t>Average 2011</t>
  </si>
  <si>
    <t>Year-on-Year 2011</t>
  </si>
  <si>
    <t>Q4 2010</t>
  </si>
  <si>
    <t>Quarterly % Change Q4 2010</t>
  </si>
  <si>
    <t>Q4 2010 Year-on-Year %</t>
  </si>
  <si>
    <t>Q4 2010 Quarter-on-Quarter</t>
  </si>
  <si>
    <t>Q4 2010 Year-on-Year</t>
  </si>
  <si>
    <t>January Inflation Rate</t>
  </si>
  <si>
    <t>Year-on-Year2011</t>
  </si>
  <si>
    <t>February Inflation Rate</t>
  </si>
  <si>
    <t>Average Year-on-Year 2011</t>
  </si>
  <si>
    <t>YEAR ON YEAR TRADE BALANCE IN RANDS MILLION   2004-2011</t>
  </si>
  <si>
    <t>Q1 2011</t>
  </si>
  <si>
    <t>Q1 2011 Year-on-Year %</t>
  </si>
  <si>
    <t>Q1 2011 Quarter-on-Quarter</t>
  </si>
  <si>
    <t>Q1 2011 Year-on-Year</t>
  </si>
  <si>
    <t>Quarterly % Change Q1 2011</t>
  </si>
  <si>
    <t>Johannesburg</t>
  </si>
  <si>
    <t>Mar-09</t>
  </si>
  <si>
    <t>Sep-09</t>
  </si>
  <si>
    <t>Dec-09</t>
  </si>
  <si>
    <t>Mar-10</t>
  </si>
  <si>
    <t>Jun-10</t>
  </si>
  <si>
    <t>Sep-10</t>
  </si>
  <si>
    <t>Dec-10</t>
  </si>
  <si>
    <t>Mar-11</t>
  </si>
  <si>
    <t>Jun-11</t>
  </si>
  <si>
    <t>2011/12.</t>
  </si>
  <si>
    <t>Q2 2011 Year-on-Year %</t>
  </si>
  <si>
    <t>Q2 2011</t>
  </si>
  <si>
    <t>Quarterly % Change Q2 2011</t>
  </si>
  <si>
    <t>Q2 2011 Quarter-on-Quarter</t>
  </si>
  <si>
    <t>Q2 2011 Year-on-Year</t>
  </si>
  <si>
    <t>.</t>
  </si>
</sst>
</file>

<file path=xl/styles.xml><?xml version="1.0" encoding="utf-8"?>
<styleSheet xmlns="http://schemas.openxmlformats.org/spreadsheetml/2006/main">
  <numFmts count="10">
    <numFmt numFmtId="164" formatCode="&quot;R&quot;\ #,##0;&quot;R&quot;\ \-#,##0"/>
    <numFmt numFmtId="165" formatCode="_ * #,##0.00_ ;_ * \-#,##0.00_ ;_ * &quot;-&quot;??_ ;_ @_ "/>
    <numFmt numFmtId="166" formatCode="0.0"/>
    <numFmt numFmtId="167" formatCode="#,##0.00_ ;\-#,##0.00\ "/>
    <numFmt numFmtId="168" formatCode="#,##0.00_ ;[Red]\-#,##0.00\ "/>
    <numFmt numFmtId="169" formatCode="&quot;R&quot;\ #,##0.00"/>
    <numFmt numFmtId="170" formatCode="dd\-mmm\-yyyy"/>
    <numFmt numFmtId="171" formatCode="#,##0;[Red]#,##0"/>
    <numFmt numFmtId="172" formatCode="&quot;R&quot;\ #,##0"/>
    <numFmt numFmtId="173" formatCode="###\ ###\ ###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u/>
      <sz val="12"/>
      <color theme="1"/>
      <name val="Arial"/>
      <family val="2"/>
    </font>
    <font>
      <sz val="10"/>
      <name val="Arial"/>
      <family val="2"/>
    </font>
    <font>
      <sz val="10"/>
      <color rgb="FF002288"/>
      <name val="Arial"/>
      <family val="2"/>
    </font>
    <font>
      <sz val="10"/>
      <color rgb="FFFF000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  <font>
      <sz val="12"/>
      <color rgb="FF002288"/>
      <name val="Arial"/>
      <family val="2"/>
    </font>
    <font>
      <sz val="10"/>
      <name val="Arial"/>
    </font>
    <font>
      <sz val="10"/>
      <color rgb="FFFFFF0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D2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9">
    <xf numFmtId="0" fontId="0" fillId="0" borderId="0"/>
    <xf numFmtId="165" fontId="4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3" fillId="0" borderId="0"/>
    <xf numFmtId="0" fontId="49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1" fillId="0" borderId="0"/>
    <xf numFmtId="0" fontId="56" fillId="0" borderId="0"/>
    <xf numFmtId="165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38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5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 wrapText="1"/>
    </xf>
    <xf numFmtId="1" fontId="9" fillId="2" borderId="2" xfId="0" applyNumberFormat="1" applyFont="1" applyFill="1" applyBorder="1" applyAlignment="1">
      <alignment horizontal="center" wrapText="1"/>
    </xf>
    <xf numFmtId="1" fontId="10" fillId="2" borderId="3" xfId="0" applyNumberFormat="1" applyFont="1" applyFill="1" applyBorder="1" applyAlignment="1">
      <alignment horizontal="center" wrapText="1"/>
    </xf>
    <xf numFmtId="1" fontId="10" fillId="2" borderId="1" xfId="0" applyNumberFormat="1" applyFont="1" applyFill="1" applyBorder="1" applyAlignment="1">
      <alignment horizontal="center" wrapText="1"/>
    </xf>
    <xf numFmtId="1" fontId="10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12" fillId="4" borderId="0" xfId="0" applyFont="1" applyFill="1" applyBorder="1" applyAlignment="1">
      <alignment horizontal="center" vertical="center"/>
    </xf>
    <xf numFmtId="17" fontId="12" fillId="4" borderId="0" xfId="0" applyNumberFormat="1" applyFont="1" applyFill="1" applyBorder="1" applyAlignment="1">
      <alignment horizontal="center" vertical="center"/>
    </xf>
    <xf numFmtId="3" fontId="13" fillId="4" borderId="0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9" borderId="0" xfId="0" applyFont="1" applyFill="1" applyBorder="1" applyAlignment="1">
      <alignment horizontal="center" vertical="center" wrapText="1"/>
    </xf>
    <xf numFmtId="3" fontId="12" fillId="4" borderId="0" xfId="0" applyNumberFormat="1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 wrapText="1"/>
    </xf>
    <xf numFmtId="2" fontId="12" fillId="4" borderId="0" xfId="0" applyNumberFormat="1" applyFont="1" applyFill="1" applyBorder="1" applyAlignment="1">
      <alignment horizontal="center" vertical="center"/>
    </xf>
    <xf numFmtId="0" fontId="20" fillId="4" borderId="0" xfId="0" applyFont="1" applyFill="1"/>
    <xf numFmtId="0" fontId="20" fillId="4" borderId="0" xfId="0" applyFont="1" applyFill="1" applyBorder="1" applyAlignment="1">
      <alignment horizontal="center"/>
    </xf>
    <xf numFmtId="0" fontId="20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24" fillId="11" borderId="7" xfId="0" applyFont="1" applyFill="1" applyBorder="1"/>
    <xf numFmtId="0" fontId="24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12" fillId="4" borderId="0" xfId="0" applyFont="1" applyFill="1" applyBorder="1" applyAlignment="1">
      <alignment horizontal="center"/>
    </xf>
    <xf numFmtId="17" fontId="12" fillId="4" borderId="0" xfId="0" applyNumberFormat="1" applyFont="1" applyFill="1" applyBorder="1" applyAlignment="1">
      <alignment horizontal="center"/>
    </xf>
    <xf numFmtId="3" fontId="12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12" fillId="4" borderId="0" xfId="0" applyNumberFormat="1" applyFont="1" applyFill="1" applyBorder="1" applyAlignment="1">
      <alignment horizontal="center"/>
    </xf>
    <xf numFmtId="0" fontId="26" fillId="4" borderId="0" xfId="0" applyFont="1" applyFill="1" applyBorder="1" applyAlignment="1">
      <alignment horizontal="left"/>
    </xf>
    <xf numFmtId="0" fontId="28" fillId="6" borderId="0" xfId="0" applyFont="1" applyFill="1" applyBorder="1" applyAlignment="1">
      <alignment horizontal="center" vertical="center" wrapText="1"/>
    </xf>
    <xf numFmtId="2" fontId="26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2" fontId="12" fillId="8" borderId="0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0" fillId="6" borderId="0" xfId="0" applyFill="1" applyAlignment="1">
      <alignment horizontal="center" vertical="center" wrapText="1"/>
    </xf>
    <xf numFmtId="2" fontId="11" fillId="12" borderId="9" xfId="0" applyNumberFormat="1" applyFont="1" applyFill="1" applyBorder="1" applyAlignment="1">
      <alignment horizontal="center" wrapText="1"/>
    </xf>
    <xf numFmtId="0" fontId="11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33" fillId="12" borderId="0" xfId="0" applyNumberFormat="1" applyFont="1" applyFill="1" applyAlignment="1">
      <alignment horizontal="center" vertical="center"/>
    </xf>
    <xf numFmtId="0" fontId="25" fillId="11" borderId="4" xfId="2" applyFont="1" applyFill="1" applyBorder="1" applyAlignment="1" applyProtection="1"/>
    <xf numFmtId="164" fontId="0" fillId="0" borderId="0" xfId="0" applyNumberFormat="1" applyAlignment="1">
      <alignment horizontal="center"/>
    </xf>
    <xf numFmtId="0" fontId="11" fillId="2" borderId="7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1" fillId="2" borderId="11" xfId="0" quotePrefix="1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11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35" fillId="0" borderId="0" xfId="0" applyFont="1" applyAlignment="1">
      <alignment horizontal="center"/>
    </xf>
    <xf numFmtId="0" fontId="36" fillId="0" borderId="0" xfId="0" applyFont="1"/>
    <xf numFmtId="0" fontId="36" fillId="0" borderId="0" xfId="0" applyFont="1" applyAlignment="1">
      <alignment horizontal="center"/>
    </xf>
    <xf numFmtId="0" fontId="35" fillId="0" borderId="0" xfId="0" applyFont="1" applyBorder="1" applyAlignment="1">
      <alignment horizontal="left"/>
    </xf>
    <xf numFmtId="165" fontId="35" fillId="0" borderId="0" xfId="1" applyFont="1" applyBorder="1"/>
    <xf numFmtId="165" fontId="37" fillId="0" borderId="0" xfId="1" applyFont="1" applyBorder="1" applyAlignment="1">
      <alignment horizontal="right" wrapText="1" shrinkToFit="1"/>
    </xf>
    <xf numFmtId="0" fontId="11" fillId="12" borderId="16" xfId="0" applyFont="1" applyFill="1" applyBorder="1" applyAlignment="1">
      <alignment horizontal="center"/>
    </xf>
    <xf numFmtId="0" fontId="11" fillId="15" borderId="17" xfId="0" applyFont="1" applyFill="1" applyBorder="1" applyAlignment="1">
      <alignment horizontal="center"/>
    </xf>
    <xf numFmtId="0" fontId="11" fillId="15" borderId="18" xfId="0" applyFont="1" applyFill="1" applyBorder="1" applyAlignment="1">
      <alignment horizontal="center" vertical="center" wrapText="1"/>
    </xf>
    <xf numFmtId="0" fontId="11" fillId="15" borderId="19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15" borderId="16" xfId="0" applyFont="1" applyFill="1" applyBorder="1" applyAlignment="1">
      <alignment horizontal="center"/>
    </xf>
    <xf numFmtId="0" fontId="11" fillId="15" borderId="20" xfId="0" applyFont="1" applyFill="1" applyBorder="1" applyAlignment="1">
      <alignment horizontal="center" vertical="center" wrapText="1"/>
    </xf>
    <xf numFmtId="0" fontId="11" fillId="15" borderId="21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165" fontId="17" fillId="0" borderId="0" xfId="1" applyFont="1" applyBorder="1" applyAlignment="1">
      <alignment horizontal="center"/>
    </xf>
    <xf numFmtId="165" fontId="11" fillId="0" borderId="0" xfId="1" applyFont="1" applyBorder="1" applyAlignment="1">
      <alignment horizontal="center" wrapText="1" shrinkToFit="1"/>
    </xf>
    <xf numFmtId="0" fontId="17" fillId="0" borderId="12" xfId="0" applyFont="1" applyBorder="1" applyAlignment="1">
      <alignment horizontal="center"/>
    </xf>
    <xf numFmtId="165" fontId="17" fillId="0" borderId="12" xfId="1" applyFont="1" applyFill="1" applyBorder="1" applyAlignment="1">
      <alignment horizontal="center"/>
    </xf>
    <xf numFmtId="165" fontId="17" fillId="0" borderId="12" xfId="1" applyFont="1" applyBorder="1" applyAlignment="1">
      <alignment horizontal="center"/>
    </xf>
    <xf numFmtId="165" fontId="33" fillId="0" borderId="12" xfId="1" applyFont="1" applyBorder="1" applyAlignment="1">
      <alignment horizontal="center" wrapText="1" shrinkToFit="1"/>
    </xf>
    <xf numFmtId="165" fontId="33" fillId="0" borderId="0" xfId="1" applyFont="1" applyBorder="1" applyAlignment="1">
      <alignment horizontal="center" wrapText="1" shrinkToFit="1"/>
    </xf>
    <xf numFmtId="165" fontId="17" fillId="0" borderId="0" xfId="1" applyFont="1" applyFill="1" applyBorder="1" applyAlignment="1">
      <alignment horizontal="center"/>
    </xf>
    <xf numFmtId="0" fontId="33" fillId="0" borderId="0" xfId="1" applyNumberFormat="1" applyFont="1" applyBorder="1" applyAlignment="1">
      <alignment horizontal="center" wrapText="1" shrinkToFit="1"/>
    </xf>
    <xf numFmtId="2" fontId="33" fillId="0" borderId="0" xfId="1" applyNumberFormat="1" applyFont="1" applyBorder="1" applyAlignment="1">
      <alignment horizontal="center" wrapText="1" shrinkToFit="1"/>
    </xf>
    <xf numFmtId="0" fontId="33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9" fillId="0" borderId="0" xfId="0" applyFont="1" applyAlignment="1">
      <alignment horizontal="center" wrapText="1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39" fillId="7" borderId="3" xfId="0" applyFont="1" applyFill="1" applyBorder="1" applyAlignment="1">
      <alignment horizontal="center" vertical="center" wrapText="1"/>
    </xf>
    <xf numFmtId="0" fontId="39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vertical="center"/>
    </xf>
    <xf numFmtId="0" fontId="39" fillId="7" borderId="2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Alignment="1">
      <alignment horizontal="center" wrapText="1"/>
    </xf>
    <xf numFmtId="0" fontId="0" fillId="0" borderId="0" xfId="0" applyFill="1"/>
    <xf numFmtId="0" fontId="40" fillId="4" borderId="0" xfId="0" applyFont="1" applyFill="1" applyBorder="1"/>
    <xf numFmtId="0" fontId="40" fillId="4" borderId="0" xfId="0" applyFont="1" applyFill="1" applyBorder="1" applyAlignment="1">
      <alignment horizontal="center"/>
    </xf>
    <xf numFmtId="0" fontId="40" fillId="4" borderId="0" xfId="0" applyFont="1" applyFill="1"/>
    <xf numFmtId="0" fontId="20" fillId="0" borderId="0" xfId="0" applyFont="1" applyAlignment="1">
      <alignment horizontal="center"/>
    </xf>
    <xf numFmtId="0" fontId="11" fillId="11" borderId="0" xfId="0" applyFont="1" applyFill="1" applyAlignment="1">
      <alignment horizontal="center" vertical="center" wrapText="1"/>
    </xf>
    <xf numFmtId="3" fontId="0" fillId="0" borderId="0" xfId="0" applyNumberFormat="1"/>
    <xf numFmtId="168" fontId="11" fillId="0" borderId="0" xfId="1" applyNumberFormat="1" applyFont="1" applyBorder="1" applyAlignment="1">
      <alignment horizontal="center" wrapText="1" shrinkToFit="1"/>
    </xf>
    <xf numFmtId="0" fontId="9" fillId="2" borderId="5" xfId="0" applyFont="1" applyFill="1" applyBorder="1" applyAlignment="1">
      <alignment horizontal="center"/>
    </xf>
    <xf numFmtId="16" fontId="41" fillId="0" borderId="0" xfId="0" applyNumberFormat="1" applyFont="1"/>
    <xf numFmtId="0" fontId="17" fillId="0" borderId="0" xfId="0" applyFont="1"/>
    <xf numFmtId="0" fontId="45" fillId="0" borderId="26" xfId="0" applyFont="1" applyBorder="1"/>
    <xf numFmtId="0" fontId="9" fillId="2" borderId="10" xfId="0" applyFont="1" applyFill="1" applyBorder="1" applyAlignment="1">
      <alignment horizontal="center"/>
    </xf>
    <xf numFmtId="0" fontId="17" fillId="0" borderId="8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3" fontId="17" fillId="0" borderId="4" xfId="0" applyNumberFormat="1" applyFont="1" applyBorder="1" applyAlignment="1">
      <alignment horizontal="center"/>
    </xf>
    <xf numFmtId="0" fontId="11" fillId="6" borderId="9" xfId="0" applyFont="1" applyFill="1" applyBorder="1" applyAlignment="1">
      <alignment horizontal="center"/>
    </xf>
    <xf numFmtId="2" fontId="9" fillId="12" borderId="9" xfId="0" applyNumberFormat="1" applyFont="1" applyFill="1" applyBorder="1" applyAlignment="1">
      <alignment horizontal="center" wrapText="1"/>
    </xf>
    <xf numFmtId="0" fontId="46" fillId="4" borderId="0" xfId="0" applyFont="1" applyFill="1" applyBorder="1"/>
    <xf numFmtId="0" fontId="46" fillId="4" borderId="0" xfId="0" applyFont="1" applyFill="1" applyBorder="1" applyAlignment="1">
      <alignment horizontal="center"/>
    </xf>
    <xf numFmtId="0" fontId="46" fillId="4" borderId="0" xfId="0" applyFont="1" applyFill="1"/>
    <xf numFmtId="0" fontId="17" fillId="3" borderId="0" xfId="0" applyFont="1" applyFill="1" applyAlignment="1">
      <alignment horizontal="center"/>
    </xf>
    <xf numFmtId="0" fontId="17" fillId="6" borderId="0" xfId="0" applyFont="1" applyFill="1" applyAlignment="1">
      <alignment horizontal="center"/>
    </xf>
    <xf numFmtId="165" fontId="37" fillId="0" borderId="0" xfId="1" applyFont="1" applyBorder="1" applyAlignment="1">
      <alignment horizontal="center" wrapText="1" shrinkToFit="1"/>
    </xf>
    <xf numFmtId="165" fontId="35" fillId="0" borderId="0" xfId="1" applyFont="1" applyBorder="1" applyAlignment="1">
      <alignment horizontal="center"/>
    </xf>
    <xf numFmtId="3" fontId="12" fillId="4" borderId="0" xfId="0" applyNumberFormat="1" applyFont="1" applyFill="1" applyBorder="1" applyAlignment="1">
      <alignment horizontal="center" vertical="top" wrapText="1"/>
    </xf>
    <xf numFmtId="17" fontId="11" fillId="0" borderId="0" xfId="0" applyNumberFormat="1" applyFont="1" applyFill="1" applyBorder="1" applyAlignment="1">
      <alignment horizontal="center"/>
    </xf>
    <xf numFmtId="0" fontId="17" fillId="11" borderId="0" xfId="0" applyFont="1" applyFill="1" applyAlignment="1">
      <alignment horizontal="right"/>
    </xf>
    <xf numFmtId="0" fontId="24" fillId="11" borderId="11" xfId="0" applyFont="1" applyFill="1" applyBorder="1"/>
    <xf numFmtId="0" fontId="0" fillId="19" borderId="0" xfId="0" applyFill="1"/>
    <xf numFmtId="0" fontId="17" fillId="13" borderId="0" xfId="0" applyFont="1" applyFill="1" applyAlignment="1">
      <alignment horizontal="center" vertical="center"/>
    </xf>
    <xf numFmtId="170" fontId="17" fillId="19" borderId="0" xfId="0" applyNumberFormat="1" applyFont="1" applyFill="1" applyAlignment="1">
      <alignment horizontal="center"/>
    </xf>
    <xf numFmtId="0" fontId="17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0" fontId="17" fillId="0" borderId="0" xfId="0" applyFont="1" applyFill="1" applyAlignment="1">
      <alignment horizontal="center"/>
    </xf>
    <xf numFmtId="2" fontId="7" fillId="20" borderId="0" xfId="0" applyNumberFormat="1" applyFont="1" applyFill="1"/>
    <xf numFmtId="0" fontId="0" fillId="20" borderId="0" xfId="0" applyFill="1"/>
    <xf numFmtId="169" fontId="0" fillId="0" borderId="0" xfId="0" applyNumberFormat="1"/>
    <xf numFmtId="169" fontId="0" fillId="0" borderId="0" xfId="0" applyNumberFormat="1" applyAlignment="1">
      <alignment horizontal="center" vertical="center"/>
    </xf>
    <xf numFmtId="17" fontId="17" fillId="0" borderId="0" xfId="0" applyNumberFormat="1" applyFont="1" applyAlignment="1">
      <alignment horizontal="left"/>
    </xf>
    <xf numFmtId="4" fontId="9" fillId="21" borderId="9" xfId="0" applyNumberFormat="1" applyFont="1" applyFill="1" applyBorder="1" applyAlignment="1">
      <alignment horizontal="center"/>
    </xf>
    <xf numFmtId="166" fontId="17" fillId="0" borderId="0" xfId="0" applyNumberFormat="1" applyFont="1" applyAlignment="1">
      <alignment horizontal="center"/>
    </xf>
    <xf numFmtId="0" fontId="47" fillId="4" borderId="0" xfId="0" applyFont="1" applyFill="1"/>
    <xf numFmtId="0" fontId="47" fillId="4" borderId="0" xfId="0" applyFont="1" applyFill="1" applyBorder="1" applyAlignment="1">
      <alignment horizontal="center"/>
    </xf>
    <xf numFmtId="0" fontId="38" fillId="22" borderId="9" xfId="0" applyFont="1" applyFill="1" applyBorder="1" applyAlignment="1">
      <alignment horizontal="center" wrapText="1"/>
    </xf>
    <xf numFmtId="3" fontId="4" fillId="0" borderId="0" xfId="0" applyNumberFormat="1" applyFont="1" applyBorder="1" applyAlignment="1">
      <alignment horizontal="center"/>
    </xf>
    <xf numFmtId="0" fontId="4" fillId="4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2" fontId="9" fillId="12" borderId="0" xfId="0" applyNumberFormat="1" applyFont="1" applyFill="1" applyAlignment="1">
      <alignment horizontal="center" vertical="center"/>
    </xf>
    <xf numFmtId="0" fontId="9" fillId="0" borderId="0" xfId="4" applyFont="1" applyFill="1" applyBorder="1" applyAlignment="1">
      <alignment horizontal="center"/>
    </xf>
    <xf numFmtId="0" fontId="4" fillId="0" borderId="0" xfId="4" applyFill="1" applyBorder="1" applyAlignment="1">
      <alignment horizontal="left"/>
    </xf>
    <xf numFmtId="0" fontId="4" fillId="0" borderId="0" xfId="4" applyFill="1" applyBorder="1" applyAlignment="1">
      <alignment horizontal="center"/>
    </xf>
    <xf numFmtId="2" fontId="4" fillId="0" borderId="0" xfId="4" applyNumberFormat="1" applyFill="1" applyBorder="1" applyAlignment="1">
      <alignment horizontal="center"/>
    </xf>
    <xf numFmtId="0" fontId="4" fillId="0" borderId="0" xfId="3" applyFill="1" applyBorder="1" applyAlignment="1">
      <alignment horizontal="left"/>
    </xf>
    <xf numFmtId="0" fontId="4" fillId="0" borderId="0" xfId="3" applyFill="1" applyBorder="1" applyAlignment="1">
      <alignment horizontal="center"/>
    </xf>
    <xf numFmtId="2" fontId="4" fillId="0" borderId="0" xfId="3" applyNumberFormat="1" applyFill="1" applyBorder="1" applyAlignment="1">
      <alignment horizontal="center"/>
    </xf>
    <xf numFmtId="3" fontId="4" fillId="0" borderId="0" xfId="0" applyNumberFormat="1" applyFont="1" applyAlignment="1">
      <alignment horizontal="center"/>
    </xf>
    <xf numFmtId="0" fontId="9" fillId="0" borderId="0" xfId="4" applyFont="1" applyFill="1" applyBorder="1" applyAlignment="1">
      <alignment horizontal="center"/>
    </xf>
    <xf numFmtId="165" fontId="4" fillId="0" borderId="0" xfId="1" applyFont="1" applyBorder="1" applyAlignment="1">
      <alignment horizontal="center"/>
    </xf>
    <xf numFmtId="0" fontId="9" fillId="26" borderId="7" xfId="0" applyFont="1" applyFill="1" applyBorder="1" applyAlignment="1">
      <alignment horizontal="center"/>
    </xf>
    <xf numFmtId="0" fontId="9" fillId="26" borderId="8" xfId="0" applyFont="1" applyFill="1" applyBorder="1" applyAlignment="1">
      <alignment horizontal="center"/>
    </xf>
    <xf numFmtId="0" fontId="9" fillId="26" borderId="11" xfId="0" applyFont="1" applyFill="1" applyBorder="1" applyAlignment="1">
      <alignment horizontal="center"/>
    </xf>
    <xf numFmtId="171" fontId="9" fillId="26" borderId="10" xfId="0" applyNumberFormat="1" applyFont="1" applyFill="1" applyBorder="1" applyAlignment="1">
      <alignment horizontal="center"/>
    </xf>
    <xf numFmtId="171" fontId="9" fillId="26" borderId="4" xfId="0" applyNumberFormat="1" applyFont="1" applyFill="1" applyBorder="1" applyAlignment="1">
      <alignment horizontal="center"/>
    </xf>
    <xf numFmtId="171" fontId="9" fillId="26" borderId="6" xfId="0" applyNumberFormat="1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3" fontId="4" fillId="0" borderId="11" xfId="0" applyNumberFormat="1" applyFont="1" applyBorder="1" applyAlignment="1">
      <alignment horizontal="center"/>
    </xf>
    <xf numFmtId="0" fontId="4" fillId="23" borderId="7" xfId="0" applyFont="1" applyFill="1" applyBorder="1"/>
    <xf numFmtId="3" fontId="0" fillId="23" borderId="12" xfId="0" applyNumberFormat="1" applyFill="1" applyBorder="1" applyAlignment="1">
      <alignment horizontal="center"/>
    </xf>
    <xf numFmtId="2" fontId="0" fillId="23" borderId="12" xfId="0" applyNumberFormat="1" applyFill="1" applyBorder="1" applyAlignment="1">
      <alignment horizontal="center"/>
    </xf>
    <xf numFmtId="2" fontId="0" fillId="23" borderId="10" xfId="0" applyNumberFormat="1" applyFill="1" applyBorder="1" applyAlignment="1">
      <alignment horizontal="center"/>
    </xf>
    <xf numFmtId="0" fontId="4" fillId="23" borderId="8" xfId="0" applyFont="1" applyFill="1" applyBorder="1"/>
    <xf numFmtId="3" fontId="0" fillId="23" borderId="0" xfId="0" applyNumberFormat="1" applyFill="1" applyBorder="1" applyAlignment="1">
      <alignment horizontal="center"/>
    </xf>
    <xf numFmtId="2" fontId="0" fillId="23" borderId="0" xfId="0" applyNumberFormat="1" applyFill="1" applyBorder="1" applyAlignment="1">
      <alignment horizontal="center"/>
    </xf>
    <xf numFmtId="2" fontId="0" fillId="23" borderId="4" xfId="0" applyNumberFormat="1" applyFill="1" applyBorder="1" applyAlignment="1">
      <alignment horizontal="center"/>
    </xf>
    <xf numFmtId="0" fontId="4" fillId="23" borderId="11" xfId="0" applyFont="1" applyFill="1" applyBorder="1"/>
    <xf numFmtId="3" fontId="0" fillId="23" borderId="5" xfId="0" applyNumberFormat="1" applyFill="1" applyBorder="1" applyAlignment="1">
      <alignment horizontal="center"/>
    </xf>
    <xf numFmtId="2" fontId="0" fillId="23" borderId="5" xfId="0" applyNumberFormat="1" applyFill="1" applyBorder="1" applyAlignment="1">
      <alignment horizontal="center"/>
    </xf>
    <xf numFmtId="2" fontId="0" fillId="23" borderId="6" xfId="0" applyNumberFormat="1" applyFill="1" applyBorder="1" applyAlignment="1">
      <alignment horizontal="center"/>
    </xf>
    <xf numFmtId="2" fontId="26" fillId="27" borderId="9" xfId="0" applyNumberFormat="1" applyFont="1" applyFill="1" applyBorder="1" applyAlignment="1">
      <alignment horizontal="center"/>
    </xf>
    <xf numFmtId="172" fontId="0" fillId="0" borderId="0" xfId="0" applyNumberFormat="1" applyAlignment="1">
      <alignment horizontal="center"/>
    </xf>
    <xf numFmtId="167" fontId="17" fillId="0" borderId="0" xfId="1" applyNumberFormat="1" applyFont="1" applyBorder="1" applyAlignment="1">
      <alignment horizontal="right"/>
    </xf>
    <xf numFmtId="171" fontId="0" fillId="19" borderId="0" xfId="0" applyNumberFormat="1" applyFill="1" applyAlignment="1">
      <alignment horizontal="center"/>
    </xf>
    <xf numFmtId="173" fontId="4" fillId="19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0" fontId="50" fillId="19" borderId="0" xfId="0" applyFont="1" applyFill="1" applyBorder="1" applyAlignment="1">
      <alignment horizontal="center" vertical="top" wrapText="1"/>
    </xf>
    <xf numFmtId="0" fontId="51" fillId="4" borderId="0" xfId="0" applyFont="1" applyFill="1"/>
    <xf numFmtId="0" fontId="47" fillId="19" borderId="0" xfId="0" applyFont="1" applyFill="1" applyBorder="1" applyAlignment="1">
      <alignment horizontal="center" vertical="center"/>
    </xf>
    <xf numFmtId="3" fontId="47" fillId="19" borderId="0" xfId="0" applyNumberFormat="1" applyFont="1" applyFill="1" applyBorder="1" applyAlignment="1">
      <alignment horizontal="center" vertical="center"/>
    </xf>
    <xf numFmtId="0" fontId="47" fillId="4" borderId="0" xfId="0" applyFont="1" applyFill="1" applyBorder="1" applyAlignment="1">
      <alignment horizontal="center" vertical="center"/>
    </xf>
    <xf numFmtId="3" fontId="47" fillId="4" borderId="0" xfId="0" applyNumberFormat="1" applyFont="1" applyFill="1" applyBorder="1" applyAlignment="1">
      <alignment horizontal="center" vertical="center"/>
    </xf>
    <xf numFmtId="2" fontId="47" fillId="4" borderId="0" xfId="0" applyNumberFormat="1" applyFont="1" applyFill="1" applyBorder="1" applyAlignment="1">
      <alignment horizontal="center" vertical="center"/>
    </xf>
    <xf numFmtId="0" fontId="47" fillId="19" borderId="0" xfId="0" applyFont="1" applyFill="1"/>
    <xf numFmtId="0" fontId="47" fillId="19" borderId="0" xfId="0" applyFont="1" applyFill="1" applyBorder="1" applyAlignment="1">
      <alignment horizontal="center"/>
    </xf>
    <xf numFmtId="17" fontId="54" fillId="19" borderId="0" xfId="0" applyNumberFormat="1" applyFont="1" applyFill="1" applyBorder="1" applyAlignment="1">
      <alignment horizontal="center"/>
    </xf>
    <xf numFmtId="0" fontId="47" fillId="19" borderId="0" xfId="0" applyFont="1" applyFill="1" applyBorder="1"/>
    <xf numFmtId="0" fontId="47" fillId="4" borderId="0" xfId="0" applyFont="1" applyFill="1" applyBorder="1"/>
    <xf numFmtId="0" fontId="55" fillId="28" borderId="35" xfId="0" applyFont="1" applyFill="1" applyBorder="1" applyAlignment="1">
      <alignment vertical="top" wrapText="1"/>
    </xf>
    <xf numFmtId="0" fontId="55" fillId="28" borderId="36" xfId="0" applyFont="1" applyFill="1" applyBorder="1" applyAlignment="1">
      <alignment vertical="top" wrapText="1"/>
    </xf>
    <xf numFmtId="0" fontId="9" fillId="7" borderId="7" xfId="4" applyFont="1" applyFill="1" applyBorder="1" applyAlignment="1">
      <alignment horizontal="center"/>
    </xf>
    <xf numFmtId="0" fontId="9" fillId="7" borderId="2" xfId="4" applyFont="1" applyFill="1" applyBorder="1" applyAlignment="1">
      <alignment horizontal="center"/>
    </xf>
    <xf numFmtId="2" fontId="47" fillId="19" borderId="0" xfId="0" applyNumberFormat="1" applyFont="1" applyFill="1" applyBorder="1" applyAlignment="1">
      <alignment horizontal="center"/>
    </xf>
    <xf numFmtId="2" fontId="47" fillId="19" borderId="0" xfId="0" applyNumberFormat="1" applyFont="1" applyFill="1" applyAlignment="1">
      <alignment horizontal="center"/>
    </xf>
    <xf numFmtId="2" fontId="47" fillId="4" borderId="0" xfId="0" applyNumberFormat="1" applyFont="1" applyFill="1" applyAlignment="1">
      <alignment horizontal="center"/>
    </xf>
    <xf numFmtId="1" fontId="12" fillId="4" borderId="0" xfId="0" applyNumberFormat="1" applyFont="1" applyFill="1" applyBorder="1" applyAlignment="1">
      <alignment horizontal="center" vertical="center"/>
    </xf>
    <xf numFmtId="0" fontId="51" fillId="19" borderId="0" xfId="0" applyFont="1" applyFill="1" applyBorder="1" applyAlignment="1">
      <alignment horizontal="center" vertical="center"/>
    </xf>
    <xf numFmtId="0" fontId="51" fillId="4" borderId="0" xfId="0" applyFont="1" applyFill="1" applyBorder="1" applyAlignment="1">
      <alignment horizontal="center" vertical="center"/>
    </xf>
    <xf numFmtId="3" fontId="51" fillId="19" borderId="0" xfId="0" applyNumberFormat="1" applyFont="1" applyFill="1" applyBorder="1" applyAlignment="1">
      <alignment horizontal="center" vertical="center"/>
    </xf>
    <xf numFmtId="3" fontId="51" fillId="4" borderId="0" xfId="0" applyNumberFormat="1" applyFont="1" applyFill="1" applyBorder="1" applyAlignment="1">
      <alignment horizontal="center" vertical="center"/>
    </xf>
    <xf numFmtId="0" fontId="8" fillId="0" borderId="0" xfId="0" applyFont="1"/>
    <xf numFmtId="17" fontId="9" fillId="29" borderId="0" xfId="0" applyNumberFormat="1" applyFont="1" applyFill="1"/>
    <xf numFmtId="17" fontId="47" fillId="0" borderId="0" xfId="0" applyNumberFormat="1" applyFont="1" applyAlignment="1">
      <alignment horizontal="center"/>
    </xf>
    <xf numFmtId="3" fontId="47" fillId="0" borderId="0" xfId="0" applyNumberFormat="1" applyFont="1" applyAlignment="1">
      <alignment horizontal="center"/>
    </xf>
    <xf numFmtId="0" fontId="47" fillId="0" borderId="0" xfId="0" applyFont="1" applyAlignment="1">
      <alignment horizontal="center"/>
    </xf>
    <xf numFmtId="2" fontId="47" fillId="0" borderId="0" xfId="0" applyNumberFormat="1" applyFont="1" applyAlignment="1">
      <alignment horizontal="center"/>
    </xf>
    <xf numFmtId="4" fontId="17" fillId="0" borderId="0" xfId="1" applyNumberFormat="1" applyFont="1" applyBorder="1" applyAlignment="1">
      <alignment horizontal="right" vertical="center"/>
    </xf>
    <xf numFmtId="0" fontId="4" fillId="0" borderId="0" xfId="0" applyFont="1" applyAlignment="1">
      <alignment horizontal="center" wrapText="1"/>
    </xf>
    <xf numFmtId="0" fontId="47" fillId="30" borderId="0" xfId="0" applyFont="1" applyFill="1" applyBorder="1"/>
    <xf numFmtId="0" fontId="47" fillId="30" borderId="0" xfId="0" applyFont="1" applyFill="1"/>
    <xf numFmtId="0" fontId="4" fillId="30" borderId="0" xfId="0" applyFont="1" applyFill="1"/>
    <xf numFmtId="0" fontId="4" fillId="6" borderId="0" xfId="0" applyFont="1" applyFill="1" applyAlignment="1">
      <alignment horizontal="center" vertical="center" wrapText="1"/>
    </xf>
    <xf numFmtId="2" fontId="3" fillId="19" borderId="12" xfId="5" applyNumberFormat="1" applyFill="1" applyBorder="1" applyAlignment="1">
      <alignment horizontal="center" vertical="center"/>
    </xf>
    <xf numFmtId="0" fontId="4" fillId="4" borderId="4" xfId="4" applyFill="1" applyBorder="1" applyAlignment="1">
      <alignment horizontal="center" vertical="center"/>
    </xf>
    <xf numFmtId="2" fontId="3" fillId="19" borderId="0" xfId="5" applyNumberFormat="1" applyFill="1" applyBorder="1" applyAlignment="1">
      <alignment horizontal="center" vertical="center"/>
    </xf>
    <xf numFmtId="2" fontId="3" fillId="0" borderId="0" xfId="5" applyNumberFormat="1" applyBorder="1" applyAlignment="1">
      <alignment horizontal="center" vertical="center"/>
    </xf>
    <xf numFmtId="2" fontId="3" fillId="19" borderId="5" xfId="5" applyNumberFormat="1" applyFill="1" applyBorder="1" applyAlignment="1">
      <alignment horizontal="center" vertical="center"/>
    </xf>
    <xf numFmtId="0" fontId="4" fillId="4" borderId="6" xfId="4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57" fillId="19" borderId="0" xfId="0" applyFont="1" applyFill="1" applyBorder="1" applyAlignment="1">
      <alignment horizontal="center" vertical="center"/>
    </xf>
    <xf numFmtId="0" fontId="57" fillId="4" borderId="0" xfId="0" applyFont="1" applyFill="1" applyBorder="1" applyAlignment="1">
      <alignment horizontal="center" vertical="center"/>
    </xf>
    <xf numFmtId="3" fontId="1" fillId="0" borderId="0" xfId="17" applyNumberFormat="1" applyAlignment="1">
      <alignment horizontal="center"/>
    </xf>
    <xf numFmtId="3" fontId="46" fillId="19" borderId="0" xfId="0" applyNumberFormat="1" applyFont="1" applyFill="1" applyBorder="1" applyAlignment="1">
      <alignment horizontal="center" vertical="center"/>
    </xf>
    <xf numFmtId="3" fontId="57" fillId="19" borderId="0" xfId="0" applyNumberFormat="1" applyFont="1" applyFill="1" applyBorder="1" applyAlignment="1">
      <alignment horizontal="center" vertical="center"/>
    </xf>
    <xf numFmtId="3" fontId="1" fillId="0" borderId="0" xfId="17" applyNumberFormat="1" applyAlignment="1">
      <alignment horizontal="center"/>
    </xf>
    <xf numFmtId="0" fontId="4" fillId="19" borderId="0" xfId="0" applyFont="1" applyFill="1"/>
    <xf numFmtId="0" fontId="52" fillId="19" borderId="0" xfId="0" applyFont="1" applyFill="1" applyBorder="1" applyAlignment="1">
      <alignment horizontal="center" wrapText="1"/>
    </xf>
    <xf numFmtId="0" fontId="53" fillId="19" borderId="0" xfId="0" applyFont="1" applyFill="1" applyBorder="1" applyAlignment="1">
      <alignment horizontal="center"/>
    </xf>
    <xf numFmtId="0" fontId="46" fillId="19" borderId="0" xfId="0" applyFont="1" applyFill="1"/>
    <xf numFmtId="17" fontId="53" fillId="19" borderId="0" xfId="0" applyNumberFormat="1" applyFont="1" applyFill="1" applyBorder="1" applyAlignment="1">
      <alignment horizontal="center"/>
    </xf>
    <xf numFmtId="1" fontId="47" fillId="19" borderId="0" xfId="0" applyNumberFormat="1" applyFont="1" applyFill="1" applyBorder="1" applyAlignment="1">
      <alignment horizontal="center"/>
    </xf>
    <xf numFmtId="0" fontId="47" fillId="19" borderId="0" xfId="0" applyFont="1" applyFill="1" applyAlignment="1">
      <alignment horizontal="center"/>
    </xf>
    <xf numFmtId="16" fontId="53" fillId="19" borderId="0" xfId="0" quotePrefix="1" applyNumberFormat="1" applyFont="1" applyFill="1" applyBorder="1" applyAlignment="1">
      <alignment horizontal="center"/>
    </xf>
    <xf numFmtId="0" fontId="47" fillId="19" borderId="0" xfId="0" quotePrefix="1" applyNumberFormat="1" applyFont="1" applyFill="1" applyBorder="1" applyAlignment="1">
      <alignment horizontal="center"/>
    </xf>
    <xf numFmtId="3" fontId="12" fillId="19" borderId="0" xfId="0" applyNumberFormat="1" applyFont="1" applyFill="1" applyBorder="1" applyAlignment="1">
      <alignment horizontal="center" vertical="center"/>
    </xf>
    <xf numFmtId="0" fontId="30" fillId="12" borderId="12" xfId="0" applyFont="1" applyFill="1" applyBorder="1" applyAlignment="1">
      <alignment horizontal="center" vertical="center"/>
    </xf>
    <xf numFmtId="0" fontId="30" fillId="12" borderId="10" xfId="0" applyFont="1" applyFill="1" applyBorder="1" applyAlignment="1">
      <alignment horizontal="center" vertical="center"/>
    </xf>
    <xf numFmtId="0" fontId="30" fillId="12" borderId="0" xfId="0" applyFont="1" applyFill="1" applyBorder="1" applyAlignment="1">
      <alignment horizontal="center" vertical="center"/>
    </xf>
    <xf numFmtId="0" fontId="30" fillId="12" borderId="4" xfId="0" applyFont="1" applyFill="1" applyBorder="1" applyAlignment="1">
      <alignment horizontal="center" vertical="center"/>
    </xf>
    <xf numFmtId="0" fontId="30" fillId="12" borderId="5" xfId="0" applyFont="1" applyFill="1" applyBorder="1" applyAlignment="1">
      <alignment horizontal="center" vertical="center"/>
    </xf>
    <xf numFmtId="0" fontId="30" fillId="12" borderId="6" xfId="0" applyFont="1" applyFill="1" applyBorder="1" applyAlignment="1">
      <alignment horizontal="center" vertical="center"/>
    </xf>
    <xf numFmtId="0" fontId="29" fillId="11" borderId="0" xfId="2" applyFont="1" applyFill="1" applyBorder="1" applyAlignment="1" applyProtection="1"/>
    <xf numFmtId="0" fontId="29" fillId="0" borderId="0" xfId="2" applyFont="1" applyAlignment="1" applyProtection="1"/>
    <xf numFmtId="0" fontId="29" fillId="0" borderId="4" xfId="2" applyFont="1" applyBorder="1" applyAlignment="1" applyProtection="1"/>
    <xf numFmtId="0" fontId="25" fillId="11" borderId="0" xfId="2" applyFont="1" applyFill="1" applyBorder="1" applyAlignment="1" applyProtection="1"/>
    <xf numFmtId="0" fontId="25" fillId="0" borderId="0" xfId="2" applyFont="1" applyAlignment="1" applyProtection="1"/>
    <xf numFmtId="0" fontId="25" fillId="0" borderId="4" xfId="2" applyFont="1" applyBorder="1" applyAlignment="1" applyProtection="1"/>
    <xf numFmtId="0" fontId="25" fillId="11" borderId="4" xfId="2" applyFont="1" applyFill="1" applyBorder="1" applyAlignment="1" applyProtection="1"/>
    <xf numFmtId="0" fontId="25" fillId="11" borderId="12" xfId="2" applyFont="1" applyFill="1" applyBorder="1" applyAlignment="1" applyProtection="1"/>
    <xf numFmtId="0" fontId="25" fillId="11" borderId="10" xfId="2" applyFont="1" applyFill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48" fillId="23" borderId="27" xfId="2" applyFont="1" applyFill="1" applyBorder="1" applyAlignment="1" applyProtection="1">
      <alignment horizontal="center"/>
    </xf>
    <xf numFmtId="0" fontId="48" fillId="23" borderId="28" xfId="2" applyFont="1" applyFill="1" applyBorder="1" applyAlignment="1" applyProtection="1">
      <alignment horizontal="center"/>
    </xf>
    <xf numFmtId="0" fontId="25" fillId="11" borderId="5" xfId="2" applyFont="1" applyFill="1" applyBorder="1" applyAlignment="1" applyProtection="1"/>
    <xf numFmtId="0" fontId="25" fillId="11" borderId="6" xfId="2" applyFont="1" applyFill="1" applyBorder="1" applyAlignment="1" applyProtection="1"/>
    <xf numFmtId="17" fontId="11" fillId="5" borderId="7" xfId="0" applyNumberFormat="1" applyFont="1" applyFill="1" applyBorder="1" applyAlignment="1">
      <alignment horizontal="center"/>
    </xf>
    <xf numFmtId="0" fontId="11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42" fillId="24" borderId="29" xfId="2" applyFont="1" applyFill="1" applyBorder="1" applyAlignment="1" applyProtection="1">
      <alignment horizontal="center" vertical="center"/>
    </xf>
    <xf numFmtId="0" fontId="42" fillId="24" borderId="30" xfId="2" applyFont="1" applyFill="1" applyBorder="1" applyAlignment="1" applyProtection="1">
      <alignment horizontal="center" vertical="center"/>
    </xf>
    <xf numFmtId="0" fontId="42" fillId="24" borderId="31" xfId="2" applyFont="1" applyFill="1" applyBorder="1" applyAlignment="1" applyProtection="1">
      <alignment horizontal="center" vertical="center"/>
    </xf>
    <xf numFmtId="0" fontId="42" fillId="24" borderId="32" xfId="2" applyFont="1" applyFill="1" applyBorder="1" applyAlignment="1" applyProtection="1">
      <alignment horizontal="center" vertical="center"/>
    </xf>
    <xf numFmtId="0" fontId="42" fillId="24" borderId="33" xfId="2" applyFont="1" applyFill="1" applyBorder="1" applyAlignment="1" applyProtection="1">
      <alignment horizontal="center" vertical="center"/>
    </xf>
    <xf numFmtId="0" fontId="42" fillId="24" borderId="34" xfId="2" applyFont="1" applyFill="1" applyBorder="1" applyAlignment="1" applyProtection="1">
      <alignment horizontal="center" vertical="center"/>
    </xf>
    <xf numFmtId="17" fontId="9" fillId="5" borderId="7" xfId="0" applyNumberFormat="1" applyFont="1" applyFill="1" applyBorder="1" applyAlignment="1">
      <alignment horizontal="center"/>
    </xf>
    <xf numFmtId="17" fontId="11" fillId="5" borderId="12" xfId="0" applyNumberFormat="1" applyFont="1" applyFill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4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32" fillId="2" borderId="3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3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11" fillId="15" borderId="16" xfId="0" applyFont="1" applyFill="1" applyBorder="1" applyAlignment="1">
      <alignment horizontal="center" vertical="center" wrapText="1"/>
    </xf>
    <xf numFmtId="0" fontId="11" fillId="15" borderId="17" xfId="0" applyFont="1" applyFill="1" applyBorder="1" applyAlignment="1">
      <alignment horizontal="center" wrapText="1"/>
    </xf>
    <xf numFmtId="0" fontId="11" fillId="12" borderId="24" xfId="0" applyFont="1" applyFill="1" applyBorder="1" applyAlignment="1">
      <alignment horizontal="center" vertical="center" wrapText="1"/>
    </xf>
    <xf numFmtId="0" fontId="11" fillId="12" borderId="25" xfId="0" applyFont="1" applyFill="1" applyBorder="1" applyAlignment="1">
      <alignment horizontal="center" wrapText="1"/>
    </xf>
    <xf numFmtId="0" fontId="11" fillId="15" borderId="22" xfId="0" applyFont="1" applyFill="1" applyBorder="1" applyAlignment="1">
      <alignment horizontal="center" vertical="center" wrapText="1"/>
    </xf>
    <xf numFmtId="0" fontId="11" fillId="15" borderId="23" xfId="0" applyFont="1" applyFill="1" applyBorder="1" applyAlignment="1">
      <alignment horizontal="center" wrapText="1"/>
    </xf>
    <xf numFmtId="0" fontId="8" fillId="17" borderId="7" xfId="0" applyFont="1" applyFill="1" applyBorder="1" applyAlignment="1">
      <alignment horizontal="center" vertical="center" wrapText="1"/>
    </xf>
    <xf numFmtId="0" fontId="8" fillId="17" borderId="12" xfId="0" applyFont="1" applyFill="1" applyBorder="1" applyAlignment="1"/>
    <xf numFmtId="0" fontId="8" fillId="17" borderId="10" xfId="0" applyFont="1" applyFill="1" applyBorder="1" applyAlignment="1"/>
    <xf numFmtId="0" fontId="8" fillId="17" borderId="11" xfId="0" applyFont="1" applyFill="1" applyBorder="1" applyAlignment="1"/>
    <xf numFmtId="0" fontId="8" fillId="17" borderId="5" xfId="0" applyFont="1" applyFill="1" applyBorder="1" applyAlignment="1"/>
    <xf numFmtId="0" fontId="8" fillId="17" borderId="6" xfId="0" applyFont="1" applyFill="1" applyBorder="1" applyAlignment="1"/>
    <xf numFmtId="0" fontId="38" fillId="25" borderId="3" xfId="0" applyFont="1" applyFill="1" applyBorder="1" applyAlignment="1">
      <alignment horizontal="center"/>
    </xf>
    <xf numFmtId="0" fontId="38" fillId="25" borderId="2" xfId="0" applyFont="1" applyFill="1" applyBorder="1" applyAlignment="1">
      <alignment horizontal="center"/>
    </xf>
    <xf numFmtId="0" fontId="21" fillId="17" borderId="3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7" borderId="3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23" fillId="17" borderId="7" xfId="0" applyFont="1" applyFill="1" applyBorder="1" applyAlignment="1">
      <alignment horizontal="center" vertical="center"/>
    </xf>
    <xf numFmtId="0" fontId="23" fillId="17" borderId="12" xfId="0" applyFont="1" applyFill="1" applyBorder="1" applyAlignment="1">
      <alignment horizontal="center" vertical="center"/>
    </xf>
    <xf numFmtId="0" fontId="23" fillId="17" borderId="10" xfId="0" applyFont="1" applyFill="1" applyBorder="1" applyAlignment="1">
      <alignment horizontal="center" vertical="center"/>
    </xf>
    <xf numFmtId="0" fontId="23" fillId="17" borderId="11" xfId="0" applyFont="1" applyFill="1" applyBorder="1" applyAlignment="1">
      <alignment horizontal="center" vertical="center"/>
    </xf>
    <xf numFmtId="0" fontId="23" fillId="17" borderId="5" xfId="0" applyFont="1" applyFill="1" applyBorder="1" applyAlignment="1">
      <alignment horizontal="center" vertical="center"/>
    </xf>
    <xf numFmtId="0" fontId="23" fillId="17" borderId="6" xfId="0" applyFont="1" applyFill="1" applyBorder="1" applyAlignment="1">
      <alignment horizontal="center" vertical="center"/>
    </xf>
    <xf numFmtId="0" fontId="27" fillId="12" borderId="3" xfId="0" applyFont="1" applyFill="1" applyBorder="1" applyAlignment="1">
      <alignment horizontal="center" vertical="top" wrapText="1"/>
    </xf>
    <xf numFmtId="0" fontId="27" fillId="12" borderId="1" xfId="0" applyFont="1" applyFill="1" applyBorder="1" applyAlignment="1">
      <alignment horizontal="center" vertical="top" wrapText="1"/>
    </xf>
    <xf numFmtId="0" fontId="27" fillId="12" borderId="2" xfId="0" applyFont="1" applyFill="1" applyBorder="1" applyAlignment="1">
      <alignment horizontal="center" vertical="top" wrapText="1"/>
    </xf>
    <xf numFmtId="0" fontId="27" fillId="2" borderId="3" xfId="0" applyFont="1" applyFill="1" applyBorder="1" applyAlignment="1">
      <alignment horizontal="left" vertical="center"/>
    </xf>
    <xf numFmtId="0" fontId="31" fillId="2" borderId="1" xfId="0" applyFont="1" applyFill="1" applyBorder="1" applyAlignment="1">
      <alignment horizontal="left" vertical="center"/>
    </xf>
    <xf numFmtId="0" fontId="31" fillId="2" borderId="2" xfId="0" applyFont="1" applyFill="1" applyBorder="1" applyAlignment="1">
      <alignment horizontal="left" vertical="center"/>
    </xf>
    <xf numFmtId="0" fontId="9" fillId="0" borderId="0" xfId="4" applyFont="1" applyFill="1" applyBorder="1" applyAlignment="1">
      <alignment horizontal="center"/>
    </xf>
    <xf numFmtId="0" fontId="32" fillId="18" borderId="3" xfId="0" applyFont="1" applyFill="1" applyBorder="1" applyAlignment="1">
      <alignment horizontal="center" vertical="center"/>
    </xf>
    <xf numFmtId="0" fontId="32" fillId="18" borderId="1" xfId="0" applyFont="1" applyFill="1" applyBorder="1" applyAlignment="1">
      <alignment horizontal="center" vertical="center"/>
    </xf>
    <xf numFmtId="0" fontId="32" fillId="18" borderId="2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15" fillId="11" borderId="2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4" fillId="12" borderId="0" xfId="0" applyFont="1" applyFill="1" applyBorder="1" applyAlignment="1">
      <alignment horizontal="center" vertical="center" wrapText="1"/>
    </xf>
  </cellXfs>
  <cellStyles count="19">
    <cellStyle name="Comma" xfId="1" builtinId="3"/>
    <cellStyle name="Comma 2" xfId="15"/>
    <cellStyle name="Hyperlink" xfId="2" builtinId="8"/>
    <cellStyle name="Normal" xfId="0" builtinId="0"/>
    <cellStyle name="Normal 2" xfId="5"/>
    <cellStyle name="Normal 2 2" xfId="3"/>
    <cellStyle name="Normal 2 2 2" xfId="8"/>
    <cellStyle name="Normal 2 2 2 2" xfId="7"/>
    <cellStyle name="Normal 2 2 2 3" xfId="17"/>
    <cellStyle name="Normal 2 2 3" xfId="11"/>
    <cellStyle name="Normal 2 3" xfId="6"/>
    <cellStyle name="Normal 2 3 2" xfId="9"/>
    <cellStyle name="Normal 2 4" xfId="12"/>
    <cellStyle name="Normal 2 4 2" xfId="18"/>
    <cellStyle name="Normal 2 5" xfId="16"/>
    <cellStyle name="Normal 3" xfId="4"/>
    <cellStyle name="Normal 4" xfId="14"/>
    <cellStyle name="Normal 4 2" xfId="10"/>
    <cellStyle name="Normal 5" xfId="13"/>
  </cellStyles>
  <dxfs count="0"/>
  <tableStyles count="0" defaultTableStyle="TableStyleMedium9" defaultPivotStyle="PivotStyleLight16"/>
  <colors>
    <mruColors>
      <color rgb="FFFFCD2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8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8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8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8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Population'!$G$3:$G$20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Population'!$H$3:$H$20</c:f>
              <c:numCache>
                <c:formatCode>#,##0</c:formatCode>
                <c:ptCount val="18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Population'!$G$3:$G$20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Population'!$I$3:$I$20</c:f>
              <c:numCache>
                <c:formatCode>#,##0</c:formatCode>
                <c:ptCount val="18"/>
                <c:pt idx="0">
                  <c:v>1220882</c:v>
                </c:pt>
                <c:pt idx="1">
                  <c:v>1228646</c:v>
                </c:pt>
                <c:pt idx="2">
                  <c:v>1212070</c:v>
                </c:pt>
                <c:pt idx="3">
                  <c:v>1195857</c:v>
                </c:pt>
                <c:pt idx="4">
                  <c:v>1096194</c:v>
                </c:pt>
                <c:pt idx="5">
                  <c:v>998783</c:v>
                </c:pt>
                <c:pt idx="6">
                  <c:v>823321</c:v>
                </c:pt>
                <c:pt idx="7">
                  <c:v>710320</c:v>
                </c:pt>
                <c:pt idx="8">
                  <c:v>487821</c:v>
                </c:pt>
                <c:pt idx="9">
                  <c:v>420211</c:v>
                </c:pt>
                <c:pt idx="10">
                  <c:v>374063</c:v>
                </c:pt>
                <c:pt idx="11">
                  <c:v>307829</c:v>
                </c:pt>
                <c:pt idx="12">
                  <c:v>264645</c:v>
                </c:pt>
                <c:pt idx="13">
                  <c:v>188851</c:v>
                </c:pt>
                <c:pt idx="14">
                  <c:v>136241</c:v>
                </c:pt>
                <c:pt idx="15">
                  <c:v>84739</c:v>
                </c:pt>
                <c:pt idx="16">
                  <c:v>68657</c:v>
                </c:pt>
              </c:numCache>
            </c:numRef>
          </c:val>
          <c:shape val="cylinder"/>
        </c:ser>
        <c:shape val="box"/>
        <c:axId val="119361536"/>
        <c:axId val="119363072"/>
        <c:axId val="0"/>
      </c:bar3DChart>
      <c:catAx>
        <c:axId val="1193615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363072"/>
        <c:crosses val="autoZero"/>
        <c:auto val="1"/>
        <c:lblAlgn val="ctr"/>
        <c:lblOffset val="100"/>
        <c:tickLblSkip val="1"/>
        <c:tickMarkSkip val="1"/>
      </c:catAx>
      <c:valAx>
        <c:axId val="11936307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3615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Manufacturing!$A$184:$A$195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Manufacturing!$C$184:$C$195</c:f>
              <c:numCache>
                <c:formatCode>0.00</c:formatCode>
                <c:ptCount val="12"/>
                <c:pt idx="0">
                  <c:v>6.1454836211714214</c:v>
                </c:pt>
                <c:pt idx="1">
                  <c:v>12.937344454103684</c:v>
                </c:pt>
                <c:pt idx="2">
                  <c:v>12.190711938744659</c:v>
                </c:pt>
                <c:pt idx="3">
                  <c:v>22.114600985306311</c:v>
                </c:pt>
                <c:pt idx="4">
                  <c:v>-1.1865168070702259</c:v>
                </c:pt>
                <c:pt idx="5">
                  <c:v>8.3920767168949695</c:v>
                </c:pt>
                <c:pt idx="6">
                  <c:v>6.2763811134935343</c:v>
                </c:pt>
                <c:pt idx="7">
                  <c:v>12.881632510049922</c:v>
                </c:pt>
                <c:pt idx="8">
                  <c:v>15.651355056440529</c:v>
                </c:pt>
                <c:pt idx="9">
                  <c:v>17.494136083407085</c:v>
                </c:pt>
                <c:pt idx="10">
                  <c:v>-14.497994918212553</c:v>
                </c:pt>
                <c:pt idx="11">
                  <c:v>6.0475899005969724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Manufacturing!$A$184:$A$195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Manufacturing!$B$184:$B$195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-12.938960060286339</c:v>
                </c:pt>
                <c:pt idx="11">
                  <c:v>4.8385700683804895</c:v>
                </c:pt>
              </c:numCache>
            </c:numRef>
          </c:val>
        </c:ser>
        <c:marker val="1"/>
        <c:axId val="119281152"/>
        <c:axId val="119282688"/>
      </c:lineChart>
      <c:catAx>
        <c:axId val="1192811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282688"/>
        <c:crossesAt val="5"/>
        <c:auto val="1"/>
        <c:lblAlgn val="ctr"/>
        <c:lblOffset val="100"/>
        <c:tickLblSkip val="1"/>
        <c:tickMarkSkip val="1"/>
      </c:catAx>
      <c:valAx>
        <c:axId val="119282688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28115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9359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Manufacturing!$A$184:$A$195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Retail!$B$183:$B$194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55.597025422695701</c:v>
                </c:pt>
                <c:pt idx="4">
                  <c:v>4.6693064294496276</c:v>
                </c:pt>
                <c:pt idx="5">
                  <c:v>10.871098597064002</c:v>
                </c:pt>
                <c:pt idx="6">
                  <c:v>8.2785644360080184</c:v>
                </c:pt>
                <c:pt idx="7">
                  <c:v>12.278168946530323</c:v>
                </c:pt>
                <c:pt idx="8">
                  <c:v>6.8605410250326235</c:v>
                </c:pt>
                <c:pt idx="9">
                  <c:v>-0.17525784435577543</c:v>
                </c:pt>
                <c:pt idx="10">
                  <c:v>-3.365470290834454</c:v>
                </c:pt>
                <c:pt idx="11">
                  <c:v>4.9171496238217758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Manufacturing!$A$184:$A$195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Retail!$C$183:$C$194</c:f>
              <c:numCache>
                <c:formatCode>0.00</c:formatCode>
                <c:ptCount val="12"/>
                <c:pt idx="0">
                  <c:v>3.9230679368315924</c:v>
                </c:pt>
                <c:pt idx="1">
                  <c:v>23.223136273057076</c:v>
                </c:pt>
                <c:pt idx="2">
                  <c:v>15.977774091889207</c:v>
                </c:pt>
                <c:pt idx="3">
                  <c:v>19.434234801138395</c:v>
                </c:pt>
                <c:pt idx="4">
                  <c:v>12.359900373598997</c:v>
                </c:pt>
                <c:pt idx="5">
                  <c:v>18.018522070891162</c:v>
                </c:pt>
                <c:pt idx="6">
                  <c:v>16.109588546299246</c:v>
                </c:pt>
                <c:pt idx="7">
                  <c:v>14.80695123326452</c:v>
                </c:pt>
                <c:pt idx="8">
                  <c:v>9.4123722037866777</c:v>
                </c:pt>
                <c:pt idx="9">
                  <c:v>4.2045043919340941</c:v>
                </c:pt>
                <c:pt idx="10">
                  <c:v>-10.64489679512317</c:v>
                </c:pt>
                <c:pt idx="11">
                  <c:v>15.648979320433543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Manufacturing!$A$184:$A$195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Retail!$D$183:$D$194</c:f>
              <c:numCache>
                <c:formatCode>0.00</c:formatCode>
                <c:ptCount val="12"/>
                <c:pt idx="0">
                  <c:v>2.992211314823856</c:v>
                </c:pt>
                <c:pt idx="1">
                  <c:v>8.9241267702266711</c:v>
                </c:pt>
                <c:pt idx="2">
                  <c:v>3.4118095668507209</c:v>
                </c:pt>
                <c:pt idx="3">
                  <c:v>2.5625897944355991</c:v>
                </c:pt>
                <c:pt idx="4">
                  <c:v>7.2789057673051216</c:v>
                </c:pt>
                <c:pt idx="5">
                  <c:v>12.679356946389042</c:v>
                </c:pt>
                <c:pt idx="6">
                  <c:v>3.017157813105853</c:v>
                </c:pt>
                <c:pt idx="7">
                  <c:v>6.4435552685099706</c:v>
                </c:pt>
                <c:pt idx="8">
                  <c:v>5.7795781165325577</c:v>
                </c:pt>
                <c:pt idx="9">
                  <c:v>7.7175119469176323</c:v>
                </c:pt>
                <c:pt idx="10">
                  <c:v>-9.4551847202042456</c:v>
                </c:pt>
                <c:pt idx="11">
                  <c:v>2.5378526012404867</c:v>
                </c:pt>
              </c:numCache>
            </c:numRef>
          </c:val>
        </c:ser>
        <c:marker val="1"/>
        <c:axId val="119324672"/>
        <c:axId val="119326208"/>
      </c:lineChart>
      <c:catAx>
        <c:axId val="119324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326208"/>
        <c:crossesAt val="5"/>
        <c:auto val="1"/>
        <c:lblAlgn val="ctr"/>
        <c:lblOffset val="100"/>
        <c:tickLblSkip val="1"/>
        <c:tickMarkSkip val="1"/>
      </c:catAx>
      <c:valAx>
        <c:axId val="119326208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32467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48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677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Monetary!$A$169:$A$181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Monetary!$B$169:$B$181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Monetary!$A$169:$A$181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Monetary!$C$169:$C$181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7.6895833333333341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Monetary!$A$169:$A$181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Monetary!$D$169:$D$181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</c:numCache>
            </c:numRef>
          </c:val>
        </c:ser>
        <c:marker val="1"/>
        <c:axId val="119441664"/>
        <c:axId val="119447552"/>
      </c:lineChart>
      <c:catAx>
        <c:axId val="1194416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447552"/>
        <c:crossesAt val="3"/>
        <c:auto val="1"/>
        <c:lblAlgn val="ctr"/>
        <c:lblOffset val="100"/>
        <c:tickLblSkip val="1"/>
        <c:tickMarkSkip val="1"/>
      </c:catAx>
      <c:valAx>
        <c:axId val="119447552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441664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14833735853"/>
          <c:y val="2.9629601789036515E-2"/>
          <c:w val="0.28888928792682622"/>
          <c:h val="0.162963436253046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vs. Expanded)</a:t>
            </a:r>
          </a:p>
        </c:rich>
      </c:tx>
      <c:layout>
        <c:manualLayout>
          <c:xMode val="edge"/>
          <c:yMode val="edge"/>
          <c:x val="0.35891333788756608"/>
          <c:y val="2.13567285570785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Employment!$B$43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Employment!$A$44:$A$49</c:f>
              <c:strCache>
                <c:ptCount val="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</c:strCache>
            </c:strRef>
          </c:cat>
          <c:val>
            <c:numRef>
              <c:f>Employment!$B$44:$B$49</c:f>
              <c:numCache>
                <c:formatCode>0.00</c:formatCode>
                <c:ptCount val="6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Employment!$F$43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Employment!$F$44:$F$49</c:f>
              <c:numCache>
                <c:formatCode>0.00</c:formatCode>
                <c:ptCount val="6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</c:numCache>
            </c:numRef>
          </c:val>
          <c:shape val="cylinder"/>
        </c:ser>
        <c:shape val="box"/>
        <c:axId val="119554432"/>
        <c:axId val="119555968"/>
        <c:axId val="0"/>
      </c:bar3DChart>
      <c:catAx>
        <c:axId val="1195544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555968"/>
        <c:crosses val="autoZero"/>
        <c:auto val="1"/>
        <c:lblAlgn val="ctr"/>
        <c:lblOffset val="100"/>
        <c:tickLblSkip val="1"/>
        <c:tickMarkSkip val="1"/>
      </c:catAx>
      <c:valAx>
        <c:axId val="1195559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5544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Yearly'!$A$252:$A$271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Yearly'!$D$252:$D$271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</c:numCache>
            </c:numRef>
          </c:val>
        </c:ser>
        <c:marker val="1"/>
        <c:axId val="119585024"/>
        <c:axId val="119480320"/>
      </c:lineChart>
      <c:catAx>
        <c:axId val="1195850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480320"/>
        <c:crosses val="autoZero"/>
        <c:auto val="1"/>
        <c:lblAlgn val="ctr"/>
        <c:lblOffset val="100"/>
        <c:tickLblSkip val="1"/>
        <c:tickMarkSkip val="1"/>
      </c:catAx>
      <c:valAx>
        <c:axId val="1194803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5850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3367495728"/>
          <c:y val="2.5641025641026337E-2"/>
          <c:w val="0.32616518173323888"/>
          <c:h val="0.174359495385656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Debt'!$A$287:$A$306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Debt'!$I$287:$I$306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5.6341937274493477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Debt'!$A$287:$A$306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Debt'!$J$287:$J$306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0.29066260104639335</c:v>
                </c:pt>
              </c:numCache>
            </c:numRef>
          </c:val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Debt'!$A$287:$A$306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Debt'!$I$287:$I$306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5.6341937274493477</c:v>
                </c:pt>
              </c:numCache>
            </c:numRef>
          </c:val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Debt'!$A$287:$A$306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Debt'!$J$287:$J$306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0.29066260104639335</c:v>
                </c:pt>
              </c:numCache>
            </c:numRef>
          </c:val>
        </c:ser>
        <c:marker val="1"/>
        <c:axId val="119516160"/>
        <c:axId val="119530240"/>
      </c:lineChart>
      <c:catAx>
        <c:axId val="119516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530240"/>
        <c:crosses val="autoZero"/>
        <c:auto val="1"/>
        <c:lblAlgn val="ctr"/>
        <c:lblOffset val="100"/>
        <c:tickLblSkip val="1"/>
        <c:tickMarkSkip val="1"/>
      </c:catAx>
      <c:valAx>
        <c:axId val="1195302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51616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5761119064662363"/>
          <c:y val="5.530978562320233E-2"/>
          <c:w val="0.23770496301598176"/>
          <c:h val="0.14085556298926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6131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Electricity!$A$130:$A$137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Electricity!$E$130:$E$137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-0.16177591567910837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Electricity!$A$130:$A$137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Electricity!$K$130:$K$137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3.561254227278793</c:v>
                </c:pt>
              </c:numCache>
            </c:numRef>
          </c:val>
        </c:ser>
        <c:marker val="1"/>
        <c:axId val="119769344"/>
        <c:axId val="119771136"/>
      </c:lineChart>
      <c:catAx>
        <c:axId val="1197693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771136"/>
        <c:crosses val="autoZero"/>
        <c:auto val="1"/>
        <c:lblAlgn val="ctr"/>
        <c:lblOffset val="100"/>
        <c:tickLblSkip val="1"/>
        <c:tickMarkSkip val="1"/>
      </c:catAx>
      <c:valAx>
        <c:axId val="119771136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76934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454753456612565"/>
          <c:y val="1.0729658792650925E-2"/>
          <c:w val="0.25257173159824897"/>
          <c:h val="0.105150164740045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Approved'!$C$229:$C$246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2627.25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Approved'!$F$229:$F$246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36099.916666666664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Approved'!$I$229:$I$246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18194.666666666668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Approved'!$K$229:$K$246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2973.5</c:v>
                </c:pt>
              </c:numCache>
            </c:numRef>
          </c:val>
        </c:ser>
        <c:marker val="1"/>
        <c:axId val="119915264"/>
        <c:axId val="119916800"/>
      </c:lineChart>
      <c:catAx>
        <c:axId val="1199152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916800"/>
        <c:crosses val="autoZero"/>
        <c:auto val="1"/>
        <c:lblAlgn val="ctr"/>
        <c:lblOffset val="100"/>
        <c:tickLblSkip val="1"/>
        <c:tickMarkSkip val="1"/>
      </c:catAx>
      <c:valAx>
        <c:axId val="11991680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91526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235687186828919"/>
          <c:y val="1.9607843137254902E-2"/>
          <c:w val="0.46254378429969406"/>
          <c:h val="0.1946264560067259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4291"/>
          <c:h val="0.79912663755460644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Approved1'!$B$227:$B$244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9268.5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Approved1'!$D$227:$D$244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4207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Approved1'!$F$227:$F$244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19789.833333333332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Approved1'!$H$227:$H$244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3471.4166666666665</c:v>
                </c:pt>
                <c:pt idx="17">
                  <c:v>1292.6666666666667</c:v>
                </c:pt>
              </c:numCache>
            </c:numRef>
          </c:val>
        </c:ser>
        <c:marker val="1"/>
        <c:axId val="119862400"/>
        <c:axId val="119863936"/>
      </c:lineChart>
      <c:catAx>
        <c:axId val="1198624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863936"/>
        <c:crosses val="autoZero"/>
        <c:auto val="1"/>
        <c:lblAlgn val="ctr"/>
        <c:lblOffset val="100"/>
        <c:tickLblSkip val="1"/>
        <c:tickMarkSkip val="1"/>
      </c:catAx>
      <c:valAx>
        <c:axId val="11986393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86240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0"/>
        <c:delete val="1"/>
      </c:legendEntry>
      <c:layout>
        <c:manualLayout>
          <c:xMode val="edge"/>
          <c:yMode val="edge"/>
          <c:x val="0.58040575041756137"/>
          <c:y val="3.0567685589520291E-2"/>
          <c:w val="0.38938057742783316"/>
          <c:h val="0.218340611353713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38649E-3"/>
          <c:w val="0.93683234908134683"/>
          <c:h val="0.94339767497923266"/>
        </c:manualLayout>
      </c:layout>
      <c:barChart>
        <c:barDir val="bar"/>
        <c:grouping val="clustered"/>
        <c:ser>
          <c:idx val="0"/>
          <c:order val="0"/>
          <c:tx>
            <c:strRef>
              <c:f>Inflation!$A$66</c:f>
              <c:strCache>
                <c:ptCount val="1"/>
                <c:pt idx="0">
                  <c:v> November Inflation Rate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Inflation!$B$2:$BB$2</c:f>
              <c:strCache>
                <c:ptCount val="53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Alcoholic beverages and tobacco</c:v>
                </c:pt>
                <c:pt idx="13">
                  <c:v>Alcoholic beverages</c:v>
                </c:pt>
                <c:pt idx="14">
                  <c:v>Spirits</c:v>
                </c:pt>
                <c:pt idx="15">
                  <c:v>Wine</c:v>
                </c:pt>
                <c:pt idx="16">
                  <c:v>Beer</c:v>
                </c:pt>
                <c:pt idx="17">
                  <c:v>Clothing and footwear</c:v>
                </c:pt>
                <c:pt idx="18">
                  <c:v>Clothing</c:v>
                </c:pt>
                <c:pt idx="19">
                  <c:v>Footwear</c:v>
                </c:pt>
                <c:pt idx="20">
                  <c:v>Housing and utilities</c:v>
                </c:pt>
                <c:pt idx="21">
                  <c:v>Actual rentals for housing</c:v>
                </c:pt>
                <c:pt idx="22">
                  <c:v>Owners equivalent rent</c:v>
                </c:pt>
                <c:pt idx="23">
                  <c:v>Maintenance and repair</c:v>
                </c:pt>
                <c:pt idx="24">
                  <c:v>Water and other services</c:v>
                </c:pt>
                <c:pt idx="25">
                  <c:v>Electricity and other fuels</c:v>
                </c:pt>
                <c:pt idx="26">
                  <c:v>Household contents and equipment</c:v>
                </c:pt>
                <c:pt idx="27">
                  <c:v>Furnishings, floor coverings and textiles</c:v>
                </c:pt>
                <c:pt idx="28">
                  <c:v>Appliances, tableware and equipment</c:v>
                </c:pt>
                <c:pt idx="29">
                  <c:v>Supplies and services</c:v>
                </c:pt>
                <c:pt idx="30">
                  <c:v>Health</c:v>
                </c:pt>
                <c:pt idx="31">
                  <c:v>Transport</c:v>
                </c:pt>
                <c:pt idx="32">
                  <c:v>Purchase of vehicles</c:v>
                </c:pt>
                <c:pt idx="33">
                  <c:v>Private transport operation</c:v>
                </c:pt>
                <c:pt idx="34">
                  <c:v>Petrol</c:v>
                </c:pt>
                <c:pt idx="35">
                  <c:v>Other running costs</c:v>
                </c:pt>
                <c:pt idx="36">
                  <c:v>Public transport</c:v>
                </c:pt>
                <c:pt idx="37">
                  <c:v>Communication</c:v>
                </c:pt>
                <c:pt idx="38">
                  <c:v>Postal services and telecommunication equipment</c:v>
                </c:pt>
                <c:pt idx="39">
                  <c:v>Telecmmunication services</c:v>
                </c:pt>
                <c:pt idx="40">
                  <c:v>Recreation and culture</c:v>
                </c:pt>
                <c:pt idx="41">
                  <c:v>Recreational equipment</c:v>
                </c:pt>
                <c:pt idx="42">
                  <c:v>Recreational and cultural services</c:v>
                </c:pt>
                <c:pt idx="43">
                  <c:v>Books, newspapers and stationery</c:v>
                </c:pt>
                <c:pt idx="44">
                  <c:v>Education</c:v>
                </c:pt>
                <c:pt idx="45">
                  <c:v>Restaurants and hotels</c:v>
                </c:pt>
                <c:pt idx="46">
                  <c:v>Restaurants</c:v>
                </c:pt>
                <c:pt idx="47">
                  <c:v>Hotels</c:v>
                </c:pt>
                <c:pt idx="48">
                  <c:v>Miscellaneous goods and services</c:v>
                </c:pt>
                <c:pt idx="49">
                  <c:v>Personal care</c:v>
                </c:pt>
                <c:pt idx="50">
                  <c:v>Insurance</c:v>
                </c:pt>
                <c:pt idx="51">
                  <c:v>Financial services</c:v>
                </c:pt>
                <c:pt idx="52">
                  <c:v>Other services</c:v>
                </c:pt>
              </c:strCache>
            </c:strRef>
          </c:cat>
          <c:val>
            <c:numRef>
              <c:f>Inflation!$B$66:$BB$66</c:f>
              <c:numCache>
                <c:formatCode>0.00</c:formatCode>
                <c:ptCount val="53"/>
                <c:pt idx="0">
                  <c:v>2.9411764705882382</c:v>
                </c:pt>
                <c:pt idx="1">
                  <c:v>1.461187214611867</c:v>
                </c:pt>
                <c:pt idx="2">
                  <c:v>1.3761467889908259</c:v>
                </c:pt>
                <c:pt idx="3">
                  <c:v>2.0853080568720408</c:v>
                </c:pt>
                <c:pt idx="4">
                  <c:v>1.4981273408239781</c:v>
                </c:pt>
                <c:pt idx="5">
                  <c:v>-1.1187607573149718</c:v>
                </c:pt>
                <c:pt idx="6">
                  <c:v>-1.9555555555555579</c:v>
                </c:pt>
                <c:pt idx="7">
                  <c:v>3.3410138248847989</c:v>
                </c:pt>
                <c:pt idx="8">
                  <c:v>6.2209842154131874</c:v>
                </c:pt>
                <c:pt idx="9">
                  <c:v>-0.99667774086378969</c:v>
                </c:pt>
                <c:pt idx="10">
                  <c:v>7.4008810572687285</c:v>
                </c:pt>
                <c:pt idx="11">
                  <c:v>1.1894647408666028</c:v>
                </c:pt>
                <c:pt idx="12">
                  <c:v>7.1551724137931014</c:v>
                </c:pt>
                <c:pt idx="13">
                  <c:v>6.4458370635631175</c:v>
                </c:pt>
                <c:pt idx="14">
                  <c:v>4.1852181656277851</c:v>
                </c:pt>
                <c:pt idx="15">
                  <c:v>5.2537845057880723</c:v>
                </c:pt>
                <c:pt idx="16">
                  <c:v>8.1761006289308256</c:v>
                </c:pt>
                <c:pt idx="17">
                  <c:v>0.57471264367815544</c:v>
                </c:pt>
                <c:pt idx="18">
                  <c:v>0.48123195380173239</c:v>
                </c:pt>
                <c:pt idx="19">
                  <c:v>0.85308056872038451</c:v>
                </c:pt>
                <c:pt idx="20">
                  <c:v>3.891402714932124</c:v>
                </c:pt>
                <c:pt idx="21">
                  <c:v>2.7958993476234855</c:v>
                </c:pt>
                <c:pt idx="22">
                  <c:v>1.1204481792717114</c:v>
                </c:pt>
                <c:pt idx="23">
                  <c:v>5.2409129332206286</c:v>
                </c:pt>
                <c:pt idx="24">
                  <c:v>5.8713886300093172</c:v>
                </c:pt>
                <c:pt idx="25">
                  <c:v>10.854503464203228</c:v>
                </c:pt>
                <c:pt idx="26">
                  <c:v>0.75614366729678373</c:v>
                </c:pt>
                <c:pt idx="27">
                  <c:v>-2.6342451874366852</c:v>
                </c:pt>
                <c:pt idx="28">
                  <c:v>-1.9195612431444318</c:v>
                </c:pt>
                <c:pt idx="29">
                  <c:v>4.5167118337850045</c:v>
                </c:pt>
                <c:pt idx="30">
                  <c:v>7.4534161490683148</c:v>
                </c:pt>
                <c:pt idx="31">
                  <c:v>0</c:v>
                </c:pt>
                <c:pt idx="32">
                  <c:v>9.5602294455075079E-2</c:v>
                </c:pt>
                <c:pt idx="33">
                  <c:v>2.3506366307541682</c:v>
                </c:pt>
                <c:pt idx="34">
                  <c:v>8.9834515366430363</c:v>
                </c:pt>
                <c:pt idx="35">
                  <c:v>3.239556692242112</c:v>
                </c:pt>
                <c:pt idx="36">
                  <c:v>1.8604651162790697</c:v>
                </c:pt>
                <c:pt idx="37">
                  <c:v>-2.7888446215139551</c:v>
                </c:pt>
                <c:pt idx="38">
                  <c:v>0</c:v>
                </c:pt>
                <c:pt idx="39">
                  <c:v>-28.767123287671225</c:v>
                </c:pt>
                <c:pt idx="40">
                  <c:v>-2.28070175438596</c:v>
                </c:pt>
                <c:pt idx="41">
                  <c:v>-7.4909747292418754</c:v>
                </c:pt>
                <c:pt idx="42">
                  <c:v>5.513784461152877</c:v>
                </c:pt>
                <c:pt idx="43">
                  <c:v>1.3781223083548739</c:v>
                </c:pt>
                <c:pt idx="44">
                  <c:v>9.5992544268406306</c:v>
                </c:pt>
                <c:pt idx="45">
                  <c:v>5.4721977052074164</c:v>
                </c:pt>
                <c:pt idx="46">
                  <c:v>7.0145423438836509</c:v>
                </c:pt>
                <c:pt idx="47">
                  <c:v>3.8356164383561668</c:v>
                </c:pt>
                <c:pt idx="48">
                  <c:v>5.4290718038528922</c:v>
                </c:pt>
                <c:pt idx="49">
                  <c:v>-0.25884383088870694</c:v>
                </c:pt>
                <c:pt idx="50">
                  <c:v>7.2137060414788099</c:v>
                </c:pt>
                <c:pt idx="51">
                  <c:v>4.058721934369605</c:v>
                </c:pt>
                <c:pt idx="52">
                  <c:v>6.0913705583756368</c:v>
                </c:pt>
              </c:numCache>
            </c:numRef>
          </c:val>
        </c:ser>
        <c:axId val="119967104"/>
        <c:axId val="120013952"/>
      </c:barChart>
      <c:catAx>
        <c:axId val="119967104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013952"/>
        <c:crosses val="autoZero"/>
        <c:auto val="1"/>
        <c:lblAlgn val="ctr"/>
        <c:lblOffset val="100"/>
        <c:tickLblSkip val="2"/>
        <c:tickMarkSkip val="1"/>
      </c:catAx>
      <c:valAx>
        <c:axId val="120013952"/>
        <c:scaling>
          <c:orientation val="minMax"/>
        </c:scaling>
        <c:axPos val="b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967104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Results'!$L$5:$L$88</c:f>
              <c:numCache>
                <c:formatCode>0</c:formatCode>
                <c:ptCount val="84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</c:numCache>
            </c:numRef>
          </c:val>
        </c:ser>
        <c:marker val="1"/>
        <c:axId val="120047104"/>
        <c:axId val="120048640"/>
      </c:lineChart>
      <c:catAx>
        <c:axId val="120047104"/>
        <c:scaling>
          <c:orientation val="minMax"/>
        </c:scaling>
        <c:axPos val="b"/>
        <c:numFmt formatCode="General" sourceLinked="1"/>
        <c:majorTickMark val="none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048640"/>
        <c:crosses val="autoZero"/>
        <c:auto val="1"/>
        <c:lblAlgn val="ctr"/>
        <c:lblOffset val="100"/>
        <c:tickLblSkip val="3"/>
        <c:tickMarkSkip val="1"/>
      </c:catAx>
      <c:valAx>
        <c:axId val="120048640"/>
        <c:scaling>
          <c:orientation val="minMax"/>
        </c:scaling>
        <c:axPos val="l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04710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004927590634558"/>
          <c:y val="4.6511627906977104E-2"/>
          <c:w val="0.40763544171054067"/>
          <c:h val="8.914749028464456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1220882</c:v>
                </c:pt>
                <c:pt idx="1">
                  <c:v>1228646</c:v>
                </c:pt>
                <c:pt idx="2">
                  <c:v>1212070</c:v>
                </c:pt>
                <c:pt idx="3">
                  <c:v>1195857</c:v>
                </c:pt>
                <c:pt idx="4">
                  <c:v>1096194</c:v>
                </c:pt>
                <c:pt idx="5">
                  <c:v>998783</c:v>
                </c:pt>
                <c:pt idx="6">
                  <c:v>823321</c:v>
                </c:pt>
                <c:pt idx="7">
                  <c:v>710320</c:v>
                </c:pt>
                <c:pt idx="8">
                  <c:v>487821</c:v>
                </c:pt>
                <c:pt idx="9">
                  <c:v>420211</c:v>
                </c:pt>
                <c:pt idx="10">
                  <c:v>374063</c:v>
                </c:pt>
                <c:pt idx="11">
                  <c:v>307829</c:v>
                </c:pt>
                <c:pt idx="12">
                  <c:v>264645</c:v>
                </c:pt>
                <c:pt idx="13">
                  <c:v>188851</c:v>
                </c:pt>
                <c:pt idx="14">
                  <c:v>136241</c:v>
                </c:pt>
                <c:pt idx="15">
                  <c:v>84739</c:v>
                </c:pt>
                <c:pt idx="16">
                  <c:v>68657</c:v>
                </c:pt>
              </c:numCache>
            </c:numRef>
          </c:val>
          <c:shape val="cylinder"/>
        </c:ser>
        <c:shape val="box"/>
        <c:axId val="120135680"/>
        <c:axId val="120137216"/>
        <c:axId val="0"/>
      </c:bar3DChart>
      <c:catAx>
        <c:axId val="12013568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137216"/>
        <c:crosses val="autoZero"/>
        <c:auto val="1"/>
        <c:lblAlgn val="ctr"/>
        <c:lblOffset val="100"/>
        <c:tickLblSkip val="1"/>
        <c:tickMarkSkip val="1"/>
      </c:catAx>
      <c:valAx>
        <c:axId val="12013721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1356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8169"/>
          <c:h val="0.102857142857142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58823"/>
          <c:h val="0.79661236706713157"/>
        </c:manualLayout>
      </c:layout>
      <c:lineChart>
        <c:grouping val="standar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2011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1220882</c:v>
                </c:pt>
                <c:pt idx="1">
                  <c:v>1228646</c:v>
                </c:pt>
                <c:pt idx="2">
                  <c:v>1212070</c:v>
                </c:pt>
                <c:pt idx="3">
                  <c:v>1195857</c:v>
                </c:pt>
                <c:pt idx="4">
                  <c:v>1096194</c:v>
                </c:pt>
                <c:pt idx="5">
                  <c:v>998783</c:v>
                </c:pt>
                <c:pt idx="6">
                  <c:v>823321</c:v>
                </c:pt>
                <c:pt idx="7">
                  <c:v>710320</c:v>
                </c:pt>
                <c:pt idx="8">
                  <c:v>487821</c:v>
                </c:pt>
                <c:pt idx="9">
                  <c:v>420211</c:v>
                </c:pt>
                <c:pt idx="10">
                  <c:v>374063</c:v>
                </c:pt>
                <c:pt idx="11">
                  <c:v>307829</c:v>
                </c:pt>
                <c:pt idx="12">
                  <c:v>264645</c:v>
                </c:pt>
                <c:pt idx="13">
                  <c:v>188851</c:v>
                </c:pt>
                <c:pt idx="14">
                  <c:v>136241</c:v>
                </c:pt>
                <c:pt idx="15">
                  <c:v>84739</c:v>
                </c:pt>
                <c:pt idx="16">
                  <c:v>68657</c:v>
                </c:pt>
              </c:numCache>
            </c:numRef>
          </c:val>
          <c:smooth val="1"/>
        </c:ser>
        <c:marker val="1"/>
        <c:axId val="120178176"/>
        <c:axId val="120179712"/>
      </c:lineChart>
      <c:catAx>
        <c:axId val="120178176"/>
        <c:scaling>
          <c:orientation val="minMax"/>
        </c:scaling>
        <c:axPos val="b"/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179712"/>
        <c:crosses val="autoZero"/>
        <c:lblAlgn val="ctr"/>
        <c:lblOffset val="100"/>
        <c:tickLblSkip val="1"/>
        <c:tickMarkSkip val="1"/>
      </c:catAx>
      <c:valAx>
        <c:axId val="120179712"/>
        <c:scaling>
          <c:orientation val="minMax"/>
        </c:scaling>
        <c:axPos val="l"/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178176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166"/>
          <c:y val="1.4124293785310734E-2"/>
          <c:w val="0.23101794020497024"/>
          <c:h val="8.4746059284962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1221" r="0.75000000000001221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5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Population'!$A$3:$A$13</c:f>
              <c:strCache>
                <c:ptCount val="1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</c:strCache>
            </c:strRef>
          </c:cat>
          <c:val>
            <c:numRef>
              <c:f>'KZN Population'!$C$4:$C$13</c:f>
              <c:numCache>
                <c:formatCode>0.00</c:formatCode>
                <c:ptCount val="10"/>
                <c:pt idx="0">
                  <c:v>1.070610374520059</c:v>
                </c:pt>
                <c:pt idx="1">
                  <c:v>0.95994765766497892</c:v>
                </c:pt>
                <c:pt idx="2">
                  <c:v>0.85620583886054147</c:v>
                </c:pt>
                <c:pt idx="3">
                  <c:v>0.76177520484032168</c:v>
                </c:pt>
                <c:pt idx="4">
                  <c:v>0.64282453719418209</c:v>
                </c:pt>
                <c:pt idx="5">
                  <c:v>0.71433269195447846</c:v>
                </c:pt>
                <c:pt idx="6">
                  <c:v>0.59570394742212363</c:v>
                </c:pt>
                <c:pt idx="7">
                  <c:v>3.4027626319141495</c:v>
                </c:pt>
                <c:pt idx="8">
                  <c:v>1.8766807345946619</c:v>
                </c:pt>
                <c:pt idx="9">
                  <c:v>1.6319724951622296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Population'!$A$3:$A$13</c:f>
              <c:strCache>
                <c:ptCount val="1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</c:strCache>
            </c:strRef>
          </c:cat>
          <c:val>
            <c:numRef>
              <c:f>'KZN Population'!$D$5:$D$13</c:f>
              <c:numCache>
                <c:formatCode>0.00</c:formatCode>
                <c:ptCount val="9"/>
                <c:pt idx="0">
                  <c:v>-0.11066271685508011</c:v>
                </c:pt>
                <c:pt idx="1">
                  <c:v>-0.10374181880443745</c:v>
                </c:pt>
                <c:pt idx="2">
                  <c:v>-9.4430634020219784E-2</c:v>
                </c:pt>
                <c:pt idx="3">
                  <c:v>-0.1189506676461396</c:v>
                </c:pt>
                <c:pt idx="4">
                  <c:v>7.1508154760296372E-2</c:v>
                </c:pt>
                <c:pt idx="5">
                  <c:v>-0.11862874453235484</c:v>
                </c:pt>
                <c:pt idx="6">
                  <c:v>2.8070586844920258</c:v>
                </c:pt>
                <c:pt idx="7">
                  <c:v>-1.5260818973194876</c:v>
                </c:pt>
                <c:pt idx="8">
                  <c:v>-0.24470823943243225</c:v>
                </c:pt>
              </c:numCache>
            </c:numRef>
          </c:val>
          <c:shape val="cylinder"/>
        </c:ser>
        <c:shape val="box"/>
        <c:axId val="120479104"/>
        <c:axId val="120484992"/>
        <c:axId val="0"/>
      </c:bar3DChart>
      <c:catAx>
        <c:axId val="1204791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484992"/>
        <c:crosses val="autoZero"/>
        <c:auto val="1"/>
        <c:lblAlgn val="ctr"/>
        <c:lblOffset val="100"/>
        <c:tickLblSkip val="1"/>
        <c:tickMarkSkip val="1"/>
      </c:catAx>
      <c:valAx>
        <c:axId val="1204849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4791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45383444716469"/>
          <c:y val="4.8710601719197708E-2"/>
          <c:w val="0.28739513443171905"/>
          <c:h val="0.123209469876437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0398996313144138"/>
          <c:y val="2.0090599786137843E-2"/>
          <c:w val="0.87450466052448916"/>
          <c:h val="0.81755250963999859"/>
        </c:manualLayout>
      </c:layout>
      <c:lineChart>
        <c:grouping val="standard"/>
        <c:ser>
          <c:idx val="0"/>
          <c:order val="0"/>
          <c:tx>
            <c:strRef>
              <c:f>'National Government'!$C$132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'National Government'!$A$133:$B$265</c:f>
              <c:strCache>
                <c:ptCount val="72"/>
                <c:pt idx="0">
                  <c:v>Dec-99</c:v>
                </c:pt>
                <c:pt idx="1">
                  <c:v>Jan-00</c:v>
                </c:pt>
                <c:pt idx="2">
                  <c:v>Feb-00</c:v>
                </c:pt>
                <c:pt idx="3">
                  <c:v>Mar-00</c:v>
                </c:pt>
                <c:pt idx="4">
                  <c:v>Apr-00</c:v>
                </c:pt>
                <c:pt idx="5">
                  <c:v>May-00</c:v>
                </c:pt>
                <c:pt idx="6">
                  <c:v>Jun-00</c:v>
                </c:pt>
                <c:pt idx="7">
                  <c:v>Jul-00</c:v>
                </c:pt>
                <c:pt idx="8">
                  <c:v>Aug-00</c:v>
                </c:pt>
                <c:pt idx="9">
                  <c:v>Sep-00</c:v>
                </c:pt>
                <c:pt idx="10">
                  <c:v>Oct-00</c:v>
                </c:pt>
                <c:pt idx="11">
                  <c:v>Nov-00</c:v>
                </c:pt>
                <c:pt idx="12">
                  <c:v>Dec-00</c:v>
                </c:pt>
                <c:pt idx="13">
                  <c:v>Jan-01</c:v>
                </c:pt>
                <c:pt idx="14">
                  <c:v>Feb-01</c:v>
                </c:pt>
                <c:pt idx="15">
                  <c:v>Mar-01</c:v>
                </c:pt>
                <c:pt idx="16">
                  <c:v>Apr-01</c:v>
                </c:pt>
                <c:pt idx="17">
                  <c:v>May-01</c:v>
                </c:pt>
                <c:pt idx="18">
                  <c:v>Jun-01</c:v>
                </c:pt>
                <c:pt idx="19">
                  <c:v>Jul-01</c:v>
                </c:pt>
                <c:pt idx="20">
                  <c:v>Aug-01</c:v>
                </c:pt>
                <c:pt idx="21">
                  <c:v>Sep-01</c:v>
                </c:pt>
                <c:pt idx="22">
                  <c:v>Oct-01</c:v>
                </c:pt>
                <c:pt idx="23">
                  <c:v>Nov-01</c:v>
                </c:pt>
                <c:pt idx="24">
                  <c:v>Dec-01</c:v>
                </c:pt>
                <c:pt idx="25">
                  <c:v>Jan-02</c:v>
                </c:pt>
                <c:pt idx="26">
                  <c:v>Feb-02</c:v>
                </c:pt>
                <c:pt idx="27">
                  <c:v>Mar-02</c:v>
                </c:pt>
                <c:pt idx="28">
                  <c:v>Apr-02</c:v>
                </c:pt>
                <c:pt idx="29">
                  <c:v>May-02</c:v>
                </c:pt>
                <c:pt idx="30">
                  <c:v>Jun-02</c:v>
                </c:pt>
                <c:pt idx="31">
                  <c:v>Jul-02</c:v>
                </c:pt>
                <c:pt idx="32">
                  <c:v>Aug-02</c:v>
                </c:pt>
                <c:pt idx="33">
                  <c:v>Sep-02</c:v>
                </c:pt>
                <c:pt idx="34">
                  <c:v>Oct-02</c:v>
                </c:pt>
                <c:pt idx="35">
                  <c:v>Nov-02</c:v>
                </c:pt>
                <c:pt idx="36">
                  <c:v>Dec-02</c:v>
                </c:pt>
                <c:pt idx="37">
                  <c:v>Jan-03</c:v>
                </c:pt>
                <c:pt idx="38">
                  <c:v>Feb-03</c:v>
                </c:pt>
                <c:pt idx="39">
                  <c:v>Mar-03</c:v>
                </c:pt>
                <c:pt idx="40">
                  <c:v>Apr-03</c:v>
                </c:pt>
                <c:pt idx="41">
                  <c:v>May-03</c:v>
                </c:pt>
                <c:pt idx="42">
                  <c:v>Jun-03</c:v>
                </c:pt>
                <c:pt idx="43">
                  <c:v>Jul-03</c:v>
                </c:pt>
                <c:pt idx="44">
                  <c:v>Aug-03</c:v>
                </c:pt>
                <c:pt idx="45">
                  <c:v>Sep-03</c:v>
                </c:pt>
                <c:pt idx="46">
                  <c:v>Oct-03</c:v>
                </c:pt>
                <c:pt idx="47">
                  <c:v>Nov-03</c:v>
                </c:pt>
                <c:pt idx="48">
                  <c:v>Dec-03</c:v>
                </c:pt>
                <c:pt idx="49">
                  <c:v>Jan-04</c:v>
                </c:pt>
                <c:pt idx="50">
                  <c:v>Feb-04</c:v>
                </c:pt>
                <c:pt idx="51">
                  <c:v>Mar-04</c:v>
                </c:pt>
                <c:pt idx="52">
                  <c:v>Apr-04</c:v>
                </c:pt>
                <c:pt idx="53">
                  <c:v>May-04</c:v>
                </c:pt>
                <c:pt idx="54">
                  <c:v>Jun-04</c:v>
                </c:pt>
                <c:pt idx="55">
                  <c:v>Jul-04</c:v>
                </c:pt>
                <c:pt idx="56">
                  <c:v>Aug-04</c:v>
                </c:pt>
                <c:pt idx="57">
                  <c:v>Sep-04</c:v>
                </c:pt>
                <c:pt idx="58">
                  <c:v>Oct-04</c:v>
                </c:pt>
                <c:pt idx="59">
                  <c:v>Nov-04</c:v>
                </c:pt>
                <c:pt idx="60">
                  <c:v>Dec-04</c:v>
                </c:pt>
                <c:pt idx="61">
                  <c:v>Feb-10</c:v>
                </c:pt>
                <c:pt idx="62">
                  <c:v>Mar-10</c:v>
                </c:pt>
                <c:pt idx="63">
                  <c:v>Apr-10</c:v>
                </c:pt>
                <c:pt idx="64">
                  <c:v>May-10</c:v>
                </c:pt>
                <c:pt idx="65">
                  <c:v>Jun-10</c:v>
                </c:pt>
                <c:pt idx="66">
                  <c:v>Jul-10</c:v>
                </c:pt>
                <c:pt idx="67">
                  <c:v>Aug-10</c:v>
                </c:pt>
                <c:pt idx="68">
                  <c:v>Sep-10</c:v>
                </c:pt>
                <c:pt idx="69">
                  <c:v>Oct-10</c:v>
                </c:pt>
                <c:pt idx="70">
                  <c:v>Nov-10</c:v>
                </c:pt>
                <c:pt idx="71">
                  <c:v>Dec-10</c:v>
                </c:pt>
              </c:strCache>
            </c:strRef>
          </c:cat>
          <c:val>
            <c:numRef>
              <c:f>'National Government'!$C$133:$C$265</c:f>
              <c:numCache>
                <c:formatCode>#,##0</c:formatCode>
                <c:ptCount val="72"/>
                <c:pt idx="0">
                  <c:v>391420</c:v>
                </c:pt>
                <c:pt idx="1">
                  <c:v>390273</c:v>
                </c:pt>
                <c:pt idx="2">
                  <c:v>394235</c:v>
                </c:pt>
                <c:pt idx="3">
                  <c:v>390438</c:v>
                </c:pt>
                <c:pt idx="4">
                  <c:v>398920</c:v>
                </c:pt>
                <c:pt idx="5">
                  <c:v>400927</c:v>
                </c:pt>
                <c:pt idx="6">
                  <c:v>402707</c:v>
                </c:pt>
                <c:pt idx="7">
                  <c:v>406735</c:v>
                </c:pt>
                <c:pt idx="8">
                  <c:v>409790</c:v>
                </c:pt>
                <c:pt idx="9">
                  <c:v>411984</c:v>
                </c:pt>
                <c:pt idx="10">
                  <c:v>412123</c:v>
                </c:pt>
                <c:pt idx="11">
                  <c:v>409058</c:v>
                </c:pt>
                <c:pt idx="12">
                  <c:v>409363</c:v>
                </c:pt>
                <c:pt idx="13">
                  <c:v>411498</c:v>
                </c:pt>
                <c:pt idx="14">
                  <c:v>412351</c:v>
                </c:pt>
                <c:pt idx="15">
                  <c:v>417454</c:v>
                </c:pt>
                <c:pt idx="16">
                  <c:v>428488</c:v>
                </c:pt>
                <c:pt idx="17">
                  <c:v>430293</c:v>
                </c:pt>
                <c:pt idx="18">
                  <c:v>434404</c:v>
                </c:pt>
                <c:pt idx="19">
                  <c:v>437815</c:v>
                </c:pt>
                <c:pt idx="20">
                  <c:v>442511</c:v>
                </c:pt>
                <c:pt idx="21">
                  <c:v>447699</c:v>
                </c:pt>
                <c:pt idx="22">
                  <c:v>451659</c:v>
                </c:pt>
                <c:pt idx="23">
                  <c:v>456536</c:v>
                </c:pt>
                <c:pt idx="24">
                  <c:v>462446</c:v>
                </c:pt>
                <c:pt idx="25">
                  <c:v>451790</c:v>
                </c:pt>
                <c:pt idx="26">
                  <c:v>450727</c:v>
                </c:pt>
                <c:pt idx="27">
                  <c:v>460199</c:v>
                </c:pt>
                <c:pt idx="28">
                  <c:v>472181</c:v>
                </c:pt>
                <c:pt idx="29">
                  <c:v>470381</c:v>
                </c:pt>
                <c:pt idx="30">
                  <c:v>479594</c:v>
                </c:pt>
                <c:pt idx="31">
                  <c:v>478033</c:v>
                </c:pt>
                <c:pt idx="32">
                  <c:v>480097</c:v>
                </c:pt>
                <c:pt idx="33">
                  <c:v>479696</c:v>
                </c:pt>
                <c:pt idx="34">
                  <c:v>462215</c:v>
                </c:pt>
                <c:pt idx="35">
                  <c:v>456658</c:v>
                </c:pt>
                <c:pt idx="36">
                  <c:v>454278</c:v>
                </c:pt>
                <c:pt idx="37">
                  <c:v>454011</c:v>
                </c:pt>
                <c:pt idx="38">
                  <c:v>454401</c:v>
                </c:pt>
                <c:pt idx="39">
                  <c:v>462645</c:v>
                </c:pt>
                <c:pt idx="40">
                  <c:v>464132</c:v>
                </c:pt>
                <c:pt idx="41">
                  <c:v>487451</c:v>
                </c:pt>
                <c:pt idx="42">
                  <c:v>481651</c:v>
                </c:pt>
                <c:pt idx="43">
                  <c:v>479705</c:v>
                </c:pt>
                <c:pt idx="44">
                  <c:v>483253</c:v>
                </c:pt>
                <c:pt idx="45">
                  <c:v>486429</c:v>
                </c:pt>
                <c:pt idx="46">
                  <c:v>491107</c:v>
                </c:pt>
                <c:pt idx="47">
                  <c:v>492137</c:v>
                </c:pt>
                <c:pt idx="48">
                  <c:v>499812</c:v>
                </c:pt>
                <c:pt idx="49">
                  <c:v>503300</c:v>
                </c:pt>
                <c:pt idx="50">
                  <c:v>480400</c:v>
                </c:pt>
                <c:pt idx="51">
                  <c:v>473096</c:v>
                </c:pt>
                <c:pt idx="52">
                  <c:v>480809</c:v>
                </c:pt>
                <c:pt idx="53">
                  <c:v>482532</c:v>
                </c:pt>
                <c:pt idx="54">
                  <c:v>487776</c:v>
                </c:pt>
                <c:pt idx="55">
                  <c:v>493193</c:v>
                </c:pt>
                <c:pt idx="56">
                  <c:v>505055</c:v>
                </c:pt>
                <c:pt idx="57">
                  <c:v>509421</c:v>
                </c:pt>
                <c:pt idx="58">
                  <c:v>512480</c:v>
                </c:pt>
                <c:pt idx="59">
                  <c:v>516001</c:v>
                </c:pt>
                <c:pt idx="60">
                  <c:v>519344</c:v>
                </c:pt>
                <c:pt idx="61">
                  <c:v>667084</c:v>
                </c:pt>
                <c:pt idx="62">
                  <c:v>752975</c:v>
                </c:pt>
                <c:pt idx="63">
                  <c:v>766786</c:v>
                </c:pt>
                <c:pt idx="64">
                  <c:v>788994</c:v>
                </c:pt>
                <c:pt idx="65">
                  <c:v>812815</c:v>
                </c:pt>
                <c:pt idx="66">
                  <c:v>826237</c:v>
                </c:pt>
                <c:pt idx="67">
                  <c:v>833602</c:v>
                </c:pt>
                <c:pt idx="68">
                  <c:v>846072</c:v>
                </c:pt>
                <c:pt idx="69">
                  <c:v>863609</c:v>
                </c:pt>
                <c:pt idx="70">
                  <c:v>883099</c:v>
                </c:pt>
                <c:pt idx="71">
                  <c:v>891132</c:v>
                </c:pt>
              </c:numCache>
            </c:numRef>
          </c:val>
        </c:ser>
        <c:marker val="1"/>
        <c:axId val="120226560"/>
        <c:axId val="120228096"/>
      </c:lineChart>
      <c:catAx>
        <c:axId val="120226560"/>
        <c:scaling>
          <c:orientation val="minMax"/>
        </c:scaling>
        <c:axPos val="b"/>
        <c:numFmt formatCode="mmm\-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0228096"/>
        <c:crosses val="autoZero"/>
        <c:auto val="1"/>
        <c:lblAlgn val="ctr"/>
        <c:lblOffset val="100"/>
      </c:catAx>
      <c:valAx>
        <c:axId val="120228096"/>
        <c:scaling>
          <c:orientation val="minMax"/>
          <c:min val="3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0226560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8.4348245015628556E-2"/>
          <c:y val="3.926620578263261E-2"/>
          <c:w val="0.88149710361094658"/>
          <c:h val="0.92146758843472176"/>
        </c:manualLayout>
      </c:layout>
      <c:bar3DChart>
        <c:barDir val="col"/>
        <c:grouping val="clustered"/>
        <c:ser>
          <c:idx val="0"/>
          <c:order val="0"/>
          <c:tx>
            <c:strRef>
              <c:f>'National Government'!$D$132</c:f>
              <c:strCache>
                <c:ptCount val="1"/>
                <c:pt idx="0">
                  <c:v>Monthly Change</c:v>
                </c:pt>
              </c:strCache>
            </c:strRef>
          </c:tx>
          <c:cat>
            <c:strRef>
              <c:f>'National Government'!$B$267:$B$277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Government'!$D$267:$D$277</c:f>
              <c:numCache>
                <c:formatCode>0.00</c:formatCode>
                <c:ptCount val="11"/>
                <c:pt idx="0">
                  <c:v>0.3774877227546139</c:v>
                </c:pt>
                <c:pt idx="1">
                  <c:v>1.022937076882491</c:v>
                </c:pt>
                <c:pt idx="2">
                  <c:v>-0.1334870166463705</c:v>
                </c:pt>
                <c:pt idx="3">
                  <c:v>0.81007621731308899</c:v>
                </c:pt>
                <c:pt idx="4">
                  <c:v>0.33487476515586506</c:v>
                </c:pt>
                <c:pt idx="5">
                  <c:v>0.41925894734914326</c:v>
                </c:pt>
                <c:pt idx="6">
                  <c:v>0.45797083573805158</c:v>
                </c:pt>
                <c:pt idx="7">
                  <c:v>-0.46155817023387175</c:v>
                </c:pt>
                <c:pt idx="8">
                  <c:v>6.6017397890817453E-2</c:v>
                </c:pt>
                <c:pt idx="9">
                  <c:v>1.4317404002619547</c:v>
                </c:pt>
                <c:pt idx="10">
                  <c:v>2.8087491960256283</c:v>
                </c:pt>
              </c:numCache>
            </c:numRef>
          </c:val>
        </c:ser>
        <c:ser>
          <c:idx val="1"/>
          <c:order val="1"/>
          <c:tx>
            <c:strRef>
              <c:f>'National Government'!$E$132</c:f>
              <c:strCache>
                <c:ptCount val="1"/>
                <c:pt idx="0">
                  <c:v>Annual Change</c:v>
                </c:pt>
              </c:strCache>
            </c:strRef>
          </c:tx>
          <c:cat>
            <c:strRef>
              <c:f>'National Government'!$B$267:$B$277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Government'!$E$267:$E$277</c:f>
              <c:numCache>
                <c:formatCode>0.00</c:formatCode>
                <c:ptCount val="11"/>
                <c:pt idx="0">
                  <c:v>4.5840784834704413</c:v>
                </c:pt>
                <c:pt idx="1">
                  <c:v>8.168582055100245</c:v>
                </c:pt>
                <c:pt idx="2">
                  <c:v>7.0565277552922394</c:v>
                </c:pt>
                <c:pt idx="3">
                  <c:v>2.5538018822651991</c:v>
                </c:pt>
                <c:pt idx="4">
                  <c:v>3.9876224045892315</c:v>
                </c:pt>
                <c:pt idx="5">
                  <c:v>6.3638119210936068</c:v>
                </c:pt>
                <c:pt idx="6">
                  <c:v>5.4604392445045207</c:v>
                </c:pt>
                <c:pt idx="7">
                  <c:v>-3.0337107719070517</c:v>
                </c:pt>
                <c:pt idx="8">
                  <c:v>-3.3626050483023229</c:v>
                </c:pt>
                <c:pt idx="9">
                  <c:v>9.6823326910544285</c:v>
                </c:pt>
                <c:pt idx="10">
                  <c:v>39.649361479709107</c:v>
                </c:pt>
              </c:numCache>
            </c:numRef>
          </c:val>
        </c:ser>
        <c:shape val="box"/>
        <c:axId val="120257152"/>
        <c:axId val="120660352"/>
        <c:axId val="0"/>
      </c:bar3DChart>
      <c:catAx>
        <c:axId val="1202571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0660352"/>
        <c:crosses val="autoZero"/>
        <c:auto val="1"/>
        <c:lblAlgn val="ctr"/>
        <c:lblOffset val="100"/>
      </c:catAx>
      <c:valAx>
        <c:axId val="1206603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02571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9.5930300640940561E-2"/>
          <c:y val="3.9506268099604801E-2"/>
          <c:w val="0.90406976245354265"/>
          <c:h val="0.83703905536039214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Manufacturing!$A$168:$A$181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Manufacturing!$B$168:$B$181</c:f>
              <c:numCache>
                <c:formatCode>0.00</c:formatCode>
                <c:ptCount val="14"/>
                <c:pt idx="0">
                  <c:v>86.875</c:v>
                </c:pt>
                <c:pt idx="1">
                  <c:v>86.433333333333323</c:v>
                </c:pt>
                <c:pt idx="2">
                  <c:v>89.566666666666663</c:v>
                </c:pt>
                <c:pt idx="3">
                  <c:v>91.466666666666654</c:v>
                </c:pt>
                <c:pt idx="4">
                  <c:v>95.341666666666683</c:v>
                </c:pt>
                <c:pt idx="5">
                  <c:v>93.408333333333346</c:v>
                </c:pt>
                <c:pt idx="6">
                  <c:v>97.11666666666666</c:v>
                </c:pt>
                <c:pt idx="7">
                  <c:v>99.983333333333334</c:v>
                </c:pt>
                <c:pt idx="8">
                  <c:v>104.80833333333334</c:v>
                </c:pt>
                <c:pt idx="9">
                  <c:v>110.91818181818181</c:v>
                </c:pt>
                <c:pt idx="10">
                  <c:v>110.58333333333333</c:v>
                </c:pt>
                <c:pt idx="11">
                  <c:v>96.27500000000002</c:v>
                </c:pt>
                <c:pt idx="12">
                  <c:v>100.93333333333334</c:v>
                </c:pt>
                <c:pt idx="13">
                  <c:v>99</c:v>
                </c:pt>
              </c:numCache>
            </c:numRef>
          </c:val>
        </c:ser>
        <c:marker val="1"/>
        <c:axId val="120631680"/>
        <c:axId val="120633216"/>
      </c:lineChart>
      <c:catAx>
        <c:axId val="120631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633216"/>
        <c:crosses val="autoZero"/>
        <c:auto val="1"/>
        <c:lblAlgn val="ctr"/>
        <c:lblOffset val="100"/>
        <c:tickLblSkip val="1"/>
        <c:tickMarkSkip val="1"/>
      </c:catAx>
      <c:valAx>
        <c:axId val="120633216"/>
        <c:scaling>
          <c:orientation val="minMax"/>
          <c:min val="8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631680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3837228121283771"/>
          <c:y val="1.2345679012345723E-2"/>
          <c:w val="0.51889566753219418"/>
          <c:h val="0.1283953209552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3933236574746546"/>
          <c:y val="3.6945857241303892E-2"/>
          <c:w val="0.85486211901306242"/>
          <c:h val="0.84975471655001522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Manufacturing!$A$168:$A$181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Manufacturing!$C$168:$C$181</c:f>
              <c:numCache>
                <c:formatCode>"R"\ #,##0;"R"\ \-#,##0</c:formatCode>
                <c:ptCount val="14"/>
                <c:pt idx="0">
                  <c:v>40156908.75</c:v>
                </c:pt>
                <c:pt idx="1">
                  <c:v>42624745</c:v>
                </c:pt>
                <c:pt idx="2">
                  <c:v>48139255.083333336</c:v>
                </c:pt>
                <c:pt idx="3">
                  <c:v>54007773</c:v>
                </c:pt>
                <c:pt idx="4">
                  <c:v>65951376.5</c:v>
                </c:pt>
                <c:pt idx="5">
                  <c:v>65168852.333333336</c:v>
                </c:pt>
                <c:pt idx="6">
                  <c:v>70637872.416666672</c:v>
                </c:pt>
                <c:pt idx="7">
                  <c:v>75071374.5</c:v>
                </c:pt>
                <c:pt idx="8">
                  <c:v>84741793.083333328</c:v>
                </c:pt>
                <c:pt idx="9">
                  <c:v>98005032</c:v>
                </c:pt>
                <c:pt idx="10">
                  <c:v>115150165.66666667</c:v>
                </c:pt>
                <c:pt idx="11">
                  <c:v>98455700.5</c:v>
                </c:pt>
                <c:pt idx="12">
                  <c:v>104409897.5</c:v>
                </c:pt>
                <c:pt idx="13">
                  <c:v>111917857.8</c:v>
                </c:pt>
              </c:numCache>
            </c:numRef>
          </c:val>
        </c:ser>
        <c:marker val="1"/>
        <c:axId val="120649600"/>
        <c:axId val="120651136"/>
      </c:lineChart>
      <c:catAx>
        <c:axId val="1206496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651136"/>
        <c:crosses val="autoZero"/>
        <c:auto val="1"/>
        <c:lblAlgn val="ctr"/>
        <c:lblOffset val="100"/>
        <c:tickLblSkip val="1"/>
        <c:tickMarkSkip val="1"/>
      </c:catAx>
      <c:valAx>
        <c:axId val="120651136"/>
        <c:scaling>
          <c:orientation val="minMax"/>
          <c:min val="3000000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649600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4528307455544404"/>
          <c:y val="1.9704433497537598E-2"/>
          <c:w val="0.25544262790445443"/>
          <c:h val="0.115763805386396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67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Manufacturing!$A$184:$A$196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Manufacturing!$C$184:$C$196</c:f>
              <c:numCache>
                <c:formatCode>0.00</c:formatCode>
                <c:ptCount val="13"/>
                <c:pt idx="0">
                  <c:v>6.1454836211714214</c:v>
                </c:pt>
                <c:pt idx="1">
                  <c:v>12.937344454103684</c:v>
                </c:pt>
                <c:pt idx="2">
                  <c:v>12.190711938744659</c:v>
                </c:pt>
                <c:pt idx="3">
                  <c:v>22.114600985306311</c:v>
                </c:pt>
                <c:pt idx="4">
                  <c:v>-1.1865168070702259</c:v>
                </c:pt>
                <c:pt idx="5">
                  <c:v>8.3920767168949695</c:v>
                </c:pt>
                <c:pt idx="6">
                  <c:v>6.2763811134935343</c:v>
                </c:pt>
                <c:pt idx="7">
                  <c:v>12.881632510049922</c:v>
                </c:pt>
                <c:pt idx="8">
                  <c:v>15.651355056440529</c:v>
                </c:pt>
                <c:pt idx="9">
                  <c:v>17.494136083407085</c:v>
                </c:pt>
                <c:pt idx="10">
                  <c:v>-14.497994918212553</c:v>
                </c:pt>
                <c:pt idx="11">
                  <c:v>6.0475899005969724</c:v>
                </c:pt>
                <c:pt idx="12">
                  <c:v>7.1908511355448734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Manufacturing!$A$184:$A$196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Manufacturing!$B$184:$B$196</c:f>
              <c:numCache>
                <c:formatCode>0.00</c:formatCode>
                <c:ptCount val="13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-12.938960060286339</c:v>
                </c:pt>
                <c:pt idx="11">
                  <c:v>4.8385700683804895</c:v>
                </c:pt>
                <c:pt idx="12">
                  <c:v>-1.915455746367243</c:v>
                </c:pt>
              </c:numCache>
            </c:numRef>
          </c:val>
        </c:ser>
        <c:marker val="1"/>
        <c:axId val="120896896"/>
        <c:axId val="120902784"/>
      </c:lineChart>
      <c:catAx>
        <c:axId val="1208968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902784"/>
        <c:crossesAt val="5"/>
        <c:auto val="1"/>
        <c:lblAlgn val="ctr"/>
        <c:lblOffset val="100"/>
        <c:tickLblSkip val="1"/>
        <c:tickMarkSkip val="1"/>
      </c:catAx>
      <c:valAx>
        <c:axId val="120902784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896896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52710991337"/>
          <c:y val="1.2285012285012289E-2"/>
          <c:w val="0.45072522351818323"/>
          <c:h val="9.8280098280098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9.8571741032371027E-2"/>
          <c:y val="2.854979969609062E-2"/>
          <c:w val="0.8672475940507437"/>
          <c:h val="0.78717723442464427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Manufacturing!$A$141:$A$166</c:f>
              <c:numCache>
                <c:formatCode>mmm\-yy</c:formatCode>
                <c:ptCount val="26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  <c:pt idx="21">
                  <c:v>40544</c:v>
                </c:pt>
                <c:pt idx="22">
                  <c:v>40575</c:v>
                </c:pt>
                <c:pt idx="23">
                  <c:v>40603</c:v>
                </c:pt>
                <c:pt idx="24">
                  <c:v>40634</c:v>
                </c:pt>
                <c:pt idx="25">
                  <c:v>40664</c:v>
                </c:pt>
              </c:numCache>
            </c:numRef>
          </c:cat>
          <c:val>
            <c:numRef>
              <c:f>Manufacturing!$B$141:$B$166</c:f>
              <c:numCache>
                <c:formatCode>General</c:formatCode>
                <c:ptCount val="26"/>
                <c:pt idx="0">
                  <c:v>87</c:v>
                </c:pt>
                <c:pt idx="1">
                  <c:v>94</c:v>
                </c:pt>
                <c:pt idx="2">
                  <c:v>94.9</c:v>
                </c:pt>
                <c:pt idx="3">
                  <c:v>98.9</c:v>
                </c:pt>
                <c:pt idx="4">
                  <c:v>96.7</c:v>
                </c:pt>
                <c:pt idx="5">
                  <c:v>100.8</c:v>
                </c:pt>
                <c:pt idx="6">
                  <c:v>109.2</c:v>
                </c:pt>
                <c:pt idx="7">
                  <c:v>108.5</c:v>
                </c:pt>
                <c:pt idx="8">
                  <c:v>90.5</c:v>
                </c:pt>
                <c:pt idx="9">
                  <c:v>86.3</c:v>
                </c:pt>
                <c:pt idx="10">
                  <c:v>94.1</c:v>
                </c:pt>
                <c:pt idx="11">
                  <c:v>105.1</c:v>
                </c:pt>
                <c:pt idx="12">
                  <c:v>94.6</c:v>
                </c:pt>
                <c:pt idx="13">
                  <c:v>101.7</c:v>
                </c:pt>
                <c:pt idx="14">
                  <c:v>103.7</c:v>
                </c:pt>
                <c:pt idx="15">
                  <c:v>105.9</c:v>
                </c:pt>
                <c:pt idx="16">
                  <c:v>101.7</c:v>
                </c:pt>
                <c:pt idx="17">
                  <c:v>102.1</c:v>
                </c:pt>
                <c:pt idx="18">
                  <c:v>111.7</c:v>
                </c:pt>
                <c:pt idx="19">
                  <c:v>113.5</c:v>
                </c:pt>
                <c:pt idx="20">
                  <c:v>90.8</c:v>
                </c:pt>
                <c:pt idx="21">
                  <c:v>87.8</c:v>
                </c:pt>
                <c:pt idx="22">
                  <c:v>99.6</c:v>
                </c:pt>
                <c:pt idx="23">
                  <c:v>110.3</c:v>
                </c:pt>
                <c:pt idx="24">
                  <c:v>95</c:v>
                </c:pt>
                <c:pt idx="25">
                  <c:v>102.3</c:v>
                </c:pt>
              </c:numCache>
            </c:numRef>
          </c:val>
        </c:ser>
        <c:marker val="1"/>
        <c:axId val="120759424"/>
        <c:axId val="120760960"/>
      </c:lineChart>
      <c:dateAx>
        <c:axId val="12075942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120760960"/>
        <c:crosses val="autoZero"/>
        <c:auto val="1"/>
        <c:lblOffset val="100"/>
      </c:dateAx>
      <c:valAx>
        <c:axId val="120760960"/>
        <c:scaling>
          <c:orientation val="minMax"/>
          <c:min val="75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0759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3321647514908685"/>
          <c:y val="0.53735259675483948"/>
          <c:w val="0.32385168285060473"/>
          <c:h val="0.25211359185333376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7334705953275362"/>
          <c:y val="4.7360216336594534E-2"/>
          <c:w val="0.8672475940507437"/>
          <c:h val="0.74610787658059885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Manufacturing!$A$141:$A$166</c:f>
              <c:numCache>
                <c:formatCode>mmm\-yy</c:formatCode>
                <c:ptCount val="26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  <c:pt idx="21">
                  <c:v>40544</c:v>
                </c:pt>
                <c:pt idx="22">
                  <c:v>40575</c:v>
                </c:pt>
                <c:pt idx="23">
                  <c:v>40603</c:v>
                </c:pt>
                <c:pt idx="24">
                  <c:v>40634</c:v>
                </c:pt>
                <c:pt idx="25">
                  <c:v>40664</c:v>
                </c:pt>
              </c:numCache>
            </c:numRef>
          </c:cat>
          <c:val>
            <c:numRef>
              <c:f>Manufacturing!$C$141:$C$166</c:f>
              <c:numCache>
                <c:formatCode>"R"\ #,##0;"R"\ \-#,##0</c:formatCode>
                <c:ptCount val="26"/>
                <c:pt idx="0">
                  <c:v>95669948</c:v>
                </c:pt>
                <c:pt idx="1">
                  <c:v>95512341</c:v>
                </c:pt>
                <c:pt idx="2">
                  <c:v>95112175</c:v>
                </c:pt>
                <c:pt idx="3">
                  <c:v>96033137</c:v>
                </c:pt>
                <c:pt idx="4">
                  <c:v>96366800</c:v>
                </c:pt>
                <c:pt idx="5">
                  <c:v>98317028</c:v>
                </c:pt>
                <c:pt idx="6">
                  <c:v>98253920</c:v>
                </c:pt>
                <c:pt idx="7">
                  <c:v>99882568</c:v>
                </c:pt>
                <c:pt idx="8">
                  <c:v>103707545</c:v>
                </c:pt>
                <c:pt idx="9">
                  <c:v>102788468</c:v>
                </c:pt>
                <c:pt idx="10">
                  <c:v>101628348</c:v>
                </c:pt>
                <c:pt idx="11">
                  <c:v>105194494</c:v>
                </c:pt>
                <c:pt idx="12">
                  <c:v>104103956</c:v>
                </c:pt>
                <c:pt idx="13">
                  <c:v>104088008</c:v>
                </c:pt>
                <c:pt idx="14">
                  <c:v>105708692</c:v>
                </c:pt>
                <c:pt idx="15">
                  <c:v>104366176</c:v>
                </c:pt>
                <c:pt idx="16">
                  <c:v>102160093</c:v>
                </c:pt>
                <c:pt idx="17">
                  <c:v>101727437</c:v>
                </c:pt>
                <c:pt idx="18">
                  <c:v>104336467</c:v>
                </c:pt>
                <c:pt idx="19">
                  <c:v>108089603</c:v>
                </c:pt>
                <c:pt idx="20">
                  <c:v>108727028</c:v>
                </c:pt>
                <c:pt idx="21">
                  <c:v>109278180</c:v>
                </c:pt>
                <c:pt idx="22">
                  <c:v>111301319</c:v>
                </c:pt>
                <c:pt idx="23">
                  <c:v>115217849</c:v>
                </c:pt>
                <c:pt idx="24">
                  <c:v>111217767</c:v>
                </c:pt>
                <c:pt idx="25">
                  <c:v>112574174</c:v>
                </c:pt>
              </c:numCache>
            </c:numRef>
          </c:val>
        </c:ser>
        <c:marker val="1"/>
        <c:axId val="120785536"/>
        <c:axId val="120799616"/>
      </c:lineChart>
      <c:dateAx>
        <c:axId val="12078553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0799616"/>
        <c:crosses val="autoZero"/>
        <c:auto val="1"/>
        <c:lblOffset val="100"/>
      </c:dateAx>
      <c:valAx>
        <c:axId val="120799616"/>
        <c:scaling>
          <c:orientation val="minMax"/>
          <c:min val="90000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0785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581"/>
          <c:y val="0.63789889456002369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877" l="0.70000000000000062" r="0.70000000000000062" t="0.75000000000000877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9.2397766353443225E-2"/>
          <c:y val="3.9506268099604801E-2"/>
          <c:w val="0.90292500790960062"/>
          <c:h val="0.83703905536039214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Manufacturing!$A$168:$A$181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Retail!$B$168:$B$181</c:f>
              <c:numCache>
                <c:formatCode>"R"\ #,##0;"R"\ \-#,##0</c:formatCode>
                <c:ptCount val="14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27654</c:v>
                </c:pt>
                <c:pt idx="5">
                  <c:v>28945.25</c:v>
                </c:pt>
                <c:pt idx="6">
                  <c:v>32091.916666666668</c:v>
                </c:pt>
                <c:pt idx="7">
                  <c:v>34748.666666666664</c:v>
                </c:pt>
                <c:pt idx="8">
                  <c:v>39015.166666666664</c:v>
                </c:pt>
                <c:pt idx="9">
                  <c:v>41691.818181818184</c:v>
                </c:pt>
                <c:pt idx="10">
                  <c:v>41618.75</c:v>
                </c:pt>
                <c:pt idx="11">
                  <c:v>40218.083333333336</c:v>
                </c:pt>
                <c:pt idx="12">
                  <c:v>42195.666666666664</c:v>
                </c:pt>
                <c:pt idx="13">
                  <c:v>43646.8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Manufacturing!$A$168:$A$181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Retail!$C$168:$C$181</c:f>
              <c:numCache>
                <c:formatCode>"R"\ #,##0;"R"\ \-#,##0</c:formatCode>
                <c:ptCount val="14"/>
                <c:pt idx="0">
                  <c:v>7846.75</c:v>
                </c:pt>
                <c:pt idx="1">
                  <c:v>8154.583333333333</c:v>
                </c:pt>
                <c:pt idx="2">
                  <c:v>10048.333333333334</c:v>
                </c:pt>
                <c:pt idx="3">
                  <c:v>11653.833333333334</c:v>
                </c:pt>
                <c:pt idx="4">
                  <c:v>13918.666666666666</c:v>
                </c:pt>
                <c:pt idx="5">
                  <c:v>15639</c:v>
                </c:pt>
                <c:pt idx="6">
                  <c:v>18456.916666666668</c:v>
                </c:pt>
                <c:pt idx="7">
                  <c:v>21430.25</c:v>
                </c:pt>
                <c:pt idx="8">
                  <c:v>24603.416666666668</c:v>
                </c:pt>
                <c:pt idx="9">
                  <c:v>26919.18181818182</c:v>
                </c:pt>
                <c:pt idx="10">
                  <c:v>28051</c:v>
                </c:pt>
                <c:pt idx="11">
                  <c:v>25065</c:v>
                </c:pt>
                <c:pt idx="12">
                  <c:v>28987.416666666668</c:v>
                </c:pt>
                <c:pt idx="13">
                  <c:v>32079.599999999999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Manufacturing!$A$168:$A$181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Retail!$D$168:$D$181</c:f>
              <c:numCache>
                <c:formatCode>"R"\ #,##0;"R"\ \-#,##0</c:formatCode>
                <c:ptCount val="14"/>
                <c:pt idx="0">
                  <c:v>26298.833333333332</c:v>
                </c:pt>
                <c:pt idx="1">
                  <c:v>27085.75</c:v>
                </c:pt>
                <c:pt idx="2">
                  <c:v>29502.916666666668</c:v>
                </c:pt>
                <c:pt idx="3">
                  <c:v>30509.5</c:v>
                </c:pt>
                <c:pt idx="4">
                  <c:v>31291.333333333332</c:v>
                </c:pt>
                <c:pt idx="5">
                  <c:v>33569</c:v>
                </c:pt>
                <c:pt idx="6">
                  <c:v>37825.333333333336</c:v>
                </c:pt>
                <c:pt idx="7">
                  <c:v>38966.583333333336</c:v>
                </c:pt>
                <c:pt idx="8">
                  <c:v>41477.416666666664</c:v>
                </c:pt>
                <c:pt idx="9">
                  <c:v>43874.63636363636</c:v>
                </c:pt>
                <c:pt idx="10">
                  <c:v>47260.666666666664</c:v>
                </c:pt>
                <c:pt idx="11">
                  <c:v>42792.083333333336</c:v>
                </c:pt>
                <c:pt idx="12">
                  <c:v>43878.083333333336</c:v>
                </c:pt>
                <c:pt idx="13">
                  <c:v>45600.2</c:v>
                </c:pt>
              </c:numCache>
            </c:numRef>
          </c:val>
        </c:ser>
        <c:marker val="1"/>
        <c:axId val="120964608"/>
        <c:axId val="120966144"/>
      </c:lineChart>
      <c:catAx>
        <c:axId val="1209646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966144"/>
        <c:crosses val="autoZero"/>
        <c:auto val="1"/>
        <c:lblAlgn val="ctr"/>
        <c:lblOffset val="100"/>
        <c:tickLblSkip val="1"/>
        <c:tickMarkSkip val="1"/>
      </c:catAx>
      <c:valAx>
        <c:axId val="120966144"/>
        <c:scaling>
          <c:orientation val="minMax"/>
          <c:min val="8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964608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87694522055712"/>
          <c:y val="4.5267489711934172E-2"/>
          <c:w val="0.28888925726390208"/>
          <c:h val="0.1629634814166794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9325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Manufacturing!$A$184:$A$196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Retail!$B$183:$B$195</c:f>
              <c:numCache>
                <c:formatCode>0.00</c:formatCode>
                <c:ptCount val="13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55.597025422695701</c:v>
                </c:pt>
                <c:pt idx="4">
                  <c:v>4.6693064294496276</c:v>
                </c:pt>
                <c:pt idx="5">
                  <c:v>10.871098597064002</c:v>
                </c:pt>
                <c:pt idx="6">
                  <c:v>8.2785644360080184</c:v>
                </c:pt>
                <c:pt idx="7">
                  <c:v>12.278168946530323</c:v>
                </c:pt>
                <c:pt idx="8">
                  <c:v>6.8605410250326235</c:v>
                </c:pt>
                <c:pt idx="9">
                  <c:v>-0.17525784435577543</c:v>
                </c:pt>
                <c:pt idx="10">
                  <c:v>-3.365470290834454</c:v>
                </c:pt>
                <c:pt idx="11">
                  <c:v>4.9171496238217758</c:v>
                </c:pt>
                <c:pt idx="12">
                  <c:v>3.4390577231469397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Manufacturing!$A$184:$A$196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Retail!$C$183:$C$195</c:f>
              <c:numCache>
                <c:formatCode>0.00</c:formatCode>
                <c:ptCount val="13"/>
                <c:pt idx="0">
                  <c:v>3.9230679368315924</c:v>
                </c:pt>
                <c:pt idx="1">
                  <c:v>23.223136273057076</c:v>
                </c:pt>
                <c:pt idx="2">
                  <c:v>15.977774091889207</c:v>
                </c:pt>
                <c:pt idx="3">
                  <c:v>19.434234801138395</c:v>
                </c:pt>
                <c:pt idx="4">
                  <c:v>12.359900373598997</c:v>
                </c:pt>
                <c:pt idx="5">
                  <c:v>18.018522070891162</c:v>
                </c:pt>
                <c:pt idx="6">
                  <c:v>16.109588546299246</c:v>
                </c:pt>
                <c:pt idx="7">
                  <c:v>14.80695123326452</c:v>
                </c:pt>
                <c:pt idx="8">
                  <c:v>9.4123722037866777</c:v>
                </c:pt>
                <c:pt idx="9">
                  <c:v>4.2045043919340941</c:v>
                </c:pt>
                <c:pt idx="10">
                  <c:v>-10.64489679512317</c:v>
                </c:pt>
                <c:pt idx="11">
                  <c:v>15.648979320433543</c:v>
                </c:pt>
                <c:pt idx="12">
                  <c:v>10.667329789650104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Manufacturing!$A$184:$A$196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Retail!$D$183:$D$195</c:f>
              <c:numCache>
                <c:formatCode>0.00</c:formatCode>
                <c:ptCount val="13"/>
                <c:pt idx="0">
                  <c:v>2.992211314823856</c:v>
                </c:pt>
                <c:pt idx="1">
                  <c:v>8.9241267702266711</c:v>
                </c:pt>
                <c:pt idx="2">
                  <c:v>3.4118095668507209</c:v>
                </c:pt>
                <c:pt idx="3">
                  <c:v>2.5625897944355991</c:v>
                </c:pt>
                <c:pt idx="4">
                  <c:v>7.2789057673051216</c:v>
                </c:pt>
                <c:pt idx="5">
                  <c:v>12.679356946389042</c:v>
                </c:pt>
                <c:pt idx="6">
                  <c:v>3.017157813105853</c:v>
                </c:pt>
                <c:pt idx="7">
                  <c:v>6.4435552685099706</c:v>
                </c:pt>
                <c:pt idx="8">
                  <c:v>5.7795781165325577</c:v>
                </c:pt>
                <c:pt idx="9">
                  <c:v>7.7175119469176323</c:v>
                </c:pt>
                <c:pt idx="10">
                  <c:v>-9.4551847202042456</c:v>
                </c:pt>
                <c:pt idx="11">
                  <c:v>2.5378526012404867</c:v>
                </c:pt>
                <c:pt idx="12">
                  <c:v>3.9247764164721533</c:v>
                </c:pt>
              </c:numCache>
            </c:numRef>
          </c:val>
        </c:ser>
        <c:marker val="1"/>
        <c:axId val="121147392"/>
        <c:axId val="121148928"/>
      </c:lineChart>
      <c:catAx>
        <c:axId val="121147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148928"/>
        <c:crossesAt val="5"/>
        <c:auto val="1"/>
        <c:lblAlgn val="ctr"/>
        <c:lblOffset val="100"/>
        <c:tickLblSkip val="1"/>
        <c:tickMarkSkip val="1"/>
      </c:catAx>
      <c:valAx>
        <c:axId val="121148928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14739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5308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59885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Retail!$A$138:$A$166</c:f>
              <c:numCache>
                <c:formatCode>mmm\-yy</c:formatCode>
                <c:ptCount val="2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</c:numCache>
            </c:numRef>
          </c:cat>
          <c:val>
            <c:numRef>
              <c:f>Retail!$B$138:$B$166</c:f>
              <c:numCache>
                <c:formatCode>"R"\ #,##0;"R"\ \-#,##0</c:formatCode>
                <c:ptCount val="29"/>
                <c:pt idx="0">
                  <c:v>41035</c:v>
                </c:pt>
                <c:pt idx="1">
                  <c:v>41080</c:v>
                </c:pt>
                <c:pt idx="2">
                  <c:v>41012</c:v>
                </c:pt>
                <c:pt idx="3">
                  <c:v>39923</c:v>
                </c:pt>
                <c:pt idx="4">
                  <c:v>39846</c:v>
                </c:pt>
                <c:pt idx="5">
                  <c:v>39731</c:v>
                </c:pt>
                <c:pt idx="6">
                  <c:v>39947</c:v>
                </c:pt>
                <c:pt idx="7">
                  <c:v>39883</c:v>
                </c:pt>
                <c:pt idx="8">
                  <c:v>39987</c:v>
                </c:pt>
                <c:pt idx="9">
                  <c:v>39802</c:v>
                </c:pt>
                <c:pt idx="10">
                  <c:v>39801</c:v>
                </c:pt>
                <c:pt idx="11">
                  <c:v>40570</c:v>
                </c:pt>
                <c:pt idx="12">
                  <c:v>41339</c:v>
                </c:pt>
                <c:pt idx="13">
                  <c:v>41358</c:v>
                </c:pt>
                <c:pt idx="14">
                  <c:v>41423</c:v>
                </c:pt>
                <c:pt idx="15">
                  <c:v>41371</c:v>
                </c:pt>
                <c:pt idx="16">
                  <c:v>41644</c:v>
                </c:pt>
                <c:pt idx="17">
                  <c:v>42507</c:v>
                </c:pt>
                <c:pt idx="18">
                  <c:v>42878</c:v>
                </c:pt>
                <c:pt idx="19">
                  <c:v>42325</c:v>
                </c:pt>
                <c:pt idx="20">
                  <c:v>42443</c:v>
                </c:pt>
                <c:pt idx="21">
                  <c:v>42811</c:v>
                </c:pt>
                <c:pt idx="22">
                  <c:v>42822</c:v>
                </c:pt>
                <c:pt idx="23">
                  <c:v>43427</c:v>
                </c:pt>
                <c:pt idx="24">
                  <c:v>43800</c:v>
                </c:pt>
                <c:pt idx="25">
                  <c:v>43417</c:v>
                </c:pt>
                <c:pt idx="26">
                  <c:v>43606</c:v>
                </c:pt>
                <c:pt idx="27">
                  <c:v>44749</c:v>
                </c:pt>
                <c:pt idx="28">
                  <c:v>42662</c:v>
                </c:pt>
              </c:numCache>
            </c:numRef>
          </c:val>
        </c:ser>
        <c:marker val="1"/>
        <c:axId val="120989184"/>
        <c:axId val="120990720"/>
      </c:lineChart>
      <c:dateAx>
        <c:axId val="12098918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0990720"/>
        <c:crosses val="autoZero"/>
        <c:auto val="1"/>
        <c:lblOffset val="100"/>
      </c:dateAx>
      <c:valAx>
        <c:axId val="120990720"/>
        <c:scaling>
          <c:orientation val="minMax"/>
          <c:min val="36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0989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8301087364079491"/>
          <c:y val="0.629212683919396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877" l="0.70000000000000062" r="0.70000000000000062" t="0.75000000000000877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59941"/>
        </c:manualLayout>
      </c:layout>
      <c:lineChart>
        <c:grouping val="standard"/>
        <c:ser>
          <c:idx val="0"/>
          <c:order val="0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Retail!$A$138:$A$166</c:f>
              <c:numCache>
                <c:formatCode>mmm\-yy</c:formatCode>
                <c:ptCount val="2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</c:numCache>
            </c:numRef>
          </c:cat>
          <c:val>
            <c:numRef>
              <c:f>Retail!$C$138:$C$166</c:f>
              <c:numCache>
                <c:formatCode>"R"\ #,##0</c:formatCode>
                <c:ptCount val="29"/>
                <c:pt idx="0">
                  <c:v>24590</c:v>
                </c:pt>
                <c:pt idx="1">
                  <c:v>24652</c:v>
                </c:pt>
                <c:pt idx="2">
                  <c:v>24876</c:v>
                </c:pt>
                <c:pt idx="3">
                  <c:v>24315</c:v>
                </c:pt>
                <c:pt idx="4">
                  <c:v>23731</c:v>
                </c:pt>
                <c:pt idx="5">
                  <c:v>25315</c:v>
                </c:pt>
                <c:pt idx="6">
                  <c:v>25364</c:v>
                </c:pt>
                <c:pt idx="7">
                  <c:v>23374</c:v>
                </c:pt>
                <c:pt idx="8">
                  <c:v>25350</c:v>
                </c:pt>
                <c:pt idx="9">
                  <c:v>25537</c:v>
                </c:pt>
                <c:pt idx="10">
                  <c:v>26112</c:v>
                </c:pt>
                <c:pt idx="11">
                  <c:v>27564</c:v>
                </c:pt>
                <c:pt idx="12">
                  <c:v>27195</c:v>
                </c:pt>
                <c:pt idx="13">
                  <c:v>27760</c:v>
                </c:pt>
                <c:pt idx="14">
                  <c:v>28138</c:v>
                </c:pt>
                <c:pt idx="15">
                  <c:v>29176</c:v>
                </c:pt>
                <c:pt idx="16">
                  <c:v>28835</c:v>
                </c:pt>
                <c:pt idx="17">
                  <c:v>28660</c:v>
                </c:pt>
                <c:pt idx="18">
                  <c:v>28395</c:v>
                </c:pt>
                <c:pt idx="19">
                  <c:v>29396</c:v>
                </c:pt>
                <c:pt idx="20">
                  <c:v>29214</c:v>
                </c:pt>
                <c:pt idx="21">
                  <c:v>29180</c:v>
                </c:pt>
                <c:pt idx="22">
                  <c:v>30933</c:v>
                </c:pt>
                <c:pt idx="23">
                  <c:v>30967</c:v>
                </c:pt>
                <c:pt idx="24">
                  <c:v>31569</c:v>
                </c:pt>
                <c:pt idx="25">
                  <c:v>31590</c:v>
                </c:pt>
                <c:pt idx="26">
                  <c:v>32728</c:v>
                </c:pt>
                <c:pt idx="27">
                  <c:v>32156</c:v>
                </c:pt>
                <c:pt idx="28">
                  <c:v>32355</c:v>
                </c:pt>
              </c:numCache>
            </c:numRef>
          </c:val>
        </c:ser>
        <c:marker val="1"/>
        <c:axId val="121023488"/>
        <c:axId val="121033472"/>
      </c:lineChart>
      <c:dateAx>
        <c:axId val="12102348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1033472"/>
        <c:crosses val="autoZero"/>
        <c:auto val="1"/>
        <c:lblOffset val="100"/>
      </c:dateAx>
      <c:valAx>
        <c:axId val="121033472"/>
        <c:scaling>
          <c:orientation val="minMax"/>
          <c:min val="20000"/>
        </c:scaling>
        <c:axPos val="l"/>
        <c:numFmt formatCode="&quot;R&quot;\ 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10234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586"/>
          <c:y val="0.63789889456002413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899" l="0.70000000000000062" r="0.70000000000000062" t="0.75000000000000899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59996"/>
        </c:manualLayout>
      </c:layout>
      <c:lineChart>
        <c:grouping val="standard"/>
        <c:ser>
          <c:idx val="0"/>
          <c:order val="0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Retail!$A$138:$A$166</c:f>
              <c:numCache>
                <c:formatCode>mmm\-yy</c:formatCode>
                <c:ptCount val="2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</c:numCache>
            </c:numRef>
          </c:cat>
          <c:val>
            <c:numRef>
              <c:f>Retail!$D$138:$D$166</c:f>
              <c:numCache>
                <c:formatCode>"R"\ #,##0</c:formatCode>
                <c:ptCount val="29"/>
                <c:pt idx="0">
                  <c:v>45891</c:v>
                </c:pt>
                <c:pt idx="1">
                  <c:v>43807</c:v>
                </c:pt>
                <c:pt idx="2">
                  <c:v>43140</c:v>
                </c:pt>
                <c:pt idx="3">
                  <c:v>43211</c:v>
                </c:pt>
                <c:pt idx="4">
                  <c:v>41719</c:v>
                </c:pt>
                <c:pt idx="5">
                  <c:v>42646</c:v>
                </c:pt>
                <c:pt idx="6">
                  <c:v>42294</c:v>
                </c:pt>
                <c:pt idx="7">
                  <c:v>41719</c:v>
                </c:pt>
                <c:pt idx="8">
                  <c:v>42060</c:v>
                </c:pt>
                <c:pt idx="9">
                  <c:v>41889</c:v>
                </c:pt>
                <c:pt idx="10">
                  <c:v>41005</c:v>
                </c:pt>
                <c:pt idx="11">
                  <c:v>44124</c:v>
                </c:pt>
                <c:pt idx="12">
                  <c:v>41333</c:v>
                </c:pt>
                <c:pt idx="13">
                  <c:v>42943</c:v>
                </c:pt>
                <c:pt idx="14">
                  <c:v>43598</c:v>
                </c:pt>
                <c:pt idx="15">
                  <c:v>43744</c:v>
                </c:pt>
                <c:pt idx="16">
                  <c:v>43782</c:v>
                </c:pt>
                <c:pt idx="17">
                  <c:v>43944</c:v>
                </c:pt>
                <c:pt idx="18">
                  <c:v>43634</c:v>
                </c:pt>
                <c:pt idx="19">
                  <c:v>44480</c:v>
                </c:pt>
                <c:pt idx="20">
                  <c:v>44549</c:v>
                </c:pt>
                <c:pt idx="21">
                  <c:v>42548</c:v>
                </c:pt>
                <c:pt idx="22">
                  <c:v>44807</c:v>
                </c:pt>
                <c:pt idx="23">
                  <c:v>47175</c:v>
                </c:pt>
                <c:pt idx="24">
                  <c:v>44565</c:v>
                </c:pt>
                <c:pt idx="25">
                  <c:v>44883</c:v>
                </c:pt>
                <c:pt idx="26">
                  <c:v>45941</c:v>
                </c:pt>
                <c:pt idx="27">
                  <c:v>45858</c:v>
                </c:pt>
                <c:pt idx="28">
                  <c:v>46754</c:v>
                </c:pt>
              </c:numCache>
            </c:numRef>
          </c:val>
        </c:ser>
        <c:marker val="1"/>
        <c:axId val="121070336"/>
        <c:axId val="121071872"/>
      </c:lineChart>
      <c:dateAx>
        <c:axId val="12107033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1071872"/>
        <c:crosses val="autoZero"/>
        <c:auto val="1"/>
        <c:lblOffset val="100"/>
      </c:dateAx>
      <c:valAx>
        <c:axId val="121071872"/>
        <c:scaling>
          <c:orientation val="minMax"/>
          <c:min val="36000"/>
        </c:scaling>
        <c:axPos val="l"/>
        <c:numFmt formatCode="&quot;R&quot;\ 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1070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592"/>
          <c:y val="0.63789889456002458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921" l="0.70000000000000062" r="0.70000000000000062" t="0.75000000000000921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655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Monetary!$A$169:$A$182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Monetary!$B$169:$B$182</c:f>
              <c:numCache>
                <c:formatCode>#,##0.00_ ;\-#,##0.00\ </c:formatCode>
                <c:ptCount val="14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3.9666666666666663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Monetary!$A$169:$A$182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Monetary!$C$169:$C$182</c:f>
              <c:numCache>
                <c:formatCode>#,##0.00_ ;\-#,##0.00\ </c:formatCode>
                <c:ptCount val="14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7.6895833333333341</c:v>
                </c:pt>
                <c:pt idx="13">
                  <c:v>7.69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Monetary!$A$169:$A$182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Monetary!$D$169:$D$182</c:f>
              <c:numCache>
                <c:formatCode>#,##0.00_ ;\-#,##0.00\ </c:formatCode>
                <c:ptCount val="14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  <c:pt idx="13">
                  <c:v>3.7233333333333327</c:v>
                </c:pt>
              </c:numCache>
            </c:numRef>
          </c:val>
        </c:ser>
        <c:marker val="1"/>
        <c:axId val="121515392"/>
        <c:axId val="121521280"/>
      </c:lineChart>
      <c:catAx>
        <c:axId val="121515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521280"/>
        <c:crossesAt val="3"/>
        <c:auto val="1"/>
        <c:lblAlgn val="ctr"/>
        <c:lblOffset val="100"/>
        <c:tickLblSkip val="1"/>
        <c:tickMarkSkip val="1"/>
      </c:catAx>
      <c:valAx>
        <c:axId val="121521280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515392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24550660062"/>
          <c:y val="2.9629629629629856E-2"/>
          <c:w val="0.28888925726390224"/>
          <c:h val="0.1629634814166794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4782171099929134E-2"/>
          <c:y val="3.456221198156683E-2"/>
          <c:w val="0.93050754852622519"/>
          <c:h val="0.9331797235023046"/>
        </c:manualLayout>
      </c:layout>
      <c:lineChart>
        <c:grouping val="standard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Monetary!$A$169:$A$182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Monetary!$E$169:$E$182</c:f>
              <c:numCache>
                <c:formatCode>#,##0.00_ ;\-#,##0.00\ </c:formatCode>
                <c:ptCount val="14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7.2387249999999996</c:v>
                </c:pt>
                <c:pt idx="11">
                  <c:v>6.5155666666666674</c:v>
                </c:pt>
                <c:pt idx="12">
                  <c:v>6.7169166666666671</c:v>
                </c:pt>
                <c:pt idx="13">
                  <c:v>6.9349999999999996</c:v>
                </c:pt>
              </c:numCache>
            </c:numRef>
          </c:val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Monetary!$A$169:$A$182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Monetary!$D$169:$D$182</c:f>
              <c:numCache>
                <c:formatCode>#,##0.00_ ;\-#,##0.00\ </c:formatCode>
                <c:ptCount val="14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  <c:pt idx="13">
                  <c:v>3.7233333333333327</c:v>
                </c:pt>
              </c:numCache>
            </c:numRef>
          </c:val>
        </c:ser>
        <c:marker val="1"/>
        <c:axId val="121545856"/>
        <c:axId val="121547392"/>
      </c:lineChart>
      <c:catAx>
        <c:axId val="1215458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547392"/>
        <c:crossesAt val="2"/>
        <c:auto val="1"/>
        <c:lblAlgn val="ctr"/>
        <c:lblOffset val="100"/>
        <c:tickLblSkip val="1"/>
        <c:tickMarkSkip val="1"/>
      </c:catAx>
      <c:valAx>
        <c:axId val="121547392"/>
        <c:scaling>
          <c:orientation val="minMax"/>
          <c:max val="15"/>
          <c:min val="-4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545856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5308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2429947857693924E-2"/>
          <c:y val="3.1645634818439412E-2"/>
          <c:w val="0.92289772270286641"/>
          <c:h val="0.93882049961371805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Monetary!$A$184:$A$196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Monetary!$B$184:$B$196</c:f>
              <c:numCache>
                <c:formatCode>0.00</c:formatCode>
                <c:ptCount val="13"/>
                <c:pt idx="0">
                  <c:v>-23.236009732360095</c:v>
                </c:pt>
                <c:pt idx="1">
                  <c:v>1.2678288431061759</c:v>
                </c:pt>
                <c:pt idx="2">
                  <c:v>7.5117370892018505</c:v>
                </c:pt>
                <c:pt idx="3">
                  <c:v>59.82532751091707</c:v>
                </c:pt>
                <c:pt idx="4">
                  <c:v>-34.7905282331512</c:v>
                </c:pt>
                <c:pt idx="5">
                  <c:v>-76.675977653631278</c:v>
                </c:pt>
                <c:pt idx="6">
                  <c:v>144.31137724550896</c:v>
                </c:pt>
                <c:pt idx="7">
                  <c:v>30.392156862745086</c:v>
                </c:pt>
                <c:pt idx="8">
                  <c:v>55.639097744360932</c:v>
                </c:pt>
                <c:pt idx="9">
                  <c:v>66.425120772946869</c:v>
                </c:pt>
                <c:pt idx="10">
                  <c:v>-35.486211901306241</c:v>
                </c:pt>
                <c:pt idx="11">
                  <c:v>-38.920134983127106</c:v>
                </c:pt>
                <c:pt idx="12">
                  <c:v>-12.338858195211801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Monetary!$A$184:$A$196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Monetary!$C$184:$C$196</c:f>
              <c:numCache>
                <c:formatCode>0.00</c:formatCode>
                <c:ptCount val="13"/>
                <c:pt idx="0">
                  <c:v>-3.3461187413073898</c:v>
                </c:pt>
                <c:pt idx="1">
                  <c:v>-7.4421741940923436</c:v>
                </c:pt>
                <c:pt idx="2">
                  <c:v>-17.605441350620961</c:v>
                </c:pt>
                <c:pt idx="3">
                  <c:v>2.1411461212456406</c:v>
                </c:pt>
                <c:pt idx="4">
                  <c:v>-17.372636744118903</c:v>
                </c:pt>
                <c:pt idx="5">
                  <c:v>-0.44102877603602647</c:v>
                </c:pt>
                <c:pt idx="6">
                  <c:v>-15.552631578947363</c:v>
                </c:pt>
                <c:pt idx="7">
                  <c:v>-0.27007375090890001</c:v>
                </c:pt>
                <c:pt idx="8">
                  <c:v>2.3643370482241468</c:v>
                </c:pt>
                <c:pt idx="9">
                  <c:v>11.019536019536018</c:v>
                </c:pt>
                <c:pt idx="10">
                  <c:v>-9.6416460452753938</c:v>
                </c:pt>
                <c:pt idx="11">
                  <c:v>-6.4053149406633541</c:v>
                </c:pt>
                <c:pt idx="12">
                  <c:v>5.4185857491145508E-3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Monetary!$A$184:$A$196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Monetary!$D$184:$D$196</c:f>
              <c:numCache>
                <c:formatCode>0.00</c:formatCode>
                <c:ptCount val="13"/>
                <c:pt idx="0">
                  <c:v>12.704193827063545</c:v>
                </c:pt>
                <c:pt idx="1">
                  <c:v>-12.229432516005417</c:v>
                </c:pt>
                <c:pt idx="2">
                  <c:v>-33.533468962437354</c:v>
                </c:pt>
                <c:pt idx="3">
                  <c:v>-57.028742067935788</c:v>
                </c:pt>
                <c:pt idx="4">
                  <c:v>49.079221681723425</c:v>
                </c:pt>
                <c:pt idx="5">
                  <c:v>126.780095559958</c:v>
                </c:pt>
                <c:pt idx="6">
                  <c:v>-42.990750256937304</c:v>
                </c:pt>
                <c:pt idx="7">
                  <c:v>-22.823147647376945</c:v>
                </c:pt>
                <c:pt idx="8">
                  <c:v>-63.840224246671355</c:v>
                </c:pt>
                <c:pt idx="9">
                  <c:v>-285.33591731266148</c:v>
                </c:pt>
                <c:pt idx="10">
                  <c:v>-133.7748344370861</c:v>
                </c:pt>
                <c:pt idx="11">
                  <c:v>291.8988648090816</c:v>
                </c:pt>
                <c:pt idx="12">
                  <c:v>17.65635286372612</c:v>
                </c:pt>
              </c:numCache>
            </c:numRef>
          </c:val>
        </c:ser>
        <c:ser>
          <c:idx val="3"/>
          <c:order val="3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Monetary!$A$184:$A$196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Monetary!$E$184:$E$196</c:f>
              <c:numCache>
                <c:formatCode>0.00</c:formatCode>
                <c:ptCount val="13"/>
                <c:pt idx="0">
                  <c:v>10.213437501875168</c:v>
                </c:pt>
                <c:pt idx="1">
                  <c:v>14.26603656478326</c:v>
                </c:pt>
                <c:pt idx="2">
                  <c:v>24.890888472772083</c:v>
                </c:pt>
                <c:pt idx="3">
                  <c:v>18.583954318153431</c:v>
                </c:pt>
                <c:pt idx="4">
                  <c:v>-28.542140533862646</c:v>
                </c:pt>
                <c:pt idx="5">
                  <c:v>-13.716969048238115</c:v>
                </c:pt>
                <c:pt idx="6">
                  <c:v>-0.32455885172955246</c:v>
                </c:pt>
                <c:pt idx="7">
                  <c:v>6.9782264154400506</c:v>
                </c:pt>
                <c:pt idx="8">
                  <c:v>2.831145030968595</c:v>
                </c:pt>
                <c:pt idx="9">
                  <c:v>3.3423122697133221</c:v>
                </c:pt>
                <c:pt idx="10">
                  <c:v>-9.9901340820839621</c:v>
                </c:pt>
                <c:pt idx="11">
                  <c:v>3.0902914558467618</c:v>
                </c:pt>
                <c:pt idx="12">
                  <c:v>3.2467774152326712</c:v>
                </c:pt>
              </c:numCache>
            </c:numRef>
          </c:val>
        </c:ser>
        <c:marker val="1"/>
        <c:axId val="120574336"/>
        <c:axId val="120575872"/>
      </c:lineChart>
      <c:catAx>
        <c:axId val="1205743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575872"/>
        <c:crossesAt val="20"/>
        <c:auto val="1"/>
        <c:lblAlgn val="ctr"/>
        <c:lblOffset val="100"/>
        <c:tickLblSkip val="1"/>
        <c:tickMarkSkip val="1"/>
      </c:catAx>
      <c:valAx>
        <c:axId val="120575872"/>
        <c:scaling>
          <c:orientation val="minMax"/>
          <c:max val="160"/>
          <c:min val="-1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574336"/>
        <c:crosses val="autoZero"/>
        <c:crossBetween val="between"/>
        <c:majorUnit val="40"/>
        <c:minorUnit val="4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09349473839136"/>
          <c:y val="3.37552742616034E-2"/>
          <c:w val="0.28855152451737676"/>
          <c:h val="0.1540086603098672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6110303808590473E-2"/>
          <c:y val="2.4640883977900551E-2"/>
          <c:w val="0.92719918593866757"/>
          <c:h val="0.91821348298313543"/>
        </c:manualLayout>
      </c:layout>
      <c:lineChart>
        <c:grouping val="standard"/>
        <c:ser>
          <c:idx val="0"/>
          <c:order val="0"/>
          <c:tx>
            <c:strRef>
              <c:f>Monetary!$B$3:$B$4</c:f>
              <c:strCache>
                <c:ptCount val="1"/>
                <c:pt idx="0">
                  <c:v>CPI Year-on-Year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Monetary!$A$138:$A$167</c:f>
              <c:numCache>
                <c:formatCode>mmm\-yy</c:formatCode>
                <c:ptCount val="3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</c:numCache>
            </c:numRef>
          </c:cat>
          <c:val>
            <c:numRef>
              <c:f>Monetary!$B$139:$B$167</c:f>
              <c:numCache>
                <c:formatCode>General</c:formatCode>
                <c:ptCount val="29"/>
                <c:pt idx="0">
                  <c:v>8.1</c:v>
                </c:pt>
                <c:pt idx="1">
                  <c:v>8.6</c:v>
                </c:pt>
                <c:pt idx="2">
                  <c:v>8.5</c:v>
                </c:pt>
                <c:pt idx="3" formatCode="0.0">
                  <c:v>8.4</c:v>
                </c:pt>
                <c:pt idx="4" formatCode="0.0">
                  <c:v>8</c:v>
                </c:pt>
                <c:pt idx="5" formatCode="0.0">
                  <c:v>6.9</c:v>
                </c:pt>
                <c:pt idx="6" formatCode="0.0">
                  <c:v>6.7</c:v>
                </c:pt>
                <c:pt idx="7">
                  <c:v>6.4</c:v>
                </c:pt>
                <c:pt idx="8">
                  <c:v>6.1</c:v>
                </c:pt>
                <c:pt idx="9">
                  <c:v>5.9</c:v>
                </c:pt>
                <c:pt idx="10">
                  <c:v>5.8</c:v>
                </c:pt>
                <c:pt idx="11">
                  <c:v>6.3</c:v>
                </c:pt>
                <c:pt idx="12">
                  <c:v>6.2</c:v>
                </c:pt>
                <c:pt idx="13">
                  <c:v>5.7</c:v>
                </c:pt>
                <c:pt idx="14" formatCode="0.0">
                  <c:v>5.0999999999999996</c:v>
                </c:pt>
                <c:pt idx="15" formatCode="0.0">
                  <c:v>4.8</c:v>
                </c:pt>
                <c:pt idx="16" formatCode="0.0">
                  <c:v>4.5999999999999996</c:v>
                </c:pt>
                <c:pt idx="17" formatCode="0.0">
                  <c:v>4.2</c:v>
                </c:pt>
                <c:pt idx="18" formatCode="0.0">
                  <c:v>3.7</c:v>
                </c:pt>
                <c:pt idx="19" formatCode="0.0">
                  <c:v>3.5</c:v>
                </c:pt>
                <c:pt idx="20" formatCode="0.0">
                  <c:v>3.2</c:v>
                </c:pt>
                <c:pt idx="21" formatCode="0.0">
                  <c:v>3.4</c:v>
                </c:pt>
                <c:pt idx="22" formatCode="0.0">
                  <c:v>3.6</c:v>
                </c:pt>
                <c:pt idx="23" formatCode="0.0">
                  <c:v>3.5</c:v>
                </c:pt>
                <c:pt idx="24" formatCode="0.0">
                  <c:v>3.7</c:v>
                </c:pt>
                <c:pt idx="25" formatCode="0.0">
                  <c:v>3.7</c:v>
                </c:pt>
                <c:pt idx="26" formatCode="0.0">
                  <c:v>4.0999999999999996</c:v>
                </c:pt>
                <c:pt idx="27" formatCode="0.0">
                  <c:v>4.2</c:v>
                </c:pt>
                <c:pt idx="28" formatCode="0.0">
                  <c:v>4.5999999999999996</c:v>
                </c:pt>
              </c:numCache>
            </c:numRef>
          </c:val>
        </c:ser>
        <c:ser>
          <c:idx val="1"/>
          <c:order val="1"/>
          <c:tx>
            <c:strRef>
              <c:f>Monetary!$C$3:$C$4</c:f>
              <c:strCache>
                <c:ptCount val="1"/>
                <c:pt idx="0">
                  <c:v>Long Term Interest Rates R157 Yields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Monetary!$A$138:$A$167</c:f>
              <c:numCache>
                <c:formatCode>mmm\-yy</c:formatCode>
                <c:ptCount val="3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</c:numCache>
            </c:numRef>
          </c:cat>
          <c:val>
            <c:numRef>
              <c:f>Monetary!$C$138:$C$167</c:f>
              <c:numCache>
                <c:formatCode>0.00</c:formatCode>
                <c:ptCount val="30"/>
                <c:pt idx="0">
                  <c:v>7.42</c:v>
                </c:pt>
                <c:pt idx="1">
                  <c:v>8.07</c:v>
                </c:pt>
                <c:pt idx="2">
                  <c:v>8.17</c:v>
                </c:pt>
                <c:pt idx="3">
                  <c:v>8.1199999999999992</c:v>
                </c:pt>
                <c:pt idx="4">
                  <c:v>8.25</c:v>
                </c:pt>
                <c:pt idx="5">
                  <c:v>8.4700000000000006</c:v>
                </c:pt>
                <c:pt idx="6">
                  <c:v>8.3699999999999992</c:v>
                </c:pt>
                <c:pt idx="7">
                  <c:v>8.18</c:v>
                </c:pt>
                <c:pt idx="8">
                  <c:v>8.2899999999999991</c:v>
                </c:pt>
                <c:pt idx="9">
                  <c:v>8.41</c:v>
                </c:pt>
                <c:pt idx="10">
                  <c:v>8.42</c:v>
                </c:pt>
                <c:pt idx="11">
                  <c:v>8.42</c:v>
                </c:pt>
                <c:pt idx="12">
                  <c:v>8.3800000000000008</c:v>
                </c:pt>
                <c:pt idx="13">
                  <c:v>8.17</c:v>
                </c:pt>
                <c:pt idx="14">
                  <c:v>7.9450000000000003</c:v>
                </c:pt>
                <c:pt idx="15">
                  <c:v>7.79</c:v>
                </c:pt>
                <c:pt idx="16">
                  <c:v>8.0399999999999991</c:v>
                </c:pt>
                <c:pt idx="17">
                  <c:v>8.0299999999999994</c:v>
                </c:pt>
                <c:pt idx="18">
                  <c:v>7.58</c:v>
                </c:pt>
                <c:pt idx="19">
                  <c:v>7.23</c:v>
                </c:pt>
                <c:pt idx="20">
                  <c:v>7.3</c:v>
                </c:pt>
                <c:pt idx="21">
                  <c:v>7.04</c:v>
                </c:pt>
                <c:pt idx="22">
                  <c:v>7.46</c:v>
                </c:pt>
                <c:pt idx="23">
                  <c:v>7.31</c:v>
                </c:pt>
                <c:pt idx="24">
                  <c:v>7.88</c:v>
                </c:pt>
                <c:pt idx="25">
                  <c:v>7.77</c:v>
                </c:pt>
                <c:pt idx="26">
                  <c:v>7.82</c:v>
                </c:pt>
                <c:pt idx="27">
                  <c:v>7.64</c:v>
                </c:pt>
                <c:pt idx="28">
                  <c:v>7.53</c:v>
                </c:pt>
                <c:pt idx="29">
                  <c:v>7.5</c:v>
                </c:pt>
              </c:numCache>
            </c:numRef>
          </c:val>
        </c:ser>
        <c:ser>
          <c:idx val="2"/>
          <c:order val="2"/>
          <c:tx>
            <c:strRef>
              <c:f>Monetary!$D$3:$D$4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Monetary!$A$138:$A$167</c:f>
              <c:numCache>
                <c:formatCode>mmm\-yy</c:formatCode>
                <c:ptCount val="3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</c:numCache>
            </c:numRef>
          </c:cat>
          <c:val>
            <c:numRef>
              <c:f>Monetary!$D$139:$D$167</c:f>
              <c:numCache>
                <c:formatCode>0.00</c:formatCode>
                <c:ptCount val="29"/>
                <c:pt idx="0">
                  <c:v>-2.9999999999999361E-2</c:v>
                </c:pt>
                <c:pt idx="1">
                  <c:v>-0.42999999999999972</c:v>
                </c:pt>
                <c:pt idx="2">
                  <c:v>-0.38000000000000078</c:v>
                </c:pt>
                <c:pt idx="3">
                  <c:v>-0.15000000000000036</c:v>
                </c:pt>
                <c:pt idx="4">
                  <c:v>0.47000000000000064</c:v>
                </c:pt>
                <c:pt idx="5">
                  <c:v>1.4699999999999989</c:v>
                </c:pt>
                <c:pt idx="6">
                  <c:v>1.4799999999999995</c:v>
                </c:pt>
                <c:pt idx="7">
                  <c:v>1.8899999999999988</c:v>
                </c:pt>
                <c:pt idx="8">
                  <c:v>2.3100000000000005</c:v>
                </c:pt>
                <c:pt idx="9">
                  <c:v>2.5199999999999996</c:v>
                </c:pt>
                <c:pt idx="10">
                  <c:v>2.62</c:v>
                </c:pt>
                <c:pt idx="11">
                  <c:v>2.080000000000001</c:v>
                </c:pt>
                <c:pt idx="12">
                  <c:v>1.9699999999999998</c:v>
                </c:pt>
                <c:pt idx="13">
                  <c:v>2.2450000000000001</c:v>
                </c:pt>
                <c:pt idx="14">
                  <c:v>2.6900000000000004</c:v>
                </c:pt>
                <c:pt idx="15">
                  <c:v>3.2399999999999993</c:v>
                </c:pt>
                <c:pt idx="16">
                  <c:v>3.4299999999999997</c:v>
                </c:pt>
                <c:pt idx="17">
                  <c:v>3.38</c:v>
                </c:pt>
                <c:pt idx="18">
                  <c:v>3.5300000000000002</c:v>
                </c:pt>
                <c:pt idx="19">
                  <c:v>3.8</c:v>
                </c:pt>
                <c:pt idx="20">
                  <c:v>3.84</c:v>
                </c:pt>
                <c:pt idx="21">
                  <c:v>4.0600000000000005</c:v>
                </c:pt>
                <c:pt idx="22">
                  <c:v>3.7099999999999995</c:v>
                </c:pt>
                <c:pt idx="23">
                  <c:v>4.38</c:v>
                </c:pt>
                <c:pt idx="24">
                  <c:v>4.0699999999999994</c:v>
                </c:pt>
                <c:pt idx="25">
                  <c:v>4.12</c:v>
                </c:pt>
                <c:pt idx="26">
                  <c:v>3.54</c:v>
                </c:pt>
                <c:pt idx="27">
                  <c:v>3.33</c:v>
                </c:pt>
                <c:pt idx="28">
                  <c:v>2.9000000000000004</c:v>
                </c:pt>
              </c:numCache>
            </c:numRef>
          </c:val>
        </c:ser>
        <c:ser>
          <c:idx val="3"/>
          <c:order val="3"/>
          <c:tx>
            <c:strRef>
              <c:f>Monetary!$E$3:$E$4</c:f>
              <c:strCache>
                <c:ptCount val="1"/>
                <c:pt idx="0">
                  <c:v>Rand Dollar Exchange Rate per 1USD</c:v>
                </c:pt>
              </c:strCache>
            </c:strRef>
          </c:tx>
          <c:spPr>
            <a:ln w="44450"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Monetary!$A$138:$A$167</c:f>
              <c:numCache>
                <c:formatCode>mmm\-yy</c:formatCode>
                <c:ptCount val="3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</c:numCache>
            </c:numRef>
          </c:cat>
          <c:val>
            <c:numRef>
              <c:f>Monetary!$E$139:$E$167</c:f>
              <c:numCache>
                <c:formatCode>0.00</c:formatCode>
                <c:ptCount val="29"/>
                <c:pt idx="0">
                  <c:v>6.4078999999999997</c:v>
                </c:pt>
                <c:pt idx="1">
                  <c:v>6.6070000000000002</c:v>
                </c:pt>
                <c:pt idx="2">
                  <c:v>6.1723999999999997</c:v>
                </c:pt>
                <c:pt idx="3">
                  <c:v>6.2893999999999997</c:v>
                </c:pt>
                <c:pt idx="4">
                  <c:v>6.3240999999999996</c:v>
                </c:pt>
                <c:pt idx="5">
                  <c:v>6.46</c:v>
                </c:pt>
                <c:pt idx="6">
                  <c:v>6.5374999999999996</c:v>
                </c:pt>
                <c:pt idx="7">
                  <c:v>6.4663000000000004</c:v>
                </c:pt>
                <c:pt idx="8">
                  <c:v>7.0730000000000004</c:v>
                </c:pt>
                <c:pt idx="9">
                  <c:v>6.7133000000000003</c:v>
                </c:pt>
                <c:pt idx="10">
                  <c:v>6.6121999999999996</c:v>
                </c:pt>
                <c:pt idx="11">
                  <c:v>6.7988999999999997</c:v>
                </c:pt>
                <c:pt idx="12">
                  <c:v>6.8829000000000002</c:v>
                </c:pt>
                <c:pt idx="13">
                  <c:v>6.7770000000000001</c:v>
                </c:pt>
                <c:pt idx="14">
                  <c:v>6.8403999999999998</c:v>
                </c:pt>
                <c:pt idx="15">
                  <c:v>6.4306999999999999</c:v>
                </c:pt>
                <c:pt idx="16">
                  <c:v>6.5244</c:v>
                </c:pt>
                <c:pt idx="17">
                  <c:v>6.6020000000000003</c:v>
                </c:pt>
                <c:pt idx="18">
                  <c:v>6.5555000000000003</c:v>
                </c:pt>
                <c:pt idx="19">
                  <c:v>6.7468000000000004</c:v>
                </c:pt>
                <c:pt idx="20">
                  <c:v>6.8577000000000004</c:v>
                </c:pt>
                <c:pt idx="21">
                  <c:v>6.8418000000000001</c:v>
                </c:pt>
                <c:pt idx="22">
                  <c:v>6.7449000000000003</c:v>
                </c:pt>
                <c:pt idx="23">
                  <c:v>7.17</c:v>
                </c:pt>
                <c:pt idx="24">
                  <c:v>7</c:v>
                </c:pt>
                <c:pt idx="25">
                  <c:v>6.81</c:v>
                </c:pt>
                <c:pt idx="26">
                  <c:v>6.92</c:v>
                </c:pt>
                <c:pt idx="27">
                  <c:v>6.92</c:v>
                </c:pt>
                <c:pt idx="28">
                  <c:v>6.79</c:v>
                </c:pt>
              </c:numCache>
            </c:numRef>
          </c:val>
        </c:ser>
        <c:marker val="1"/>
        <c:axId val="121458048"/>
        <c:axId val="121472128"/>
      </c:lineChart>
      <c:dateAx>
        <c:axId val="12145804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1472128"/>
        <c:crosses val="autoZero"/>
        <c:auto val="1"/>
        <c:lblOffset val="100"/>
      </c:dateAx>
      <c:valAx>
        <c:axId val="121472128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1458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1979017644254222"/>
          <c:y val="0.60276741910266618"/>
          <c:w val="0.4783023366714354"/>
          <c:h val="0.2178499218115986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5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956521739130543E-2"/>
          <c:y val="3.7037115836729972E-2"/>
          <c:w val="0.908343125734418"/>
          <c:h val="0.88453347233598922"/>
        </c:manualLayout>
      </c:layout>
      <c:bar3DChart>
        <c:barDir val="col"/>
        <c:grouping val="clustered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 * #,##0.00_ ;_ * \-#,##0.00_ ;_ * "-"??_ ;_ @_ 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Trade!$C$20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Trade!$E$22:$E$33</c:f>
              <c:numCache>
                <c:formatCode>_ * #,##0.00_ ;_ * \-#,##0.00_ ;_ * "-"??_ ;_ @_ 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Trade!$F$20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Trade!$H$22:$H$33</c:f>
              <c:numCache>
                <c:formatCode>_ * #,##0.00_ ;_ * \-#,##0.00_ ;_ * "-"??_ ;_ @_ 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Trade!$I$20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Trade!$K$22:$K$33</c:f>
              <c:numCache>
                <c:formatCode>_ * #,##0.00_ ;_ * \-#,##0.00_ ;_ * "-"??_ ;_ @_ 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Trade!$E$38:$E$49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3617.4300250000015</c:v>
                </c:pt>
                <c:pt idx="9">
                  <c:v>-3209.5756540000002</c:v>
                </c:pt>
                <c:pt idx="10">
                  <c:v>8400.4748249999975</c:v>
                </c:pt>
                <c:pt idx="11">
                  <c:v>10328.034229000004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Trade!$F$36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Trade!$H$38:$H$49</c:f>
              <c:numCache>
                <c:formatCode>_ * #,##0.00_ ;_ * \-#,##0.00_ ;_ * "-"??_ ;_ @_ </c:formatCode>
                <c:ptCount val="12"/>
                <c:pt idx="0">
                  <c:v>-4926.3411569999953</c:v>
                </c:pt>
                <c:pt idx="1">
                  <c:v>-349.91000000000349</c:v>
                </c:pt>
                <c:pt idx="2">
                  <c:v>970.60513799999899</c:v>
                </c:pt>
                <c:pt idx="3">
                  <c:v>-2446.348076000002</c:v>
                </c:pt>
                <c:pt idx="4">
                  <c:v>-1534.9099999999962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hape val="cylinder"/>
        </c:ser>
        <c:shape val="box"/>
        <c:axId val="121799808"/>
        <c:axId val="121801344"/>
        <c:axId val="0"/>
      </c:bar3DChart>
      <c:catAx>
        <c:axId val="1217998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801344"/>
        <c:crosses val="autoZero"/>
        <c:auto val="1"/>
        <c:lblAlgn val="ctr"/>
        <c:lblOffset val="100"/>
        <c:tickLblSkip val="2"/>
        <c:tickMarkSkip val="1"/>
      </c:catAx>
      <c:valAx>
        <c:axId val="121801344"/>
        <c:scaling>
          <c:orientation val="minMax"/>
        </c:scaling>
        <c:axPos val="l"/>
        <c:numFmt formatCode="_ * #,##0.00_ ;_ * \-#,##0.00_ ;_ * &quot;-&quot;??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7998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527536208233039"/>
          <c:y val="4.8656499636891878E-2"/>
          <c:w val="0.18104829124338759"/>
          <c:h val="0.169934640522876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21836245523539957"/>
          <c:y val="1.7241260335415821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4292918217032243E-2"/>
          <c:y val="2.158096309389898E-2"/>
          <c:w val="0.89578272306180551"/>
          <c:h val="0.84738443408860065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Employment!$B$43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Employment!$A$44:$A$57</c:f>
              <c:strCache>
                <c:ptCount val="14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</c:strCache>
            </c:strRef>
          </c:cat>
          <c:val>
            <c:numRef>
              <c:f>Employment!$B$44:$B$57</c:f>
              <c:numCache>
                <c:formatCode>0.00</c:formatCode>
                <c:ptCount val="14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  <c:pt idx="6">
                  <c:v>18.647342995169083</c:v>
                </c:pt>
                <c:pt idx="7">
                  <c:v>19.295958279009128</c:v>
                </c:pt>
                <c:pt idx="8">
                  <c:v>19.325551232166021</c:v>
                </c:pt>
                <c:pt idx="9">
                  <c:v>20.934761441090554</c:v>
                </c:pt>
                <c:pt idx="10">
                  <c:v>19.665551839464886</c:v>
                </c:pt>
                <c:pt idx="11">
                  <c:v>19.769736842105264</c:v>
                </c:pt>
                <c:pt idx="12">
                  <c:v>20.334535913414236</c:v>
                </c:pt>
                <c:pt idx="13">
                  <c:v>20.337902454574433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Employment!$F$43</c:f>
              <c:strCache>
                <c:ptCount val="1"/>
                <c:pt idx="0">
                  <c:v>Unemployment Rate (Expanded Def)</c:v>
                </c:pt>
              </c:strCache>
            </c:strRef>
          </c:tx>
          <c:cat>
            <c:strRef>
              <c:f>Employment!$A$44:$A$57</c:f>
              <c:strCache>
                <c:ptCount val="14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</c:strCache>
            </c:strRef>
          </c:cat>
          <c:val>
            <c:numRef>
              <c:f>Employment!$F$44:$F$57</c:f>
              <c:numCache>
                <c:formatCode>0.00</c:formatCode>
                <c:ptCount val="14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  <c:pt idx="6">
                  <c:v>34.589371980676333</c:v>
                </c:pt>
                <c:pt idx="7">
                  <c:v>34.517601043024769</c:v>
                </c:pt>
                <c:pt idx="8">
                  <c:v>35.635538261997404</c:v>
                </c:pt>
                <c:pt idx="9">
                  <c:v>37.29308666017527</c:v>
                </c:pt>
                <c:pt idx="10">
                  <c:v>38.49498327759197</c:v>
                </c:pt>
                <c:pt idx="11">
                  <c:v>37.532894736842103</c:v>
                </c:pt>
                <c:pt idx="12">
                  <c:v>39.750737946867822</c:v>
                </c:pt>
                <c:pt idx="13">
                  <c:v>39.591966847306345</c:v>
                </c:pt>
              </c:numCache>
            </c:numRef>
          </c:val>
        </c:ser>
        <c:shape val="box"/>
        <c:axId val="121933824"/>
        <c:axId val="121935360"/>
        <c:axId val="0"/>
      </c:bar3DChart>
      <c:catAx>
        <c:axId val="1219338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935360"/>
        <c:crosses val="autoZero"/>
        <c:auto val="1"/>
        <c:lblAlgn val="ctr"/>
        <c:lblOffset val="100"/>
        <c:tickLblSkip val="1"/>
        <c:tickMarkSkip val="1"/>
      </c:catAx>
      <c:valAx>
        <c:axId val="1219353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9338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 paperSize="9" orientation="landscape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52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03338940217612E-2"/>
          <c:y val="2.9535864978902981E-2"/>
          <c:w val="0.88465770616079564"/>
          <c:h val="0.84177388617050852"/>
        </c:manualLayout>
      </c:layout>
      <c:bar3DChart>
        <c:barDir val="col"/>
        <c:grouping val="percentStacked"/>
        <c:ser>
          <c:idx val="0"/>
          <c:order val="0"/>
          <c:tx>
            <c:strRef>
              <c:f>Employment!$A$146</c:f>
              <c:strCache>
                <c:ptCount val="1"/>
                <c:pt idx="0">
                  <c:v>Q4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Employment!$B$142:$K$142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Employment!$B$146:$K$146</c:f>
              <c:numCache>
                <c:formatCode>0.00</c:formatCode>
                <c:ptCount val="10"/>
                <c:pt idx="0">
                  <c:v>6.1953629798555685</c:v>
                </c:pt>
                <c:pt idx="1">
                  <c:v>0.34207525655644244</c:v>
                </c:pt>
                <c:pt idx="2">
                  <c:v>15.203344735841885</c:v>
                </c:pt>
                <c:pt idx="3">
                  <c:v>0.41809198023565186</c:v>
                </c:pt>
                <c:pt idx="4">
                  <c:v>9.1980235651843412</c:v>
                </c:pt>
                <c:pt idx="5">
                  <c:v>22.614975294564804</c:v>
                </c:pt>
                <c:pt idx="6">
                  <c:v>6.9175218548080579</c:v>
                </c:pt>
                <c:pt idx="7">
                  <c:v>10.262257696693272</c:v>
                </c:pt>
                <c:pt idx="8">
                  <c:v>18.091980235651846</c:v>
                </c:pt>
                <c:pt idx="9">
                  <c:v>10.756366400608133</c:v>
                </c:pt>
              </c:numCache>
            </c:numRef>
          </c:val>
        </c:ser>
        <c:ser>
          <c:idx val="1"/>
          <c:order val="1"/>
          <c:tx>
            <c:strRef>
              <c:f>Employment!$A$150</c:f>
              <c:strCache>
                <c:ptCount val="1"/>
                <c:pt idx="0">
                  <c:v>Q4 2009</c:v>
                </c:pt>
              </c:strCache>
            </c:strRef>
          </c:tx>
          <c:cat>
            <c:strRef>
              <c:f>Employment!$B$142:$K$142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Employment!$B$150:$K$150</c:f>
              <c:numCache>
                <c:formatCode>0.00</c:formatCode>
                <c:ptCount val="10"/>
                <c:pt idx="0">
                  <c:v>4.4830371567043619</c:v>
                </c:pt>
                <c:pt idx="1">
                  <c:v>0.28271405492730206</c:v>
                </c:pt>
                <c:pt idx="2">
                  <c:v>16.033925686591278</c:v>
                </c:pt>
                <c:pt idx="3">
                  <c:v>0.36348949919224555</c:v>
                </c:pt>
                <c:pt idx="4">
                  <c:v>9.6122778675282703</c:v>
                </c:pt>
                <c:pt idx="5">
                  <c:v>21.44588045234249</c:v>
                </c:pt>
                <c:pt idx="6">
                  <c:v>6.4216478190630051</c:v>
                </c:pt>
                <c:pt idx="7">
                  <c:v>12.358642972536348</c:v>
                </c:pt>
                <c:pt idx="8">
                  <c:v>19.789983844911145</c:v>
                </c:pt>
                <c:pt idx="9">
                  <c:v>9.1680129240710819</c:v>
                </c:pt>
              </c:numCache>
            </c:numRef>
          </c:val>
        </c:ser>
        <c:ser>
          <c:idx val="2"/>
          <c:order val="2"/>
          <c:tx>
            <c:strRef>
              <c:f>Employment!$A$154</c:f>
              <c:strCache>
                <c:ptCount val="1"/>
                <c:pt idx="0">
                  <c:v>Q4 2010</c:v>
                </c:pt>
              </c:strCache>
            </c:strRef>
          </c:tx>
          <c:cat>
            <c:strRef>
              <c:f>Employment!$B$142:$K$142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Employment!$B$154:$K$154</c:f>
              <c:numCache>
                <c:formatCode>0.00</c:formatCode>
                <c:ptCount val="10"/>
                <c:pt idx="0">
                  <c:v>4.9610496104961053</c:v>
                </c:pt>
                <c:pt idx="1">
                  <c:v>0.53300533005330053</c:v>
                </c:pt>
                <c:pt idx="2">
                  <c:v>15.211152111521114</c:v>
                </c:pt>
                <c:pt idx="3">
                  <c:v>0.69700697006970069</c:v>
                </c:pt>
                <c:pt idx="4">
                  <c:v>9.2250922509225095</c:v>
                </c:pt>
                <c:pt idx="5">
                  <c:v>21.443214432144323</c:v>
                </c:pt>
                <c:pt idx="6">
                  <c:v>7.5850758507585079</c:v>
                </c:pt>
                <c:pt idx="7">
                  <c:v>10.906109061090611</c:v>
                </c:pt>
                <c:pt idx="8">
                  <c:v>10.906109061090611</c:v>
                </c:pt>
                <c:pt idx="9">
                  <c:v>8.5280852808528085</c:v>
                </c:pt>
              </c:numCache>
            </c:numRef>
          </c:val>
        </c:ser>
        <c:shape val="cylinder"/>
        <c:axId val="122038912"/>
        <c:axId val="122044800"/>
        <c:axId val="0"/>
      </c:bar3DChart>
      <c:catAx>
        <c:axId val="1220389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044800"/>
        <c:crosses val="autoZero"/>
        <c:auto val="1"/>
        <c:lblAlgn val="ctr"/>
        <c:lblOffset val="100"/>
        <c:tickLblSkip val="1"/>
        <c:tickMarkSkip val="1"/>
      </c:catAx>
      <c:valAx>
        <c:axId val="1220448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0389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1004760966360065"/>
          <c:y val="1.8987341772151899E-2"/>
          <c:w val="8.8199486489651258E-2"/>
          <c:h val="0.302287340664695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00405936581598E-2"/>
          <c:y val="4.1237165297253645E-2"/>
          <c:w val="0.91172712827209978"/>
          <c:h val="0.7628875579992026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PSCE!$A$265:$A$286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PSCE!$B$265:$B$286</c:f>
              <c:numCache>
                <c:formatCode>#,##0</c:formatCode>
                <c:ptCount val="22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116160</c:v>
                </c:pt>
                <c:pt idx="20">
                  <c:v>120742.41666666667</c:v>
                </c:pt>
                <c:pt idx="21">
                  <c:v>119745</c:v>
                </c:pt>
              </c:numCache>
            </c:numRef>
          </c:val>
        </c:ser>
        <c:marker val="1"/>
        <c:axId val="122152064"/>
        <c:axId val="122153600"/>
      </c:lineChart>
      <c:catAx>
        <c:axId val="1221520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153600"/>
        <c:crosses val="autoZero"/>
        <c:auto val="1"/>
        <c:lblAlgn val="ctr"/>
        <c:lblOffset val="100"/>
        <c:tickLblSkip val="1"/>
        <c:tickMarkSkip val="1"/>
      </c:catAx>
      <c:valAx>
        <c:axId val="12215360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1520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7.3684216892243456E-2"/>
          <c:y val="3.0848329048843211E-2"/>
          <c:w val="0.92105322333292006"/>
          <c:h val="0.7634961439588688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PSCE!$A$265:$A$286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PSCE!$C$265:$C$286</c:f>
              <c:numCache>
                <c:formatCode>#,##0</c:formatCode>
                <c:ptCount val="22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4750.666666666667</c:v>
                </c:pt>
                <c:pt idx="21">
                  <c:v>4271.833333333333</c:v>
                </c:pt>
              </c:numCache>
            </c:numRef>
          </c:val>
        </c:ser>
        <c:marker val="1"/>
        <c:axId val="122182272"/>
        <c:axId val="122188160"/>
      </c:lineChart>
      <c:catAx>
        <c:axId val="1221822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188160"/>
        <c:crosses val="autoZero"/>
        <c:auto val="1"/>
        <c:lblAlgn val="ctr"/>
        <c:lblOffset val="100"/>
        <c:tickLblSkip val="1"/>
        <c:tickMarkSkip val="1"/>
      </c:catAx>
      <c:valAx>
        <c:axId val="12218816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1822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2785808147175025E-2"/>
          <c:y val="4.1025743754366358E-2"/>
          <c:w val="0.91195795006570302"/>
          <c:h val="0.7641044774251009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PSCE!$A$265:$A$286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PSCE!$E$265:$E$286</c:f>
              <c:numCache>
                <c:formatCode>#,##0</c:formatCode>
                <c:ptCount val="22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202099.83333333334</c:v>
                </c:pt>
                <c:pt idx="20">
                  <c:v>206870.75</c:v>
                </c:pt>
                <c:pt idx="21">
                  <c:v>219444</c:v>
                </c:pt>
              </c:numCache>
            </c:numRef>
          </c:val>
        </c:ser>
        <c:marker val="1"/>
        <c:axId val="122298752"/>
        <c:axId val="122300288"/>
      </c:lineChart>
      <c:catAx>
        <c:axId val="1222987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300288"/>
        <c:crosses val="autoZero"/>
        <c:auto val="1"/>
        <c:lblAlgn val="ctr"/>
        <c:lblOffset val="100"/>
        <c:tickLblSkip val="1"/>
        <c:tickMarkSkip val="1"/>
      </c:catAx>
      <c:valAx>
        <c:axId val="12230028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2987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805519691102256"/>
          <c:y val="4.3589743589743567E-2"/>
          <c:w val="0.31668854903530147"/>
          <c:h val="0.125641294838145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74343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PSCE!$A$265:$A$286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PSCE!$F$265:$F$286</c:f>
              <c:numCache>
                <c:formatCode>#,##0</c:formatCode>
                <c:ptCount val="22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31013</c:v>
                </c:pt>
                <c:pt idx="21">
                  <c:v>26303.666666666668</c:v>
                </c:pt>
              </c:numCache>
            </c:numRef>
          </c:val>
        </c:ser>
        <c:marker val="1"/>
        <c:axId val="122341248"/>
        <c:axId val="122342784"/>
      </c:lineChart>
      <c:catAx>
        <c:axId val="1223412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342784"/>
        <c:crosses val="autoZero"/>
        <c:auto val="1"/>
        <c:lblAlgn val="ctr"/>
        <c:lblOffset val="100"/>
        <c:tickLblSkip val="1"/>
        <c:tickMarkSkip val="1"/>
      </c:catAx>
      <c:valAx>
        <c:axId val="12234278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34124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735005346555335"/>
          <c:y val="4.3478260869565223E-2"/>
          <c:w val="0.27559091571887251"/>
          <c:h val="0.125319961603265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91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PSCE!$A$265:$A$286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PSCE!$G$265:$G$286</c:f>
              <c:numCache>
                <c:formatCode>#,##0</c:formatCode>
                <c:ptCount val="22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  <c:pt idx="20">
                  <c:v>1028340.75</c:v>
                </c:pt>
                <c:pt idx="21">
                  <c:v>1049227.1666666667</c:v>
                </c:pt>
              </c:numCache>
            </c:numRef>
          </c:val>
        </c:ser>
        <c:marker val="1"/>
        <c:axId val="122359168"/>
        <c:axId val="122373248"/>
      </c:lineChart>
      <c:catAx>
        <c:axId val="1223591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373248"/>
        <c:crosses val="autoZero"/>
        <c:auto val="1"/>
        <c:lblAlgn val="ctr"/>
        <c:lblOffset val="100"/>
        <c:tickLblSkip val="1"/>
        <c:tickMarkSkip val="1"/>
      </c:catAx>
      <c:valAx>
        <c:axId val="12237324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3591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4169595582560004"/>
          <c:y val="4.336734693877551E-2"/>
          <c:w val="0.29619934186427532"/>
          <c:h val="0.1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18162E-2"/>
          <c:w val="0.91230366492145232"/>
          <c:h val="0.76590521107968579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PSCE!$A$265:$A$286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PSCE!$H$265:$H$286</c:f>
              <c:numCache>
                <c:formatCode>#,##0</c:formatCode>
                <c:ptCount val="22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  <c:pt idx="20">
                  <c:v>637064.08333333337</c:v>
                </c:pt>
                <c:pt idx="21">
                  <c:v>682711.83333333337</c:v>
                </c:pt>
              </c:numCache>
            </c:numRef>
          </c:val>
        </c:ser>
        <c:marker val="1"/>
        <c:axId val="122225792"/>
        <c:axId val="122227328"/>
      </c:lineChart>
      <c:catAx>
        <c:axId val="1222257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227328"/>
        <c:crosses val="autoZero"/>
        <c:auto val="1"/>
        <c:lblAlgn val="ctr"/>
        <c:lblOffset val="100"/>
        <c:tickLblSkip val="1"/>
        <c:tickMarkSkip val="1"/>
      </c:catAx>
      <c:valAx>
        <c:axId val="12222732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2257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21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69225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PSCE!$A$265:$A$286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PSCE!$D$265:$D$286</c:f>
              <c:numCache>
                <c:formatCode>#,##0</c:formatCode>
                <c:ptCount val="22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  <c:pt idx="20">
                  <c:v>1903290.3333333333</c:v>
                </c:pt>
                <c:pt idx="21">
                  <c:v>1977686.8333333333</c:v>
                </c:pt>
              </c:numCache>
            </c:numRef>
          </c:val>
        </c:ser>
        <c:marker val="1"/>
        <c:axId val="122256000"/>
        <c:axId val="122274176"/>
      </c:lineChart>
      <c:catAx>
        <c:axId val="1222560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274176"/>
        <c:crosses val="autoZero"/>
        <c:auto val="1"/>
        <c:lblAlgn val="ctr"/>
        <c:lblOffset val="100"/>
        <c:tickLblSkip val="1"/>
        <c:tickMarkSkip val="1"/>
      </c:catAx>
      <c:valAx>
        <c:axId val="12227417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2560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798598E-2"/>
          <c:w val="0.35424877062781551"/>
          <c:h val="0.124365748697656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0.13195519012800491"/>
          <c:y val="3.3057860800665445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2580689719918953"/>
          <c:y val="2.4793106380369606E-2"/>
          <c:w val="0.84418975758701664"/>
          <c:h val="0.83057964693189734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PSCE!$A$238:$A$262</c:f>
              <c:numCache>
                <c:formatCode>mmm\-yy</c:formatCode>
                <c:ptCount val="25"/>
                <c:pt idx="0">
                  <c:v>39965</c:v>
                </c:pt>
                <c:pt idx="1">
                  <c:v>39995</c:v>
                </c:pt>
                <c:pt idx="2">
                  <c:v>40026</c:v>
                </c:pt>
                <c:pt idx="3">
                  <c:v>40057</c:v>
                </c:pt>
                <c:pt idx="4">
                  <c:v>40087</c:v>
                </c:pt>
                <c:pt idx="5">
                  <c:v>40118</c:v>
                </c:pt>
                <c:pt idx="6">
                  <c:v>40148</c:v>
                </c:pt>
                <c:pt idx="7">
                  <c:v>40179</c:v>
                </c:pt>
                <c:pt idx="8">
                  <c:v>40210</c:v>
                </c:pt>
                <c:pt idx="9">
                  <c:v>40238</c:v>
                </c:pt>
                <c:pt idx="10">
                  <c:v>40269</c:v>
                </c:pt>
                <c:pt idx="11">
                  <c:v>40299</c:v>
                </c:pt>
                <c:pt idx="12">
                  <c:v>40330</c:v>
                </c:pt>
                <c:pt idx="13">
                  <c:v>40360</c:v>
                </c:pt>
                <c:pt idx="14">
                  <c:v>40391</c:v>
                </c:pt>
                <c:pt idx="15">
                  <c:v>40422</c:v>
                </c:pt>
                <c:pt idx="16">
                  <c:v>40452</c:v>
                </c:pt>
                <c:pt idx="17">
                  <c:v>40483</c:v>
                </c:pt>
                <c:pt idx="18">
                  <c:v>40513</c:v>
                </c:pt>
                <c:pt idx="19">
                  <c:v>40544</c:v>
                </c:pt>
                <c:pt idx="20">
                  <c:v>40575</c:v>
                </c:pt>
                <c:pt idx="21">
                  <c:v>40603</c:v>
                </c:pt>
                <c:pt idx="22">
                  <c:v>40634</c:v>
                </c:pt>
                <c:pt idx="23">
                  <c:v>40664</c:v>
                </c:pt>
                <c:pt idx="24">
                  <c:v>40695</c:v>
                </c:pt>
              </c:numCache>
            </c:numRef>
          </c:cat>
          <c:val>
            <c:numRef>
              <c:f>PSCE!$D$238:$D$262</c:f>
              <c:numCache>
                <c:formatCode>#,##0</c:formatCode>
                <c:ptCount val="25"/>
                <c:pt idx="0">
                  <c:v>1859581</c:v>
                </c:pt>
                <c:pt idx="1">
                  <c:v>1865152</c:v>
                </c:pt>
                <c:pt idx="2">
                  <c:v>1861800</c:v>
                </c:pt>
                <c:pt idx="3">
                  <c:v>1860769</c:v>
                </c:pt>
                <c:pt idx="4">
                  <c:v>1861142</c:v>
                </c:pt>
                <c:pt idx="5">
                  <c:v>1861389</c:v>
                </c:pt>
                <c:pt idx="6">
                  <c:v>1861277</c:v>
                </c:pt>
                <c:pt idx="7">
                  <c:v>1866644</c:v>
                </c:pt>
                <c:pt idx="8">
                  <c:v>1875897</c:v>
                </c:pt>
                <c:pt idx="9">
                  <c:v>1875507</c:v>
                </c:pt>
                <c:pt idx="10">
                  <c:v>1873274</c:v>
                </c:pt>
                <c:pt idx="11">
                  <c:v>1880871</c:v>
                </c:pt>
                <c:pt idx="12">
                  <c:v>1888631</c:v>
                </c:pt>
                <c:pt idx="13">
                  <c:v>1903532</c:v>
                </c:pt>
                <c:pt idx="14">
                  <c:v>1917768</c:v>
                </c:pt>
                <c:pt idx="15">
                  <c:v>1936914</c:v>
                </c:pt>
                <c:pt idx="16">
                  <c:v>1935498</c:v>
                </c:pt>
                <c:pt idx="17">
                  <c:v>1943218</c:v>
                </c:pt>
                <c:pt idx="18">
                  <c:v>1941730</c:v>
                </c:pt>
                <c:pt idx="19">
                  <c:v>1955015</c:v>
                </c:pt>
                <c:pt idx="20">
                  <c:v>1971557</c:v>
                </c:pt>
                <c:pt idx="21">
                  <c:v>1975168</c:v>
                </c:pt>
                <c:pt idx="22">
                  <c:v>1986284</c:v>
                </c:pt>
                <c:pt idx="23">
                  <c:v>1984829</c:v>
                </c:pt>
                <c:pt idx="24">
                  <c:v>1993268</c:v>
                </c:pt>
              </c:numCache>
            </c:numRef>
          </c:val>
        </c:ser>
        <c:marker val="1"/>
        <c:axId val="122515456"/>
        <c:axId val="122516992"/>
      </c:lineChart>
      <c:dateAx>
        <c:axId val="12251545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2516992"/>
        <c:crosses val="autoZero"/>
        <c:auto val="1"/>
        <c:lblOffset val="100"/>
      </c:dateAx>
      <c:valAx>
        <c:axId val="122516992"/>
        <c:scaling>
          <c:orientation val="minMax"/>
          <c:min val="18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251545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Yearly'!$A$252:$A$272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Yearly'!$B$252:$B$272</c:f>
              <c:numCache>
                <c:formatCode>0.00</c:formatCode>
                <c:ptCount val="21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30.038606278268379</c:v>
                </c:pt>
                <c:pt idx="19">
                  <c:v>4.2876007959421409</c:v>
                </c:pt>
                <c:pt idx="20">
                  <c:v>6.0466787612061346</c:v>
                </c:pt>
              </c:numCache>
            </c:numRef>
          </c:val>
        </c:ser>
        <c:marker val="1"/>
        <c:axId val="122857728"/>
        <c:axId val="122867712"/>
      </c:lineChart>
      <c:catAx>
        <c:axId val="1228577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867712"/>
        <c:crosses val="autoZero"/>
        <c:auto val="1"/>
        <c:lblAlgn val="ctr"/>
        <c:lblOffset val="100"/>
        <c:tickLblSkip val="1"/>
        <c:tickMarkSkip val="1"/>
      </c:catAx>
      <c:valAx>
        <c:axId val="1228677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8577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7898"/>
          <c:y val="9.1152815013404845E-2"/>
          <c:w val="0.20336968709236597"/>
          <c:h val="0.131367573691358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/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Yearly'!$A$252:$A$270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Yearly'!$E$252:$E$270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</c:numCache>
            </c:numRef>
          </c:val>
        </c:ser>
        <c:marker val="1"/>
        <c:axId val="122883456"/>
        <c:axId val="122889344"/>
      </c:lineChart>
      <c:catAx>
        <c:axId val="1228834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889344"/>
        <c:crosses val="autoZero"/>
        <c:auto val="1"/>
        <c:lblAlgn val="ctr"/>
        <c:lblOffset val="100"/>
        <c:tickLblSkip val="1"/>
        <c:tickMarkSkip val="1"/>
      </c:catAx>
      <c:valAx>
        <c:axId val="122889344"/>
        <c:scaling>
          <c:orientation val="minMax"/>
          <c:min val="40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8834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/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PSCE!$A$265:$A$284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PSCE!$F$265:$F$284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</c:ser>
        <c:marker val="1"/>
        <c:axId val="122930304"/>
        <c:axId val="122931840"/>
      </c:lineChart>
      <c:catAx>
        <c:axId val="1229303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931840"/>
        <c:crosses val="autoZero"/>
        <c:auto val="1"/>
        <c:lblAlgn val="ctr"/>
        <c:lblOffset val="100"/>
        <c:tickLblSkip val="1"/>
        <c:tickMarkSkip val="1"/>
      </c:catAx>
      <c:valAx>
        <c:axId val="12293184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9303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/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PSCE!$A$265:$A$284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PSCE!$G$265:$G$284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</c:numCache>
            </c:numRef>
          </c:val>
        </c:ser>
        <c:marker val="1"/>
        <c:axId val="122964608"/>
        <c:axId val="122982784"/>
      </c:lineChart>
      <c:catAx>
        <c:axId val="1229646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982784"/>
        <c:crosses val="autoZero"/>
        <c:auto val="1"/>
        <c:lblAlgn val="ctr"/>
        <c:lblOffset val="100"/>
        <c:tickLblSkip val="1"/>
        <c:tickMarkSkip val="1"/>
      </c:catAx>
      <c:valAx>
        <c:axId val="12298278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9646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/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PSCE!$A$265:$A$284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PSCE!$H$265:$H$284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</c:numCache>
            </c:numRef>
          </c:val>
        </c:ser>
        <c:marker val="1"/>
        <c:axId val="121250176"/>
        <c:axId val="121251712"/>
      </c:lineChart>
      <c:catAx>
        <c:axId val="1212501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251712"/>
        <c:crosses val="autoZero"/>
        <c:auto val="1"/>
        <c:lblAlgn val="ctr"/>
        <c:lblOffset val="100"/>
        <c:tickLblSkip val="1"/>
        <c:tickMarkSkip val="1"/>
      </c:catAx>
      <c:valAx>
        <c:axId val="12125171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2501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/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PSCE!$A$265:$A$284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PSCE!$D$265:$D$284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</c:numCache>
            </c:numRef>
          </c:val>
        </c:ser>
        <c:marker val="1"/>
        <c:axId val="121272192"/>
        <c:axId val="121273728"/>
      </c:lineChart>
      <c:catAx>
        <c:axId val="1212721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273728"/>
        <c:crosses val="autoZero"/>
        <c:auto val="1"/>
        <c:lblAlgn val="ctr"/>
        <c:lblOffset val="100"/>
        <c:tickLblSkip val="1"/>
        <c:tickMarkSkip val="1"/>
      </c:catAx>
      <c:valAx>
        <c:axId val="12127372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2721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9112E-2"/>
          <c:w val="0.92548131237401265"/>
          <c:h val="0.91428687384190277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Yearly'!$A$252:$A$272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Yearly'!$C$252:$C$272</c:f>
              <c:numCache>
                <c:formatCode>0.00</c:formatCode>
                <c:ptCount val="21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-3.7683990907697926</c:v>
                </c:pt>
                <c:pt idx="20">
                  <c:v>-4.7963093606540648</c:v>
                </c:pt>
              </c:numCache>
            </c:numRef>
          </c:val>
        </c:ser>
        <c:marker val="1"/>
        <c:axId val="123015168"/>
        <c:axId val="123016704"/>
      </c:lineChart>
      <c:catAx>
        <c:axId val="1230151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016704"/>
        <c:crosses val="autoZero"/>
        <c:auto val="1"/>
        <c:lblAlgn val="ctr"/>
        <c:lblOffset val="100"/>
        <c:tickLblSkip val="1"/>
        <c:tickMarkSkip val="1"/>
      </c:catAx>
      <c:valAx>
        <c:axId val="1230167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0151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062512618614981"/>
          <c:y val="9.3506493506498256E-2"/>
          <c:w val="0.23677897233999601"/>
          <c:h val="0.127272999965913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60698"/>
          <c:h val="0.7590673575129534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Yearly'!$A$252:$A$272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Yearly'!$E$252:$E$272</c:f>
              <c:numCache>
                <c:formatCode>0.00</c:formatCode>
                <c:ptCount val="21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  <c:pt idx="19">
                  <c:v>2.3769827127684464</c:v>
                </c:pt>
                <c:pt idx="20">
                  <c:v>7.7896204468980157</c:v>
                </c:pt>
              </c:numCache>
            </c:numRef>
          </c:val>
        </c:ser>
        <c:marker val="1"/>
        <c:axId val="123058432"/>
        <c:axId val="123076608"/>
      </c:lineChart>
      <c:catAx>
        <c:axId val="123058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076608"/>
        <c:crosses val="autoZero"/>
        <c:auto val="1"/>
        <c:lblAlgn val="ctr"/>
        <c:lblOffset val="100"/>
        <c:tickLblSkip val="1"/>
        <c:tickMarkSkip val="1"/>
      </c:catAx>
      <c:valAx>
        <c:axId val="1230766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0584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10924369747899433"/>
          <c:y val="7.512953367875648E-2"/>
          <c:w val="0.27971188475390435"/>
          <c:h val="0.1269430051813505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2914"/>
          <c:h val="0.9147309904185606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Yearly'!$A$252:$A$272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Yearly'!$F$252:$F$272</c:f>
              <c:numCache>
                <c:formatCode>0.00</c:formatCode>
                <c:ptCount val="21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-23.922148796361792</c:v>
                </c:pt>
                <c:pt idx="20">
                  <c:v>-19.167333591148282</c:v>
                </c:pt>
              </c:numCache>
            </c:numRef>
          </c:val>
        </c:ser>
        <c:marker val="1"/>
        <c:axId val="123113856"/>
        <c:axId val="123115392"/>
      </c:lineChart>
      <c:catAx>
        <c:axId val="1231138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115392"/>
        <c:crosses val="autoZero"/>
        <c:auto val="1"/>
        <c:lblAlgn val="ctr"/>
        <c:lblOffset val="100"/>
        <c:tickLblSkip val="1"/>
        <c:tickMarkSkip val="1"/>
      </c:catAx>
      <c:valAx>
        <c:axId val="1231153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1138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309365106340124"/>
          <c:y val="9.3023527097874745E-2"/>
          <c:w val="0.25179881291817319"/>
          <c:h val="0.126615258364022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6.3473091009245933E-2"/>
          <c:y val="4.3814488128332593E-2"/>
          <c:w val="0.93173707179609833"/>
          <c:h val="0.76031023516813734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Yearly'!$A$252:$A$272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Yearly'!$G$252:$G$272</c:f>
              <c:numCache>
                <c:formatCode>0.00</c:formatCode>
                <c:ptCount val="21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10.99482059144899</c:v>
                </c:pt>
                <c:pt idx="19">
                  <c:v>4.3002307937780699</c:v>
                </c:pt>
                <c:pt idx="20">
                  <c:v>3.2460522306774577</c:v>
                </c:pt>
              </c:numCache>
            </c:numRef>
          </c:val>
        </c:ser>
        <c:marker val="1"/>
        <c:axId val="123139968"/>
        <c:axId val="123141504"/>
      </c:lineChart>
      <c:catAx>
        <c:axId val="1231399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141504"/>
        <c:crosses val="autoZero"/>
        <c:auto val="1"/>
        <c:lblAlgn val="ctr"/>
        <c:lblOffset val="100"/>
        <c:tickLblSkip val="1"/>
        <c:tickMarkSkip val="1"/>
      </c:catAx>
      <c:valAx>
        <c:axId val="1231415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1399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856299998428479"/>
          <c:y val="7.4742268041238999E-2"/>
          <c:w val="0.27065880836751888"/>
          <c:h val="0.12628893037854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Yearly'!$A$252:$A$272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Yearly'!$H$252:$H$272</c:f>
              <c:numCache>
                <c:formatCode>0.00</c:formatCode>
                <c:ptCount val="21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5.7404786006402277</c:v>
                </c:pt>
                <c:pt idx="19">
                  <c:v>-0.10234096647287583</c:v>
                </c:pt>
                <c:pt idx="20">
                  <c:v>9.3393131670446721</c:v>
                </c:pt>
              </c:numCache>
            </c:numRef>
          </c:val>
        </c:ser>
        <c:marker val="1"/>
        <c:axId val="123186560"/>
        <c:axId val="123192448"/>
      </c:lineChart>
      <c:catAx>
        <c:axId val="1231865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192448"/>
        <c:crosses val="autoZero"/>
        <c:auto val="1"/>
        <c:lblAlgn val="ctr"/>
        <c:lblOffset val="100"/>
        <c:tickLblSkip val="1"/>
        <c:tickMarkSkip val="1"/>
      </c:catAx>
      <c:valAx>
        <c:axId val="1231924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1865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200956937799043"/>
          <c:y val="2.5706940874036001E-2"/>
          <c:w val="0.33133971291866937"/>
          <c:h val="0.17480719794344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Yearly'!$A$252:$A$272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Yearly'!$D$252:$D$272</c:f>
              <c:numCache>
                <c:formatCode>0.00</c:formatCode>
                <c:ptCount val="21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5.3746162637816566</c:v>
                </c:pt>
              </c:numCache>
            </c:numRef>
          </c:val>
        </c:ser>
        <c:marker val="1"/>
        <c:axId val="123225600"/>
        <c:axId val="123227136"/>
      </c:lineChart>
      <c:catAx>
        <c:axId val="1232256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227136"/>
        <c:crosses val="autoZero"/>
        <c:auto val="1"/>
        <c:lblAlgn val="ctr"/>
        <c:lblOffset val="100"/>
        <c:tickLblSkip val="1"/>
        <c:tickMarkSkip val="1"/>
      </c:catAx>
      <c:valAx>
        <c:axId val="1232271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2256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2471550379"/>
          <c:y val="2.5641025641026337E-2"/>
          <c:w val="0.32616525084902032"/>
          <c:h val="0.1743595127532133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0.1832372327819492"/>
          <c:y val="4.4077147734220577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4940737670949425"/>
          <c:y val="4.3158482740677816E-2"/>
          <c:w val="0.84418975758701664"/>
          <c:h val="0.83057964693189756"/>
        </c:manualLayout>
      </c:layout>
      <c:lineChart>
        <c:grouping val="standard"/>
        <c:ser>
          <c:idx val="0"/>
          <c:order val="0"/>
          <c:tx>
            <c:strRef>
              <c:f>'PSCE Yearly'!$D$4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Yearly'!$A$221:$A$250</c:f>
              <c:numCache>
                <c:formatCode>mmm\-yy</c:formatCode>
                <c:ptCount val="3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</c:numCache>
            </c:numRef>
          </c:cat>
          <c:val>
            <c:numRef>
              <c:f>'PSCE Yearly'!$D$221:$D$250</c:f>
              <c:numCache>
                <c:formatCode>0.00</c:formatCode>
                <c:ptCount val="30"/>
                <c:pt idx="0">
                  <c:v>11.436273557412084</c:v>
                </c:pt>
                <c:pt idx="1">
                  <c:v>10.054162855812887</c:v>
                </c:pt>
                <c:pt idx="2">
                  <c:v>7.294814801298295</c:v>
                </c:pt>
                <c:pt idx="3">
                  <c:v>6.314555929893972</c:v>
                </c:pt>
                <c:pt idx="4">
                  <c:v>3.9795858726415627</c:v>
                </c:pt>
                <c:pt idx="5">
                  <c:v>2.2235329816637823</c:v>
                </c:pt>
                <c:pt idx="6">
                  <c:v>2.0931495332013803</c:v>
                </c:pt>
                <c:pt idx="7">
                  <c:v>0.80151770767235009</c:v>
                </c:pt>
                <c:pt idx="8">
                  <c:v>0.19087627555965248</c:v>
                </c:pt>
                <c:pt idx="9">
                  <c:v>-0.7738092699300938</c:v>
                </c:pt>
                <c:pt idx="10">
                  <c:v>-1.6293559945460885</c:v>
                </c:pt>
                <c:pt idx="11">
                  <c:v>-0.55921108869589009</c:v>
                </c:pt>
                <c:pt idx="12">
                  <c:v>-0.77824465724225733</c:v>
                </c:pt>
                <c:pt idx="13">
                  <c:v>-0.32200523178797391</c:v>
                </c:pt>
                <c:pt idx="14">
                  <c:v>-0.32445583892959867</c:v>
                </c:pt>
                <c:pt idx="15">
                  <c:v>-0.29736100754659339</c:v>
                </c:pt>
                <c:pt idx="16">
                  <c:v>1.6595258698268858</c:v>
                </c:pt>
                <c:pt idx="17">
                  <c:v>1.562179867400237</c:v>
                </c:pt>
                <c:pt idx="18">
                  <c:v>2.0577411385238307</c:v>
                </c:pt>
                <c:pt idx="19">
                  <c:v>3.0061231066709637</c:v>
                </c:pt>
                <c:pt idx="20">
                  <c:v>4.0921253524752395</c:v>
                </c:pt>
                <c:pt idx="21">
                  <c:v>3.9951814531078234</c:v>
                </c:pt>
                <c:pt idx="22">
                  <c:v>4.396125688934446</c:v>
                </c:pt>
                <c:pt idx="23">
                  <c:v>4.3224624814038961</c:v>
                </c:pt>
                <c:pt idx="24">
                  <c:v>4.7342182012210143</c:v>
                </c:pt>
                <c:pt idx="25">
                  <c:v>5.0994271007416723</c:v>
                </c:pt>
                <c:pt idx="26">
                  <c:v>5.3138164773578556</c:v>
                </c:pt>
                <c:pt idx="27">
                  <c:v>6.0327533505509603</c:v>
                </c:pt>
                <c:pt idx="28">
                  <c:v>5.5271201480590646</c:v>
                </c:pt>
                <c:pt idx="29">
                  <c:v>5.5403623047593733</c:v>
                </c:pt>
              </c:numCache>
            </c:numRef>
          </c:val>
        </c:ser>
        <c:marker val="1"/>
        <c:axId val="123357824"/>
        <c:axId val="123367808"/>
      </c:lineChart>
      <c:dateAx>
        <c:axId val="12335782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3367808"/>
        <c:crosses val="autoZero"/>
        <c:auto val="1"/>
        <c:lblOffset val="100"/>
      </c:dateAx>
      <c:valAx>
        <c:axId val="1233678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3357824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33482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Monthly'!$A$263:$A$284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Monthly'!$B$263:$B$284</c:f>
              <c:numCache>
                <c:formatCode>0.00</c:formatCode>
                <c:ptCount val="22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0.83145519846428162</c:v>
                </c:pt>
                <c:pt idx="20">
                  <c:v>1.9808792195634224</c:v>
                </c:pt>
                <c:pt idx="21">
                  <c:v>-2.4258617687426658</c:v>
                </c:pt>
              </c:numCache>
            </c:numRef>
          </c:val>
        </c:ser>
        <c:marker val="1"/>
        <c:axId val="123274368"/>
        <c:axId val="123275904"/>
      </c:lineChart>
      <c:catAx>
        <c:axId val="1232743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275904"/>
        <c:crosses val="autoZero"/>
        <c:auto val="1"/>
        <c:lblAlgn val="ctr"/>
        <c:lblOffset val="100"/>
        <c:tickLblSkip val="1"/>
        <c:tickMarkSkip val="1"/>
      </c:catAx>
      <c:valAx>
        <c:axId val="1232759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2743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393654524089653"/>
          <c:y val="9.3582887700534759E-2"/>
          <c:w val="0.19858989424206891"/>
          <c:h val="0.131016042780749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7033E-2"/>
          <c:w val="0.93662079186472069"/>
          <c:h val="0.91200237500618486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Monthly'!$A$263:$A$284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Monthly'!$C$263:$C$284</c:f>
              <c:numCache>
                <c:formatCode>0.00</c:formatCode>
                <c:ptCount val="22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-1.3188695833711963</c:v>
                </c:pt>
                <c:pt idx="21">
                  <c:v>8.6437432071357687</c:v>
                </c:pt>
              </c:numCache>
            </c:numRef>
          </c:val>
        </c:ser>
        <c:marker val="1"/>
        <c:axId val="123304576"/>
        <c:axId val="123314560"/>
      </c:lineChart>
      <c:catAx>
        <c:axId val="1233045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314560"/>
        <c:crosses val="autoZero"/>
        <c:auto val="1"/>
        <c:lblAlgn val="ctr"/>
        <c:lblOffset val="100"/>
        <c:tickLblSkip val="1"/>
        <c:tickMarkSkip val="1"/>
      </c:catAx>
      <c:valAx>
        <c:axId val="1233145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3045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Monthly'!$A$263:$A$284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Monthly'!$E$263:$E$284</c:f>
              <c:numCache>
                <c:formatCode>0.00</c:formatCode>
                <c:ptCount val="22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-0.12405451497267352</c:v>
                </c:pt>
                <c:pt idx="20">
                  <c:v>0.48956605986783375</c:v>
                </c:pt>
                <c:pt idx="21">
                  <c:v>0.75616288072708715</c:v>
                </c:pt>
              </c:numCache>
            </c:numRef>
          </c:val>
        </c:ser>
        <c:marker val="1"/>
        <c:axId val="123625856"/>
        <c:axId val="123627392"/>
      </c:lineChart>
      <c:catAx>
        <c:axId val="1236258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627392"/>
        <c:crosses val="autoZero"/>
        <c:auto val="1"/>
        <c:lblAlgn val="ctr"/>
        <c:lblOffset val="100"/>
        <c:tickLblSkip val="1"/>
        <c:tickMarkSkip val="1"/>
      </c:catAx>
      <c:valAx>
        <c:axId val="1236273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6258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902708673725379"/>
          <c:y val="9.3085106382978747E-2"/>
          <c:w val="0.28253236223549538"/>
          <c:h val="0.130319428156586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5.8548009367681467E-2"/>
          <c:y val="4.5092838196286504E-2"/>
          <c:w val="0.93676814988289958"/>
          <c:h val="0.9124668435013255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Monthly'!$A$263:$A$284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Monthly'!$F$263:$F$284</c:f>
              <c:numCache>
                <c:formatCode>0.00</c:formatCode>
                <c:ptCount val="22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-1.8880531043864461</c:v>
                </c:pt>
                <c:pt idx="21">
                  <c:v>-1.7803746393284916</c:v>
                </c:pt>
              </c:numCache>
            </c:numRef>
          </c:val>
        </c:ser>
        <c:marker val="1"/>
        <c:axId val="123655680"/>
        <c:axId val="123657216"/>
      </c:lineChart>
      <c:catAx>
        <c:axId val="123655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657216"/>
        <c:crosses val="autoZero"/>
        <c:auto val="1"/>
        <c:lblAlgn val="ctr"/>
        <c:lblOffset val="100"/>
        <c:tickLblSkip val="1"/>
        <c:tickMarkSkip val="1"/>
      </c:catAx>
      <c:valAx>
        <c:axId val="1236572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6556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646370023419204"/>
          <c:y val="9.2838196286472746E-2"/>
          <c:w val="0.24590163934426679"/>
          <c:h val="0.1299734748010614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7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Monthly'!$A$263:$A$284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Monthly'!$G$263:$G$284</c:f>
              <c:numCache>
                <c:formatCode>0.00</c:formatCode>
                <c:ptCount val="22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0.2973679329908922</c:v>
                </c:pt>
                <c:pt idx="20">
                  <c:v>0.32866076324739096</c:v>
                </c:pt>
                <c:pt idx="21">
                  <c:v>0.22665222841958424</c:v>
                </c:pt>
              </c:numCache>
            </c:numRef>
          </c:val>
        </c:ser>
        <c:marker val="1"/>
        <c:axId val="123751424"/>
        <c:axId val="123757312"/>
      </c:lineChart>
      <c:catAx>
        <c:axId val="1237514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757312"/>
        <c:crosses val="autoZero"/>
        <c:auto val="1"/>
        <c:lblAlgn val="ctr"/>
        <c:lblOffset val="100"/>
        <c:tickLblSkip val="1"/>
        <c:tickMarkSkip val="1"/>
      </c:catAx>
      <c:valAx>
        <c:axId val="1237573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7514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6041"/>
          <c:h val="0.12962990737269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50124E-2"/>
          <c:w val="0.93691642228822669"/>
          <c:h val="0.91292993605957284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Monthly'!$A$263:$A$284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Monthly'!$H$263:$H$284</c:f>
              <c:numCache>
                <c:formatCode>0.00</c:formatCode>
                <c:ptCount val="22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-0.38526987656433914</c:v>
                </c:pt>
                <c:pt idx="20">
                  <c:v>0.46560624620436819</c:v>
                </c:pt>
                <c:pt idx="21">
                  <c:v>0.75798106096638695</c:v>
                </c:pt>
              </c:numCache>
            </c:numRef>
          </c:val>
        </c:ser>
        <c:marker val="1"/>
        <c:axId val="123798272"/>
        <c:axId val="123799808"/>
      </c:lineChart>
      <c:catAx>
        <c:axId val="1237982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799808"/>
        <c:crosses val="autoZero"/>
        <c:auto val="1"/>
        <c:lblAlgn val="ctr"/>
        <c:lblOffset val="100"/>
        <c:tickLblSkip val="1"/>
        <c:tickMarkSkip val="1"/>
      </c:catAx>
      <c:valAx>
        <c:axId val="1237998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7982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3457943925235765E-2"/>
          <c:y val="9.2348284960422133E-2"/>
          <c:w val="0.31308423479775965"/>
          <c:h val="0.129287875954818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2155"/>
          <c:h val="0.91315789473684206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Monthly'!$A$263:$A$284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Monthly'!$D$263:$D$284</c:f>
              <c:numCache>
                <c:formatCode>0.00</c:formatCode>
                <c:ptCount val="22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-4.5472568351881661E-2</c:v>
                </c:pt>
                <c:pt idx="20">
                  <c:v>0.35389267237518124</c:v>
                </c:pt>
                <c:pt idx="21">
                  <c:v>0.43803006904445979</c:v>
                </c:pt>
              </c:numCache>
            </c:numRef>
          </c:val>
        </c:ser>
        <c:marker val="1"/>
        <c:axId val="123836672"/>
        <c:axId val="123842560"/>
      </c:lineChart>
      <c:catAx>
        <c:axId val="123836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842560"/>
        <c:crosses val="autoZero"/>
        <c:auto val="1"/>
        <c:lblAlgn val="ctr"/>
        <c:lblOffset val="100"/>
        <c:tickLblSkip val="1"/>
        <c:tickMarkSkip val="1"/>
      </c:catAx>
      <c:valAx>
        <c:axId val="1238425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8366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5682613768961491E-2"/>
          <c:y val="9.2105263157895245E-2"/>
          <c:w val="0.30805134189031508"/>
          <c:h val="0.1289473684210545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0.18323723278194931"/>
          <c:y val="4.4077147734220577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4940737670949436"/>
          <c:y val="4.3158482740677816E-2"/>
          <c:w val="0.84418975758701664"/>
          <c:h val="0.8305796469318979"/>
        </c:manualLayout>
      </c:layout>
      <c:lineChart>
        <c:grouping val="standard"/>
        <c:ser>
          <c:idx val="0"/>
          <c:order val="0"/>
          <c:tx>
            <c:strRef>
              <c:f>'PSCE Monthly'!$D$4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Monthly'!$A$233:$A$261</c:f>
              <c:numCache>
                <c:formatCode>mmm\-yy</c:formatCode>
                <c:ptCount val="29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</c:numCache>
            </c:numRef>
          </c:cat>
          <c:val>
            <c:numRef>
              <c:f>'PSCE Monthly'!$D$232:$D$261</c:f>
              <c:numCache>
                <c:formatCode>0.00</c:formatCode>
                <c:ptCount val="30"/>
                <c:pt idx="0">
                  <c:v>0.50973851124940162</c:v>
                </c:pt>
                <c:pt idx="1">
                  <c:v>3.5720265669475913E-2</c:v>
                </c:pt>
                <c:pt idx="2">
                  <c:v>-1.8331981017632178E-2</c:v>
                </c:pt>
                <c:pt idx="3">
                  <c:v>-0.1462044247166791</c:v>
                </c:pt>
                <c:pt idx="4">
                  <c:v>-1.5272018526117686</c:v>
                </c:pt>
                <c:pt idx="5">
                  <c:v>0.50881893364220643</c:v>
                </c:pt>
                <c:pt idx="6">
                  <c:v>0.2995836158790609</c:v>
                </c:pt>
                <c:pt idx="7">
                  <c:v>-0.17971725628795937</c:v>
                </c:pt>
                <c:pt idx="8">
                  <c:v>-5.5376517348802237E-2</c:v>
                </c:pt>
                <c:pt idx="9">
                  <c:v>2.0045475822092908E-2</c:v>
                </c:pt>
                <c:pt idx="10">
                  <c:v>1.3271421525063644E-2</c:v>
                </c:pt>
                <c:pt idx="11">
                  <c:v>-6.0170120270400225E-3</c:v>
                </c:pt>
                <c:pt idx="12">
                  <c:v>0.28835041748219098</c:v>
                </c:pt>
                <c:pt idx="13">
                  <c:v>0.49570244781543771</c:v>
                </c:pt>
                <c:pt idx="14">
                  <c:v>-2.079005403814815E-2</c:v>
                </c:pt>
                <c:pt idx="15">
                  <c:v>-0.1190611392012933</c:v>
                </c:pt>
                <c:pt idx="16">
                  <c:v>0.40554665254522293</c:v>
                </c:pt>
                <c:pt idx="17">
                  <c:v>0.41257481241403582</c:v>
                </c:pt>
                <c:pt idx="18">
                  <c:v>0.78898419013560606</c:v>
                </c:pt>
                <c:pt idx="19">
                  <c:v>0.74787290153251962</c:v>
                </c:pt>
                <c:pt idx="20">
                  <c:v>0.99834807964258454</c:v>
                </c:pt>
                <c:pt idx="21">
                  <c:v>-7.3105981989907656E-2</c:v>
                </c:pt>
                <c:pt idx="22">
                  <c:v>0.39886375496125548</c:v>
                </c:pt>
                <c:pt idx="23">
                  <c:v>-7.6574012797328964E-2</c:v>
                </c:pt>
                <c:pt idx="24">
                  <c:v>0.68418369186241135</c:v>
                </c:pt>
                <c:pt idx="25">
                  <c:v>0.84613161535844994</c:v>
                </c:pt>
                <c:pt idx="26">
                  <c:v>0.18315473506472296</c:v>
                </c:pt>
                <c:pt idx="27">
                  <c:v>0.56278757047501782</c:v>
                </c:pt>
                <c:pt idx="28">
                  <c:v>-7.3252364717230775E-2</c:v>
                </c:pt>
                <c:pt idx="29">
                  <c:v>0.42517516622338752</c:v>
                </c:pt>
              </c:numCache>
            </c:numRef>
          </c:val>
        </c:ser>
        <c:marker val="1"/>
        <c:axId val="123964800"/>
        <c:axId val="123974784"/>
      </c:lineChart>
      <c:dateAx>
        <c:axId val="12396480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3974784"/>
        <c:crosses val="autoZero"/>
        <c:auto val="1"/>
        <c:lblOffset val="100"/>
      </c:dateAx>
      <c:valAx>
        <c:axId val="1239747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3964800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0.36003029450308366"/>
          <c:y val="4.6948356807511735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9.2729677576860223E-2"/>
          <c:y val="4.4061217699900193E-2"/>
          <c:w val="0.89930121234847005"/>
          <c:h val="0.76094414254558507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Results'!$K$5:$K$90</c:f>
              <c:strCache>
                <c:ptCount val="86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</c:strCache>
            </c:strRef>
          </c:cat>
          <c:val>
            <c:numRef>
              <c:f>'Survey Results'!$L$5:$L$90</c:f>
              <c:numCache>
                <c:formatCode>0</c:formatCode>
                <c:ptCount val="86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  <c:pt idx="84" formatCode="General">
                  <c:v>55</c:v>
                </c:pt>
                <c:pt idx="85" formatCode="General">
                  <c:v>48</c:v>
                </c:pt>
              </c:numCache>
            </c:numRef>
          </c:val>
        </c:ser>
        <c:marker val="1"/>
        <c:axId val="123914880"/>
        <c:axId val="123924864"/>
      </c:lineChart>
      <c:catAx>
        <c:axId val="123914880"/>
        <c:scaling>
          <c:orientation val="minMax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3924864"/>
        <c:crosses val="autoZero"/>
        <c:auto val="1"/>
        <c:lblAlgn val="ctr"/>
        <c:lblOffset val="100"/>
        <c:tickLblSkip val="2"/>
      </c:catAx>
      <c:valAx>
        <c:axId val="123924864"/>
        <c:scaling>
          <c:orientation val="minMax"/>
        </c:scaling>
        <c:axPos val="l"/>
        <c:numFmt formatCode="0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3914880"/>
        <c:crosses val="autoZero"/>
        <c:crossBetween val="between"/>
      </c:valAx>
    </c:plotArea>
    <c:plotVisOnly val="1"/>
    <c:dispBlanksAs val="gap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221" l="0.70000000000000062" r="0.70000000000000062" t="0.75000000000001221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0.35504312806445981"/>
          <c:y val="4.9728049728049728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1692721047976037E-2"/>
          <c:y val="4.0645094188401273E-2"/>
          <c:w val="0.93784942609346011"/>
          <c:h val="0.93417226555750954"/>
        </c:manualLayout>
      </c:layout>
      <c:lineChart>
        <c:grouping val="standard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Results'!$K$5:$K$90</c:f>
              <c:strCache>
                <c:ptCount val="86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</c:strCache>
            </c:strRef>
          </c:cat>
          <c:val>
            <c:numRef>
              <c:f>'Survey Results'!$M$5:$M$90</c:f>
              <c:numCache>
                <c:formatCode>General</c:formatCode>
                <c:ptCount val="86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  <c:pt idx="82">
                  <c:v>15</c:v>
                </c:pt>
                <c:pt idx="83">
                  <c:v>14</c:v>
                </c:pt>
                <c:pt idx="84">
                  <c:v>9</c:v>
                </c:pt>
                <c:pt idx="85">
                  <c:v>11</c:v>
                </c:pt>
              </c:numCache>
            </c:numRef>
          </c:val>
        </c:ser>
        <c:marker val="1"/>
        <c:axId val="124232832"/>
        <c:axId val="124234368"/>
      </c:lineChart>
      <c:catAx>
        <c:axId val="124232832"/>
        <c:scaling>
          <c:orientation val="minMax"/>
        </c:scaling>
        <c:axPos val="b"/>
        <c:numFmt formatCode="General" sourceLinked="1"/>
        <c:tickLblPos val="nextTo"/>
        <c:txPr>
          <a:bodyPr rot="-4260000" vert="horz" anchor="t" anchorCtr="0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4234368"/>
        <c:crosses val="autoZero"/>
        <c:auto val="1"/>
        <c:lblAlgn val="ctr"/>
        <c:lblOffset val="100"/>
        <c:tickLblSkip val="2"/>
      </c:catAx>
      <c:valAx>
        <c:axId val="124234368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4232832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221" l="0.70000000000000062" r="0.70000000000000062" t="0.75000000000001221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Pr>
        <a:bodyPr/>
        <a:lstStyle/>
        <a:p>
          <a:pPr>
            <a:defRPr lang="en-ZA"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9699056958075132E-2"/>
          <c:y val="2.1931786828533292E-2"/>
          <c:w val="0.93780421190305063"/>
          <c:h val="0.87580080791789572"/>
        </c:manualLayout>
      </c:layout>
      <c:lineChart>
        <c:grouping val="standard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'Survey Results'!$N$5:$N$143</c:f>
              <c:numCache>
                <c:formatCode>mmm\-yy</c:formatCode>
                <c:ptCount val="139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36404</c:v>
                </c:pt>
                <c:pt idx="33">
                  <c:v>36434</c:v>
                </c:pt>
                <c:pt idx="34">
                  <c:v>36465</c:v>
                </c:pt>
                <c:pt idx="35">
                  <c:v>36495</c:v>
                </c:pt>
                <c:pt idx="36">
                  <c:v>36526</c:v>
                </c:pt>
                <c:pt idx="37">
                  <c:v>36557</c:v>
                </c:pt>
                <c:pt idx="38">
                  <c:v>36586</c:v>
                </c:pt>
                <c:pt idx="39">
                  <c:v>36617</c:v>
                </c:pt>
                <c:pt idx="40">
                  <c:v>36647</c:v>
                </c:pt>
                <c:pt idx="41">
                  <c:v>36678</c:v>
                </c:pt>
                <c:pt idx="42">
                  <c:v>36708</c:v>
                </c:pt>
                <c:pt idx="43">
                  <c:v>36739</c:v>
                </c:pt>
                <c:pt idx="44">
                  <c:v>36770</c:v>
                </c:pt>
                <c:pt idx="45">
                  <c:v>36800</c:v>
                </c:pt>
                <c:pt idx="46">
                  <c:v>36831</c:v>
                </c:pt>
                <c:pt idx="47">
                  <c:v>36861</c:v>
                </c:pt>
                <c:pt idx="48">
                  <c:v>36892</c:v>
                </c:pt>
                <c:pt idx="49">
                  <c:v>36923</c:v>
                </c:pt>
                <c:pt idx="50">
                  <c:v>36951</c:v>
                </c:pt>
                <c:pt idx="51">
                  <c:v>36982</c:v>
                </c:pt>
                <c:pt idx="52">
                  <c:v>37012</c:v>
                </c:pt>
                <c:pt idx="53">
                  <c:v>37043</c:v>
                </c:pt>
                <c:pt idx="54">
                  <c:v>37073</c:v>
                </c:pt>
                <c:pt idx="55">
                  <c:v>37104</c:v>
                </c:pt>
                <c:pt idx="56">
                  <c:v>37135</c:v>
                </c:pt>
                <c:pt idx="57">
                  <c:v>37165</c:v>
                </c:pt>
                <c:pt idx="58">
                  <c:v>37196</c:v>
                </c:pt>
                <c:pt idx="59">
                  <c:v>38296</c:v>
                </c:pt>
                <c:pt idx="60">
                  <c:v>38330</c:v>
                </c:pt>
                <c:pt idx="61">
                  <c:v>38364</c:v>
                </c:pt>
                <c:pt idx="62">
                  <c:v>38398</c:v>
                </c:pt>
                <c:pt idx="63">
                  <c:v>38432</c:v>
                </c:pt>
                <c:pt idx="64">
                  <c:v>38466</c:v>
                </c:pt>
                <c:pt idx="65">
                  <c:v>38500</c:v>
                </c:pt>
                <c:pt idx="66">
                  <c:v>38504</c:v>
                </c:pt>
                <c:pt idx="67">
                  <c:v>38537</c:v>
                </c:pt>
                <c:pt idx="68">
                  <c:v>38570</c:v>
                </c:pt>
                <c:pt idx="69">
                  <c:v>38603</c:v>
                </c:pt>
                <c:pt idx="70">
                  <c:v>38636</c:v>
                </c:pt>
                <c:pt idx="71">
                  <c:v>38669</c:v>
                </c:pt>
                <c:pt idx="72">
                  <c:v>38702</c:v>
                </c:pt>
                <c:pt idx="73">
                  <c:v>38735</c:v>
                </c:pt>
                <c:pt idx="74">
                  <c:v>38768</c:v>
                </c:pt>
                <c:pt idx="75">
                  <c:v>38801</c:v>
                </c:pt>
                <c:pt idx="76">
                  <c:v>38832</c:v>
                </c:pt>
                <c:pt idx="77">
                  <c:v>38862</c:v>
                </c:pt>
                <c:pt idx="78">
                  <c:v>38893</c:v>
                </c:pt>
                <c:pt idx="79">
                  <c:v>38923</c:v>
                </c:pt>
                <c:pt idx="80">
                  <c:v>38930</c:v>
                </c:pt>
                <c:pt idx="81">
                  <c:v>38968</c:v>
                </c:pt>
                <c:pt idx="82">
                  <c:v>38991</c:v>
                </c:pt>
                <c:pt idx="83">
                  <c:v>39022</c:v>
                </c:pt>
                <c:pt idx="84">
                  <c:v>39052</c:v>
                </c:pt>
                <c:pt idx="85">
                  <c:v>39083</c:v>
                </c:pt>
                <c:pt idx="86">
                  <c:v>39114</c:v>
                </c:pt>
                <c:pt idx="87">
                  <c:v>39148</c:v>
                </c:pt>
                <c:pt idx="88">
                  <c:v>39179</c:v>
                </c:pt>
                <c:pt idx="89">
                  <c:v>39209</c:v>
                </c:pt>
                <c:pt idx="90">
                  <c:v>39240</c:v>
                </c:pt>
                <c:pt idx="91">
                  <c:v>39270</c:v>
                </c:pt>
                <c:pt idx="92">
                  <c:v>39301</c:v>
                </c:pt>
                <c:pt idx="93">
                  <c:v>39332</c:v>
                </c:pt>
                <c:pt idx="94">
                  <c:v>39362</c:v>
                </c:pt>
                <c:pt idx="95">
                  <c:v>39393</c:v>
                </c:pt>
                <c:pt idx="96">
                  <c:v>39423</c:v>
                </c:pt>
                <c:pt idx="97">
                  <c:v>39454</c:v>
                </c:pt>
                <c:pt idx="98">
                  <c:v>39485</c:v>
                </c:pt>
                <c:pt idx="99">
                  <c:v>39514</c:v>
                </c:pt>
                <c:pt idx="100">
                  <c:v>39545</c:v>
                </c:pt>
                <c:pt idx="101">
                  <c:v>39575</c:v>
                </c:pt>
                <c:pt idx="102">
                  <c:v>39606</c:v>
                </c:pt>
                <c:pt idx="103">
                  <c:v>39636</c:v>
                </c:pt>
                <c:pt idx="104">
                  <c:v>39667</c:v>
                </c:pt>
                <c:pt idx="105">
                  <c:v>39698</c:v>
                </c:pt>
                <c:pt idx="106">
                  <c:v>39728</c:v>
                </c:pt>
                <c:pt idx="107">
                  <c:v>39759</c:v>
                </c:pt>
                <c:pt idx="108">
                  <c:v>39789</c:v>
                </c:pt>
                <c:pt idx="109">
                  <c:v>39820</c:v>
                </c:pt>
                <c:pt idx="110">
                  <c:v>39851</c:v>
                </c:pt>
                <c:pt idx="111">
                  <c:v>39879</c:v>
                </c:pt>
                <c:pt idx="112">
                  <c:v>39910</c:v>
                </c:pt>
                <c:pt idx="113">
                  <c:v>39940</c:v>
                </c:pt>
                <c:pt idx="114">
                  <c:v>39971</c:v>
                </c:pt>
                <c:pt idx="115">
                  <c:v>40001</c:v>
                </c:pt>
                <c:pt idx="116">
                  <c:v>40032</c:v>
                </c:pt>
                <c:pt idx="117">
                  <c:v>40063</c:v>
                </c:pt>
                <c:pt idx="118">
                  <c:v>40093</c:v>
                </c:pt>
                <c:pt idx="119">
                  <c:v>40124</c:v>
                </c:pt>
                <c:pt idx="120">
                  <c:v>40154</c:v>
                </c:pt>
                <c:pt idx="121">
                  <c:v>40185</c:v>
                </c:pt>
                <c:pt idx="122">
                  <c:v>40216</c:v>
                </c:pt>
                <c:pt idx="123">
                  <c:v>40244</c:v>
                </c:pt>
                <c:pt idx="124">
                  <c:v>40275</c:v>
                </c:pt>
                <c:pt idx="125">
                  <c:v>40305</c:v>
                </c:pt>
                <c:pt idx="126">
                  <c:v>40336</c:v>
                </c:pt>
                <c:pt idx="127">
                  <c:v>40366</c:v>
                </c:pt>
                <c:pt idx="128">
                  <c:v>40397</c:v>
                </c:pt>
                <c:pt idx="129">
                  <c:v>40428</c:v>
                </c:pt>
                <c:pt idx="130">
                  <c:v>40458</c:v>
                </c:pt>
                <c:pt idx="131">
                  <c:v>40489</c:v>
                </c:pt>
                <c:pt idx="132">
                  <c:v>40519</c:v>
                </c:pt>
                <c:pt idx="133">
                  <c:v>40550</c:v>
                </c:pt>
                <c:pt idx="134">
                  <c:v>40581</c:v>
                </c:pt>
                <c:pt idx="135">
                  <c:v>40609</c:v>
                </c:pt>
                <c:pt idx="136">
                  <c:v>40640</c:v>
                </c:pt>
                <c:pt idx="137">
                  <c:v>40670</c:v>
                </c:pt>
                <c:pt idx="138">
                  <c:v>40701</c:v>
                </c:pt>
              </c:numCache>
            </c:numRef>
          </c:cat>
          <c:val>
            <c:numRef>
              <c:f>'Survey Results'!$O$5:$O$143</c:f>
              <c:numCache>
                <c:formatCode>0.00</c:formatCode>
                <c:ptCount val="139"/>
                <c:pt idx="0">
                  <c:v>50.62047901540064</c:v>
                </c:pt>
                <c:pt idx="1">
                  <c:v>51.91021081356763</c:v>
                </c:pt>
                <c:pt idx="2">
                  <c:v>56.934667160310354</c:v>
                </c:pt>
                <c:pt idx="3">
                  <c:v>54.293221239694375</c:v>
                </c:pt>
                <c:pt idx="4">
                  <c:v>59.025494773538689</c:v>
                </c:pt>
                <c:pt idx="5">
                  <c:v>60.394577631781146</c:v>
                </c:pt>
                <c:pt idx="6">
                  <c:v>50.176498868484103</c:v>
                </c:pt>
                <c:pt idx="7">
                  <c:v>54.136133193325591</c:v>
                </c:pt>
                <c:pt idx="8">
                  <c:v>50.744515727809755</c:v>
                </c:pt>
                <c:pt idx="9">
                  <c:v>50.023201565718722</c:v>
                </c:pt>
                <c:pt idx="10">
                  <c:v>46.437101312001545</c:v>
                </c:pt>
                <c:pt idx="11">
                  <c:v>49.586439778811837</c:v>
                </c:pt>
                <c:pt idx="12">
                  <c:v>52.334308596186069</c:v>
                </c:pt>
                <c:pt idx="13">
                  <c:v>53.184995016926237</c:v>
                </c:pt>
                <c:pt idx="14">
                  <c:v>53.71570064042762</c:v>
                </c:pt>
                <c:pt idx="15">
                  <c:v>50.848683203615082</c:v>
                </c:pt>
                <c:pt idx="16">
                  <c:v>51.253927232431977</c:v>
                </c:pt>
                <c:pt idx="17">
                  <c:v>56.036068316848393</c:v>
                </c:pt>
                <c:pt idx="18">
                  <c:v>54.096300028001764</c:v>
                </c:pt>
                <c:pt idx="19">
                  <c:v>53.663212663344012</c:v>
                </c:pt>
                <c:pt idx="20">
                  <c:v>55.717055693351384</c:v>
                </c:pt>
                <c:pt idx="21">
                  <c:v>56.652428528818177</c:v>
                </c:pt>
                <c:pt idx="22">
                  <c:v>48.80044116079744</c:v>
                </c:pt>
                <c:pt idx="23">
                  <c:v>49.766567112448911</c:v>
                </c:pt>
                <c:pt idx="24">
                  <c:v>47.536391860012614</c:v>
                </c:pt>
                <c:pt idx="25">
                  <c:v>51.329572235459402</c:v>
                </c:pt>
                <c:pt idx="26">
                  <c:v>51.222958957775802</c:v>
                </c:pt>
                <c:pt idx="27">
                  <c:v>51.116345680092302</c:v>
                </c:pt>
                <c:pt idx="28">
                  <c:v>51.009732402408702</c:v>
                </c:pt>
                <c:pt idx="29">
                  <c:v>50.903119124725102</c:v>
                </c:pt>
                <c:pt idx="30">
                  <c:v>50.796505847041502</c:v>
                </c:pt>
                <c:pt idx="31">
                  <c:v>50.689892569357902</c:v>
                </c:pt>
                <c:pt idx="32">
                  <c:v>51.329572235459402</c:v>
                </c:pt>
                <c:pt idx="33">
                  <c:v>51.222958957775802</c:v>
                </c:pt>
                <c:pt idx="34">
                  <c:v>51.116345680092302</c:v>
                </c:pt>
                <c:pt idx="35">
                  <c:v>51.009732402408702</c:v>
                </c:pt>
                <c:pt idx="36">
                  <c:v>50.903119124725102</c:v>
                </c:pt>
                <c:pt idx="37">
                  <c:v>50.796505847041502</c:v>
                </c:pt>
                <c:pt idx="38">
                  <c:v>50.689892569357902</c:v>
                </c:pt>
                <c:pt idx="39">
                  <c:v>50.583279291674302</c:v>
                </c:pt>
                <c:pt idx="40">
                  <c:v>50.476666013990702</c:v>
                </c:pt>
                <c:pt idx="41">
                  <c:v>50.370052736307102</c:v>
                </c:pt>
                <c:pt idx="42">
                  <c:v>50.263439458623502</c:v>
                </c:pt>
                <c:pt idx="43">
                  <c:v>50.156826180939902</c:v>
                </c:pt>
                <c:pt idx="44">
                  <c:v>50.050212903256302</c:v>
                </c:pt>
                <c:pt idx="45">
                  <c:v>49.943599625572702</c:v>
                </c:pt>
                <c:pt idx="46">
                  <c:v>49.836986347889102</c:v>
                </c:pt>
                <c:pt idx="47">
                  <c:v>49.730373070205502</c:v>
                </c:pt>
                <c:pt idx="48">
                  <c:v>49.623759792521902</c:v>
                </c:pt>
                <c:pt idx="49">
                  <c:v>49.517146514838402</c:v>
                </c:pt>
                <c:pt idx="50">
                  <c:v>49.410533237154802</c:v>
                </c:pt>
                <c:pt idx="51">
                  <c:v>49.303919959471202</c:v>
                </c:pt>
                <c:pt idx="52">
                  <c:v>49.197306681787602</c:v>
                </c:pt>
                <c:pt idx="53">
                  <c:v>49.090693404104002</c:v>
                </c:pt>
                <c:pt idx="54">
                  <c:v>48.984080126420402</c:v>
                </c:pt>
                <c:pt idx="55">
                  <c:v>48.877466848736802</c:v>
                </c:pt>
                <c:pt idx="56">
                  <c:v>48.770853571053202</c:v>
                </c:pt>
                <c:pt idx="57">
                  <c:v>50.583279291674202</c:v>
                </c:pt>
                <c:pt idx="58">
                  <c:v>50.476666013990602</c:v>
                </c:pt>
                <c:pt idx="59">
                  <c:v>54.880539004081939</c:v>
                </c:pt>
                <c:pt idx="60">
                  <c:v>54.229501139878174</c:v>
                </c:pt>
                <c:pt idx="61">
                  <c:v>52.287693473072693</c:v>
                </c:pt>
                <c:pt idx="62">
                  <c:v>56.308005783484305</c:v>
                </c:pt>
                <c:pt idx="63">
                  <c:v>58.779161465002858</c:v>
                </c:pt>
                <c:pt idx="64">
                  <c:v>55.528549203656794</c:v>
                </c:pt>
                <c:pt idx="65">
                  <c:v>54.149097313925864</c:v>
                </c:pt>
                <c:pt idx="66">
                  <c:v>59.407563803945663</c:v>
                </c:pt>
                <c:pt idx="67">
                  <c:v>57.230402145371038</c:v>
                </c:pt>
                <c:pt idx="68">
                  <c:v>54.998743953793856</c:v>
                </c:pt>
                <c:pt idx="69">
                  <c:v>53.422315258682353</c:v>
                </c:pt>
                <c:pt idx="70">
                  <c:v>50.48700278119702</c:v>
                </c:pt>
                <c:pt idx="71">
                  <c:v>52.185485699980688</c:v>
                </c:pt>
                <c:pt idx="72">
                  <c:v>53.074137914812852</c:v>
                </c:pt>
                <c:pt idx="73">
                  <c:v>50.193521017242674</c:v>
                </c:pt>
                <c:pt idx="74">
                  <c:v>50.665120522393558</c:v>
                </c:pt>
                <c:pt idx="75">
                  <c:v>53.280273616446685</c:v>
                </c:pt>
                <c:pt idx="76">
                  <c:v>55.467903878889999</c:v>
                </c:pt>
                <c:pt idx="77">
                  <c:v>57.421196181972633</c:v>
                </c:pt>
                <c:pt idx="78">
                  <c:v>60.621845549466045</c:v>
                </c:pt>
                <c:pt idx="79">
                  <c:v>60.305836436156369</c:v>
                </c:pt>
                <c:pt idx="80">
                  <c:v>58.384757867209061</c:v>
                </c:pt>
                <c:pt idx="81">
                  <c:v>55.189071236929948</c:v>
                </c:pt>
                <c:pt idx="82">
                  <c:v>54.795139132370139</c:v>
                </c:pt>
                <c:pt idx="83">
                  <c:v>56.270085648670779</c:v>
                </c:pt>
                <c:pt idx="84">
                  <c:v>55.101415710572766</c:v>
                </c:pt>
                <c:pt idx="85">
                  <c:v>58.009555336877483</c:v>
                </c:pt>
                <c:pt idx="86">
                  <c:v>61.002767489847862</c:v>
                </c:pt>
                <c:pt idx="87">
                  <c:v>61.507862549949792</c:v>
                </c:pt>
                <c:pt idx="88">
                  <c:v>58.871957534584659</c:v>
                </c:pt>
                <c:pt idx="89">
                  <c:v>57.517063554253191</c:v>
                </c:pt>
                <c:pt idx="90">
                  <c:v>57.744909159413488</c:v>
                </c:pt>
                <c:pt idx="91">
                  <c:v>57.336560372762278</c:v>
                </c:pt>
                <c:pt idx="92">
                  <c:v>53.927284158984811</c:v>
                </c:pt>
                <c:pt idx="93">
                  <c:v>50.380369869103234</c:v>
                </c:pt>
                <c:pt idx="94">
                  <c:v>52.688313173300386</c:v>
                </c:pt>
                <c:pt idx="95">
                  <c:v>53.681172855427178</c:v>
                </c:pt>
                <c:pt idx="96">
                  <c:v>52.782001586399112</c:v>
                </c:pt>
                <c:pt idx="97">
                  <c:v>51.451537385917305</c:v>
                </c:pt>
                <c:pt idx="98">
                  <c:v>46.768198659437019</c:v>
                </c:pt>
                <c:pt idx="99">
                  <c:v>45.242460121487184</c:v>
                </c:pt>
                <c:pt idx="100">
                  <c:v>54.720167664630331</c:v>
                </c:pt>
                <c:pt idx="101">
                  <c:v>49.391808829983219</c:v>
                </c:pt>
                <c:pt idx="102">
                  <c:v>46.148915618594735</c:v>
                </c:pt>
                <c:pt idx="103">
                  <c:v>44.315764277146862</c:v>
                </c:pt>
                <c:pt idx="104">
                  <c:v>47.505681980077618</c:v>
                </c:pt>
                <c:pt idx="105">
                  <c:v>45.935920136619586</c:v>
                </c:pt>
                <c:pt idx="106">
                  <c:v>44.224579298011989</c:v>
                </c:pt>
                <c:pt idx="107">
                  <c:v>38.85905098067694</c:v>
                </c:pt>
                <c:pt idx="108">
                  <c:v>39.83429279492492</c:v>
                </c:pt>
                <c:pt idx="109">
                  <c:v>40.134096693976417</c:v>
                </c:pt>
                <c:pt idx="110">
                  <c:v>38.651452147577928</c:v>
                </c:pt>
                <c:pt idx="111">
                  <c:v>36.784219918097136</c:v>
                </c:pt>
                <c:pt idx="112">
                  <c:v>35.837235709032811</c:v>
                </c:pt>
                <c:pt idx="113">
                  <c:v>38.095503833626921</c:v>
                </c:pt>
                <c:pt idx="114">
                  <c:v>39.674652537325187</c:v>
                </c:pt>
                <c:pt idx="115">
                  <c:v>38.486106819085464</c:v>
                </c:pt>
                <c:pt idx="116">
                  <c:v>39.787626865521588</c:v>
                </c:pt>
                <c:pt idx="117">
                  <c:v>46.108971142142472</c:v>
                </c:pt>
                <c:pt idx="118">
                  <c:v>46.616838998062086</c:v>
                </c:pt>
                <c:pt idx="119">
                  <c:v>49.533704341073175</c:v>
                </c:pt>
                <c:pt idx="120">
                  <c:v>51.774628421619546</c:v>
                </c:pt>
                <c:pt idx="121">
                  <c:v>52.773556651814545</c:v>
                </c:pt>
                <c:pt idx="122">
                  <c:v>58.657150818045281</c:v>
                </c:pt>
                <c:pt idx="123">
                  <c:v>55.606358532033951</c:v>
                </c:pt>
                <c:pt idx="124">
                  <c:v>54.984216240614053</c:v>
                </c:pt>
                <c:pt idx="125">
                  <c:v>52.092748201406295</c:v>
                </c:pt>
                <c:pt idx="126">
                  <c:v>50.4449724105908</c:v>
                </c:pt>
                <c:pt idx="127">
                  <c:v>50.734269517511422</c:v>
                </c:pt>
                <c:pt idx="128">
                  <c:v>50.71872664703524</c:v>
                </c:pt>
                <c:pt idx="129">
                  <c:v>48.561845399315935</c:v>
                </c:pt>
                <c:pt idx="130">
                  <c:v>49.8</c:v>
                </c:pt>
                <c:pt idx="131">
                  <c:v>52.9</c:v>
                </c:pt>
                <c:pt idx="132">
                  <c:v>51.7</c:v>
                </c:pt>
                <c:pt idx="133">
                  <c:v>54.6</c:v>
                </c:pt>
                <c:pt idx="134">
                  <c:v>54.8</c:v>
                </c:pt>
                <c:pt idx="135">
                  <c:v>57.2</c:v>
                </c:pt>
                <c:pt idx="136">
                  <c:v>56.4</c:v>
                </c:pt>
                <c:pt idx="137">
                  <c:v>55.1</c:v>
                </c:pt>
                <c:pt idx="138">
                  <c:v>53.9</c:v>
                </c:pt>
              </c:numCache>
            </c:numRef>
          </c:val>
        </c:ser>
        <c:marker val="1"/>
        <c:axId val="124140160"/>
        <c:axId val="124154240"/>
      </c:lineChart>
      <c:dateAx>
        <c:axId val="124140160"/>
        <c:scaling>
          <c:orientation val="minMax"/>
        </c:scaling>
        <c:axPos val="b"/>
        <c:numFmt formatCode="mmm\-yy" sourceLinked="0"/>
        <c:minorTickMark val="out"/>
        <c:tickLblPos val="nextTo"/>
        <c:txPr>
          <a:bodyPr rot="-288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4154240"/>
        <c:crosses val="autoZero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124154240"/>
        <c:scaling>
          <c:orientation val="minMax"/>
          <c:min val="30"/>
        </c:scaling>
        <c:axPos val="l"/>
        <c:numFmt formatCode="0.00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4140160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221" l="0.70000000000000062" r="0.70000000000000062" t="0.75000000000001221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Debt'!$A$287:$A$307</c:f>
              <c:strCache>
                <c:ptCount val="21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</c:strCache>
            </c:strRef>
          </c:cat>
          <c:val>
            <c:numRef>
              <c:f>'Civil Cases for Debt'!$C$287:$C$307</c:f>
              <c:numCache>
                <c:formatCode>0.00</c:formatCode>
                <c:ptCount val="21"/>
                <c:pt idx="0">
                  <c:v>36.68673248254273</c:v>
                </c:pt>
                <c:pt idx="1">
                  <c:v>1.374061938484304</c:v>
                </c:pt>
                <c:pt idx="2">
                  <c:v>4.088902790810824</c:v>
                </c:pt>
                <c:pt idx="3">
                  <c:v>-5.6954206247182642</c:v>
                </c:pt>
                <c:pt idx="4">
                  <c:v>7.3352511617614384</c:v>
                </c:pt>
                <c:pt idx="5">
                  <c:v>1.6946776401510779</c:v>
                </c:pt>
                <c:pt idx="6">
                  <c:v>29.385242910547614</c:v>
                </c:pt>
                <c:pt idx="7">
                  <c:v>-16.196397457913935</c:v>
                </c:pt>
                <c:pt idx="8">
                  <c:v>1.7579166077431017</c:v>
                </c:pt>
                <c:pt idx="9">
                  <c:v>27.645708390793537</c:v>
                </c:pt>
                <c:pt idx="10">
                  <c:v>-6.2541024194198425</c:v>
                </c:pt>
                <c:pt idx="11">
                  <c:v>-9.9640084512578575</c:v>
                </c:pt>
                <c:pt idx="12">
                  <c:v>-11.671771503414218</c:v>
                </c:pt>
                <c:pt idx="13">
                  <c:v>-2.6389564653274951</c:v>
                </c:pt>
                <c:pt idx="14">
                  <c:v>11.914394047562382</c:v>
                </c:pt>
                <c:pt idx="15">
                  <c:v>14.341607246643903</c:v>
                </c:pt>
                <c:pt idx="16">
                  <c:v>-12.273741631539796</c:v>
                </c:pt>
                <c:pt idx="17">
                  <c:v>25.434567552289415</c:v>
                </c:pt>
                <c:pt idx="18">
                  <c:v>-1.4359349914091726</c:v>
                </c:pt>
                <c:pt idx="19">
                  <c:v>-2.6679469154007065</c:v>
                </c:pt>
                <c:pt idx="20">
                  <c:v>-21.841947644716914</c:v>
                </c:pt>
              </c:numCache>
            </c:numRef>
          </c:val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Debt'!$A$287:$A$307</c:f>
              <c:strCache>
                <c:ptCount val="21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</c:strCache>
            </c:strRef>
          </c:cat>
          <c:val>
            <c:numRef>
              <c:f>'Civil Cases for Debt'!$D$287:$D$307</c:f>
              <c:numCache>
                <c:formatCode>0.00</c:formatCode>
                <c:ptCount val="21"/>
                <c:pt idx="0">
                  <c:v>6.4394741688921631</c:v>
                </c:pt>
                <c:pt idx="1">
                  <c:v>7.2669875770687984</c:v>
                </c:pt>
                <c:pt idx="2">
                  <c:v>0.66330193092545686</c:v>
                </c:pt>
                <c:pt idx="3">
                  <c:v>-2.5862474773019892</c:v>
                </c:pt>
                <c:pt idx="4">
                  <c:v>7.3514337151570119</c:v>
                </c:pt>
                <c:pt idx="5">
                  <c:v>13.61364755189568</c:v>
                </c:pt>
                <c:pt idx="6">
                  <c:v>10.988774766998006</c:v>
                </c:pt>
                <c:pt idx="7">
                  <c:v>4.456593481294024</c:v>
                </c:pt>
                <c:pt idx="8">
                  <c:v>6.3251789362048489</c:v>
                </c:pt>
                <c:pt idx="9">
                  <c:v>8.4330595385526053</c:v>
                </c:pt>
                <c:pt idx="10">
                  <c:v>6.5486278961885249</c:v>
                </c:pt>
                <c:pt idx="11">
                  <c:v>-4.022755449943185</c:v>
                </c:pt>
                <c:pt idx="12">
                  <c:v>3.103738350034297</c:v>
                </c:pt>
                <c:pt idx="13">
                  <c:v>-12.177665855161237</c:v>
                </c:pt>
                <c:pt idx="14">
                  <c:v>-6.4824734965485149</c:v>
                </c:pt>
                <c:pt idx="15">
                  <c:v>5.0516048823440736</c:v>
                </c:pt>
                <c:pt idx="16">
                  <c:v>-8.59421418216583</c:v>
                </c:pt>
                <c:pt idx="17">
                  <c:v>-4.0401175036615689</c:v>
                </c:pt>
                <c:pt idx="18">
                  <c:v>12.263577520963736</c:v>
                </c:pt>
                <c:pt idx="19">
                  <c:v>-8.539725342617654</c:v>
                </c:pt>
                <c:pt idx="20">
                  <c:v>-11.696781583712079</c:v>
                </c:pt>
              </c:numCache>
            </c:numRef>
          </c:val>
        </c:ser>
        <c:marker val="1"/>
        <c:axId val="124111872"/>
        <c:axId val="124117760"/>
      </c:lineChart>
      <c:catAx>
        <c:axId val="1241118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117760"/>
        <c:crosses val="autoZero"/>
        <c:auto val="1"/>
        <c:lblAlgn val="ctr"/>
        <c:lblOffset val="100"/>
        <c:tickLblSkip val="1"/>
        <c:tickMarkSkip val="1"/>
      </c:catAx>
      <c:valAx>
        <c:axId val="1241177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11187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6761"/>
          <c:h val="0.108647682897731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7503E-2"/>
          <c:w val="0.66432001026998588"/>
          <c:h val="0.77860885661746937"/>
        </c:manualLayout>
      </c:layout>
      <c:pie3DChart>
        <c:varyColors val="1"/>
        <c:ser>
          <c:idx val="0"/>
          <c:order val="0"/>
          <c:tx>
            <c:strRef>
              <c:f>'Civil Cases for Debt'!$A$263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3283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Debt'!$E$263:$P$263</c:f>
              <c:numCache>
                <c:formatCode>#,##0</c:formatCode>
                <c:ptCount val="12"/>
                <c:pt idx="0">
                  <c:v>11429.333333333334</c:v>
                </c:pt>
                <c:pt idx="1">
                  <c:v>2548.0833333333335</c:v>
                </c:pt>
                <c:pt idx="2">
                  <c:v>1138.75</c:v>
                </c:pt>
                <c:pt idx="3">
                  <c:v>566.25</c:v>
                </c:pt>
                <c:pt idx="4">
                  <c:v>2277.6666666666665</c:v>
                </c:pt>
                <c:pt idx="5">
                  <c:v>5568.25</c:v>
                </c:pt>
                <c:pt idx="6">
                  <c:v>7985.916666666667</c:v>
                </c:pt>
                <c:pt idx="7">
                  <c:v>5664.5</c:v>
                </c:pt>
                <c:pt idx="8">
                  <c:v>2343.6666666666665</c:v>
                </c:pt>
                <c:pt idx="9">
                  <c:v>5816.333333333333</c:v>
                </c:pt>
                <c:pt idx="10">
                  <c:v>1587.75</c:v>
                </c:pt>
                <c:pt idx="11">
                  <c:v>1859.5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5240328253224003E-2"/>
          <c:y val="1.240694789081885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8048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Debt'!$A$273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6.2121346848090453E-2"/>
                  <c:y val="3.3283394969735292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Debt'!$E$273:$P$273</c:f>
              <c:numCache>
                <c:formatCode>#,##0</c:formatCode>
                <c:ptCount val="12"/>
                <c:pt idx="0">
                  <c:v>18040.083333333332</c:v>
                </c:pt>
                <c:pt idx="1">
                  <c:v>9746.9166666666661</c:v>
                </c:pt>
                <c:pt idx="2">
                  <c:v>3081.5833333333335</c:v>
                </c:pt>
                <c:pt idx="3">
                  <c:v>1456.1666666666667</c:v>
                </c:pt>
                <c:pt idx="4">
                  <c:v>2991.4166666666665</c:v>
                </c:pt>
                <c:pt idx="5">
                  <c:v>9630.1666666666661</c:v>
                </c:pt>
                <c:pt idx="6">
                  <c:v>9499.0833333333339</c:v>
                </c:pt>
                <c:pt idx="7">
                  <c:v>7862.25</c:v>
                </c:pt>
                <c:pt idx="8">
                  <c:v>3690</c:v>
                </c:pt>
                <c:pt idx="9">
                  <c:v>11169.25</c:v>
                </c:pt>
                <c:pt idx="10">
                  <c:v>3712.0833333333335</c:v>
                </c:pt>
                <c:pt idx="11">
                  <c:v>2798.4166666666665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1005"/>
          <c:w val="0.98007095537442368"/>
          <c:h val="0.17866031014113243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5222482435597201E-2"/>
          <c:y val="1.2195121951219513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427"/>
          <c:y val="1.7073170731707481E-2"/>
          <c:w val="0.67564402810307211"/>
          <c:h val="0.77560975609759253"/>
        </c:manualLayout>
      </c:layout>
      <c:pie3DChart>
        <c:varyColors val="1"/>
        <c:ser>
          <c:idx val="0"/>
          <c:order val="0"/>
          <c:tx>
            <c:strRef>
              <c:f>'Civil Cases for Debt'!$A$281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5202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Debt'!$E$281:$P$281</c:f>
              <c:numCache>
                <c:formatCode>#,##0</c:formatCode>
                <c:ptCount val="12"/>
                <c:pt idx="0">
                  <c:v>9764.25</c:v>
                </c:pt>
                <c:pt idx="1">
                  <c:v>4539.5</c:v>
                </c:pt>
                <c:pt idx="2">
                  <c:v>1462.75</c:v>
                </c:pt>
                <c:pt idx="3">
                  <c:v>603</c:v>
                </c:pt>
                <c:pt idx="4">
                  <c:v>1607</c:v>
                </c:pt>
                <c:pt idx="5">
                  <c:v>6507.666666666667</c:v>
                </c:pt>
                <c:pt idx="6">
                  <c:v>17155.75</c:v>
                </c:pt>
                <c:pt idx="7">
                  <c:v>4921.666666666667</c:v>
                </c:pt>
                <c:pt idx="8">
                  <c:v>2784.1666666666665</c:v>
                </c:pt>
                <c:pt idx="9">
                  <c:v>11532</c:v>
                </c:pt>
                <c:pt idx="10">
                  <c:v>2238.25</c:v>
                </c:pt>
                <c:pt idx="11">
                  <c:v>2781.1666666666665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Debt'!$A$287:$A$306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Debt'!$I$287:$I$306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5.6341937274493477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Debt'!$A$287:$A$306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Debt'!$J$287:$J$306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0.29066260104639335</c:v>
                </c:pt>
              </c:numCache>
            </c:numRef>
          </c:val>
        </c:ser>
        <c:marker val="1"/>
        <c:axId val="124502016"/>
        <c:axId val="124503552"/>
      </c:lineChart>
      <c:catAx>
        <c:axId val="1245020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03552"/>
        <c:crosses val="autoZero"/>
        <c:auto val="1"/>
        <c:lblAlgn val="ctr"/>
        <c:lblOffset val="100"/>
        <c:tickLblSkip val="1"/>
        <c:tickMarkSkip val="1"/>
      </c:catAx>
      <c:valAx>
        <c:axId val="1245035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0201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2829"/>
          <c:y val="5.5309734513274339E-2"/>
          <c:w val="0.23770491536855032"/>
          <c:h val="0.108407079646017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438"/>
          <c:y val="1.7073170731707481E-2"/>
          <c:w val="0.67564402810307278"/>
          <c:h val="0.77560975609759319"/>
        </c:manualLayout>
      </c:layout>
      <c:pie3DChart>
        <c:varyColors val="1"/>
        <c:ser>
          <c:idx val="0"/>
          <c:order val="0"/>
          <c:tx>
            <c:strRef>
              <c:f>'Civil Cases for Debt'!$A$282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5219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Debt'!$E$282:$P$282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8846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446"/>
          <c:y val="1.7073170731707481E-2"/>
          <c:w val="0.67564402810307345"/>
          <c:h val="0.77560975609759386"/>
        </c:manualLayout>
      </c:layout>
      <c:pie3DChart>
        <c:varyColors val="1"/>
        <c:ser>
          <c:idx val="0"/>
          <c:order val="0"/>
          <c:tx>
            <c:strRef>
              <c:f>'Civil Cases for Debt'!$A$283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5243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Debt'!$E$283:$P$283</c:f>
              <c:numCache>
                <c:formatCode>#,##0</c:formatCode>
                <c:ptCount val="12"/>
                <c:pt idx="0">
                  <c:v>9890.9166666666661</c:v>
                </c:pt>
                <c:pt idx="1">
                  <c:v>3094.6666666666665</c:v>
                </c:pt>
                <c:pt idx="2">
                  <c:v>1318.5833333333333</c:v>
                </c:pt>
                <c:pt idx="3">
                  <c:v>437.16666666666669</c:v>
                </c:pt>
                <c:pt idx="4">
                  <c:v>1903</c:v>
                </c:pt>
                <c:pt idx="5">
                  <c:v>7619.666666666667</c:v>
                </c:pt>
                <c:pt idx="6">
                  <c:v>21344.5</c:v>
                </c:pt>
                <c:pt idx="7">
                  <c:v>4543.416666666667</c:v>
                </c:pt>
                <c:pt idx="8">
                  <c:v>2825.6666666666665</c:v>
                </c:pt>
                <c:pt idx="9">
                  <c:v>11549.5</c:v>
                </c:pt>
                <c:pt idx="10">
                  <c:v>1427.4166666666667</c:v>
                </c:pt>
                <c:pt idx="11">
                  <c:v>5354.916666666667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888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66" r="0.75000000000001266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1958573928259029"/>
          <c:y val="3.8251575142254551E-2"/>
          <c:w val="0.86428915135608064"/>
          <c:h val="0.78438109964936553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Debt'!$A$232:$A$260</c:f>
              <c:numCache>
                <c:formatCode>mmm\-yy</c:formatCode>
                <c:ptCount val="2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</c:numCache>
            </c:numRef>
          </c:cat>
          <c:val>
            <c:numRef>
              <c:f>'Civil Cases for Debt'!$I$232:$I$260</c:f>
              <c:numCache>
                <c:formatCode>#,##0</c:formatCode>
                <c:ptCount val="29"/>
                <c:pt idx="0">
                  <c:v>1713</c:v>
                </c:pt>
                <c:pt idx="1">
                  <c:v>1557</c:v>
                </c:pt>
                <c:pt idx="2">
                  <c:v>1807</c:v>
                </c:pt>
                <c:pt idx="3">
                  <c:v>1403</c:v>
                </c:pt>
                <c:pt idx="4">
                  <c:v>1839</c:v>
                </c:pt>
                <c:pt idx="5">
                  <c:v>1537</c:v>
                </c:pt>
                <c:pt idx="6">
                  <c:v>1895</c:v>
                </c:pt>
                <c:pt idx="7">
                  <c:v>1693</c:v>
                </c:pt>
                <c:pt idx="8">
                  <c:v>2161</c:v>
                </c:pt>
                <c:pt idx="9">
                  <c:v>2478</c:v>
                </c:pt>
                <c:pt idx="10">
                  <c:v>2439</c:v>
                </c:pt>
                <c:pt idx="11">
                  <c:v>1096</c:v>
                </c:pt>
                <c:pt idx="12">
                  <c:v>1851</c:v>
                </c:pt>
                <c:pt idx="13">
                  <c:v>2069</c:v>
                </c:pt>
                <c:pt idx="14">
                  <c:v>2312</c:v>
                </c:pt>
                <c:pt idx="15">
                  <c:v>1944</c:v>
                </c:pt>
                <c:pt idx="16">
                  <c:v>2179</c:v>
                </c:pt>
                <c:pt idx="17">
                  <c:v>2148</c:v>
                </c:pt>
                <c:pt idx="18">
                  <c:v>1911</c:v>
                </c:pt>
                <c:pt idx="19">
                  <c:v>759</c:v>
                </c:pt>
                <c:pt idx="20">
                  <c:v>2883</c:v>
                </c:pt>
                <c:pt idx="21">
                  <c:v>2019</c:v>
                </c:pt>
                <c:pt idx="22">
                  <c:v>1594</c:v>
                </c:pt>
                <c:pt idx="23">
                  <c:v>1167</c:v>
                </c:pt>
                <c:pt idx="24">
                  <c:v>1493</c:v>
                </c:pt>
                <c:pt idx="25">
                  <c:v>1805</c:v>
                </c:pt>
                <c:pt idx="26">
                  <c:v>826</c:v>
                </c:pt>
                <c:pt idx="27">
                  <c:v>1581</c:v>
                </c:pt>
                <c:pt idx="28">
                  <c:v>1469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41275"/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Debt'!$A$232:$A$260</c:f>
              <c:numCache>
                <c:formatCode>mmm\-yy</c:formatCode>
                <c:ptCount val="2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</c:numCache>
            </c:numRef>
          </c:cat>
          <c:val>
            <c:numRef>
              <c:f>'Civil Cases for Debt'!$J$232:$J$260</c:f>
              <c:numCache>
                <c:formatCode>#,##0</c:formatCode>
                <c:ptCount val="29"/>
                <c:pt idx="0">
                  <c:v>7400</c:v>
                </c:pt>
                <c:pt idx="1">
                  <c:v>7766</c:v>
                </c:pt>
                <c:pt idx="2">
                  <c:v>7604</c:v>
                </c:pt>
                <c:pt idx="3">
                  <c:v>7336</c:v>
                </c:pt>
                <c:pt idx="4">
                  <c:v>7483</c:v>
                </c:pt>
                <c:pt idx="5">
                  <c:v>7470</c:v>
                </c:pt>
                <c:pt idx="6">
                  <c:v>7186</c:v>
                </c:pt>
                <c:pt idx="7">
                  <c:v>7967</c:v>
                </c:pt>
                <c:pt idx="8">
                  <c:v>8227</c:v>
                </c:pt>
                <c:pt idx="9">
                  <c:v>7429</c:v>
                </c:pt>
                <c:pt idx="10">
                  <c:v>7834</c:v>
                </c:pt>
                <c:pt idx="11">
                  <c:v>7469</c:v>
                </c:pt>
                <c:pt idx="12">
                  <c:v>7973</c:v>
                </c:pt>
                <c:pt idx="13">
                  <c:v>7669</c:v>
                </c:pt>
                <c:pt idx="14">
                  <c:v>6898</c:v>
                </c:pt>
                <c:pt idx="15">
                  <c:v>7668</c:v>
                </c:pt>
                <c:pt idx="16">
                  <c:v>8162</c:v>
                </c:pt>
                <c:pt idx="17">
                  <c:v>8055</c:v>
                </c:pt>
                <c:pt idx="18">
                  <c:v>8085</c:v>
                </c:pt>
                <c:pt idx="19">
                  <c:v>7540</c:v>
                </c:pt>
                <c:pt idx="20">
                  <c:v>7289</c:v>
                </c:pt>
                <c:pt idx="21">
                  <c:v>7278</c:v>
                </c:pt>
                <c:pt idx="22">
                  <c:v>7676</c:v>
                </c:pt>
                <c:pt idx="23">
                  <c:v>7143</c:v>
                </c:pt>
                <c:pt idx="24">
                  <c:v>6512</c:v>
                </c:pt>
                <c:pt idx="25">
                  <c:v>6343</c:v>
                </c:pt>
                <c:pt idx="26">
                  <c:v>6034</c:v>
                </c:pt>
                <c:pt idx="27">
                  <c:v>6031</c:v>
                </c:pt>
                <c:pt idx="28">
                  <c:v>6728</c:v>
                </c:pt>
              </c:numCache>
            </c:numRef>
          </c:val>
        </c:ser>
        <c:marker val="1"/>
        <c:axId val="124713216"/>
        <c:axId val="124801024"/>
      </c:lineChart>
      <c:dateAx>
        <c:axId val="12471321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4801024"/>
        <c:crosses val="autoZero"/>
        <c:auto val="1"/>
        <c:lblOffset val="100"/>
      </c:dateAx>
      <c:valAx>
        <c:axId val="12480102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4713216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3646443347124043"/>
          <c:y val="0.2516521868874918"/>
          <c:w val="0.32641891891892394"/>
          <c:h val="0.2825639043181618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1"/>
    </a:soli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7524E-2"/>
          <c:w val="0.66432001026998677"/>
          <c:h val="0.77860885661747048"/>
        </c:manualLayout>
      </c:layout>
      <c:pie3DChart>
        <c:varyColors val="1"/>
        <c:ser>
          <c:idx val="0"/>
          <c:order val="0"/>
          <c:tx>
            <c:strRef>
              <c:f>'Civil Cases for Debt'!$A$284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3337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Debt'!$E$284:$P$284</c:f>
              <c:numCache>
                <c:formatCode>#,##0</c:formatCode>
                <c:ptCount val="12"/>
                <c:pt idx="0">
                  <c:v>5571</c:v>
                </c:pt>
                <c:pt idx="1">
                  <c:v>4036.2</c:v>
                </c:pt>
                <c:pt idx="2">
                  <c:v>1245.4000000000001</c:v>
                </c:pt>
                <c:pt idx="3">
                  <c:v>339.4</c:v>
                </c:pt>
                <c:pt idx="4">
                  <c:v>1434.8</c:v>
                </c:pt>
                <c:pt idx="5">
                  <c:v>6329.6</c:v>
                </c:pt>
                <c:pt idx="6">
                  <c:v>23242.400000000001</c:v>
                </c:pt>
                <c:pt idx="7">
                  <c:v>3900</c:v>
                </c:pt>
                <c:pt idx="8">
                  <c:v>2826</c:v>
                </c:pt>
                <c:pt idx="9">
                  <c:v>8579.6</c:v>
                </c:pt>
                <c:pt idx="10">
                  <c:v>1203.2</c:v>
                </c:pt>
                <c:pt idx="11">
                  <c:v>3966.6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66" r="0.75000000000001266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0"/>
  <c:chart>
    <c:title>
      <c:tx>
        <c:rich>
          <a:bodyPr/>
          <a:lstStyle/>
          <a:p>
            <a:pPr>
              <a:defRPr lang="en-US"/>
            </a:pPr>
            <a:r>
              <a:rPr baseline="0"/>
              <a:t>June </a:t>
            </a:r>
            <a:r>
              <a:t>Inflation Rate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8138888888888886E-2"/>
          <c:y val="7.407407407407407E-2"/>
          <c:w val="0.72605686789151369"/>
          <c:h val="0.79869969378828376"/>
        </c:manualLayout>
      </c:layout>
      <c:barChart>
        <c:barDir val="bar"/>
        <c:grouping val="clustered"/>
        <c:ser>
          <c:idx val="0"/>
          <c:order val="0"/>
          <c:tx>
            <c:strRef>
              <c:f>Inflation!$A$72:$A$72</c:f>
              <c:strCache>
                <c:ptCount val="1"/>
                <c:pt idx="0">
                  <c:v>May Inflation Rate</c:v>
                </c:pt>
              </c:strCache>
            </c:strRef>
          </c:tx>
          <c:cat>
            <c:strRef>
              <c:f>Inflation!$B$2:$BB$2</c:f>
              <c:strCache>
                <c:ptCount val="53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Alcoholic beverages and tobacco</c:v>
                </c:pt>
                <c:pt idx="13">
                  <c:v>Alcoholic beverages</c:v>
                </c:pt>
                <c:pt idx="14">
                  <c:v>Spirits</c:v>
                </c:pt>
                <c:pt idx="15">
                  <c:v>Wine</c:v>
                </c:pt>
                <c:pt idx="16">
                  <c:v>Beer</c:v>
                </c:pt>
                <c:pt idx="17">
                  <c:v>Clothing and footwear</c:v>
                </c:pt>
                <c:pt idx="18">
                  <c:v>Clothing</c:v>
                </c:pt>
                <c:pt idx="19">
                  <c:v>Footwear</c:v>
                </c:pt>
                <c:pt idx="20">
                  <c:v>Housing and utilities</c:v>
                </c:pt>
                <c:pt idx="21">
                  <c:v>Actual rentals for housing</c:v>
                </c:pt>
                <c:pt idx="22">
                  <c:v>Owners equivalent rent</c:v>
                </c:pt>
                <c:pt idx="23">
                  <c:v>Maintenance and repair</c:v>
                </c:pt>
                <c:pt idx="24">
                  <c:v>Water and other services</c:v>
                </c:pt>
                <c:pt idx="25">
                  <c:v>Electricity and other fuels</c:v>
                </c:pt>
                <c:pt idx="26">
                  <c:v>Household contents and equipment</c:v>
                </c:pt>
                <c:pt idx="27">
                  <c:v>Furnishings, floor coverings and textiles</c:v>
                </c:pt>
                <c:pt idx="28">
                  <c:v>Appliances, tableware and equipment</c:v>
                </c:pt>
                <c:pt idx="29">
                  <c:v>Supplies and services</c:v>
                </c:pt>
                <c:pt idx="30">
                  <c:v>Health</c:v>
                </c:pt>
                <c:pt idx="31">
                  <c:v>Transport</c:v>
                </c:pt>
                <c:pt idx="32">
                  <c:v>Purchase of vehicles</c:v>
                </c:pt>
                <c:pt idx="33">
                  <c:v>Private transport operation</c:v>
                </c:pt>
                <c:pt idx="34">
                  <c:v>Petrol</c:v>
                </c:pt>
                <c:pt idx="35">
                  <c:v>Other running costs</c:v>
                </c:pt>
                <c:pt idx="36">
                  <c:v>Public transport</c:v>
                </c:pt>
                <c:pt idx="37">
                  <c:v>Communication</c:v>
                </c:pt>
                <c:pt idx="38">
                  <c:v>Postal services and telecommunication equipment</c:v>
                </c:pt>
                <c:pt idx="39">
                  <c:v>Telecmmunication services</c:v>
                </c:pt>
                <c:pt idx="40">
                  <c:v>Recreation and culture</c:v>
                </c:pt>
                <c:pt idx="41">
                  <c:v>Recreational equipment</c:v>
                </c:pt>
                <c:pt idx="42">
                  <c:v>Recreational and cultural services</c:v>
                </c:pt>
                <c:pt idx="43">
                  <c:v>Books, newspapers and stationery</c:v>
                </c:pt>
                <c:pt idx="44">
                  <c:v>Education</c:v>
                </c:pt>
                <c:pt idx="45">
                  <c:v>Restaurants and hotels</c:v>
                </c:pt>
                <c:pt idx="46">
                  <c:v>Restaurants</c:v>
                </c:pt>
                <c:pt idx="47">
                  <c:v>Hotels</c:v>
                </c:pt>
                <c:pt idx="48">
                  <c:v>Miscellaneous goods and services</c:v>
                </c:pt>
                <c:pt idx="49">
                  <c:v>Personal care</c:v>
                </c:pt>
                <c:pt idx="50">
                  <c:v>Insurance</c:v>
                </c:pt>
                <c:pt idx="51">
                  <c:v>Financial services</c:v>
                </c:pt>
                <c:pt idx="52">
                  <c:v>Other services</c:v>
                </c:pt>
              </c:strCache>
            </c:strRef>
          </c:cat>
          <c:val>
            <c:numRef>
              <c:f>Inflation!$B$73:$BB$73</c:f>
              <c:numCache>
                <c:formatCode>0.00</c:formatCode>
                <c:ptCount val="53"/>
                <c:pt idx="0">
                  <c:v>4.5045045045045047</c:v>
                </c:pt>
                <c:pt idx="1">
                  <c:v>6.8493150684931505</c:v>
                </c:pt>
                <c:pt idx="2">
                  <c:v>6.9852941176470669</c:v>
                </c:pt>
                <c:pt idx="3">
                  <c:v>8.8631984585741836</c:v>
                </c:pt>
                <c:pt idx="4">
                  <c:v>7.2693383038210602</c:v>
                </c:pt>
                <c:pt idx="5">
                  <c:v>-2.5359256128486898</c:v>
                </c:pt>
                <c:pt idx="6">
                  <c:v>1.1607142857142831</c:v>
                </c:pt>
                <c:pt idx="7">
                  <c:v>23.986095017381231</c:v>
                </c:pt>
                <c:pt idx="8">
                  <c:v>-2.2388059701492589</c:v>
                </c:pt>
                <c:pt idx="9">
                  <c:v>5.9764309764309838</c:v>
                </c:pt>
                <c:pt idx="10">
                  <c:v>6.2703583061889283</c:v>
                </c:pt>
                <c:pt idx="11">
                  <c:v>5.2360515021459175</c:v>
                </c:pt>
                <c:pt idx="12">
                  <c:v>5.9349593495935054</c:v>
                </c:pt>
                <c:pt idx="13">
                  <c:v>6.2658763759525877</c:v>
                </c:pt>
                <c:pt idx="14">
                  <c:v>4.5729076790336469</c:v>
                </c:pt>
                <c:pt idx="15">
                  <c:v>4.6531302876480538</c:v>
                </c:pt>
                <c:pt idx="16">
                  <c:v>7.6987447698744678</c:v>
                </c:pt>
                <c:pt idx="17">
                  <c:v>1.2416427889207231</c:v>
                </c:pt>
                <c:pt idx="18">
                  <c:v>1.2464046021092974</c:v>
                </c:pt>
                <c:pt idx="19">
                  <c:v>0.84985835694050182</c:v>
                </c:pt>
                <c:pt idx="20">
                  <c:v>4.9239033124440468</c:v>
                </c:pt>
                <c:pt idx="21">
                  <c:v>3.3789954337899566</c:v>
                </c:pt>
                <c:pt idx="22">
                  <c:v>2.4839006439742439</c:v>
                </c:pt>
                <c:pt idx="23">
                  <c:v>10.016694490818043</c:v>
                </c:pt>
                <c:pt idx="24">
                  <c:v>5.8713886300093172</c:v>
                </c:pt>
                <c:pt idx="25">
                  <c:v>12.046332046332042</c:v>
                </c:pt>
                <c:pt idx="26">
                  <c:v>0.74487895716945729</c:v>
                </c:pt>
                <c:pt idx="27">
                  <c:v>-3.5389282103134474</c:v>
                </c:pt>
                <c:pt idx="28">
                  <c:v>-2.5688073394495388</c:v>
                </c:pt>
                <c:pt idx="29">
                  <c:v>5.594405594405587</c:v>
                </c:pt>
                <c:pt idx="30">
                  <c:v>5.6572379367720442</c:v>
                </c:pt>
                <c:pt idx="31">
                  <c:v>5.9273422562141516</c:v>
                </c:pt>
                <c:pt idx="32">
                  <c:v>-0.47801147227533464</c:v>
                </c:pt>
                <c:pt idx="33">
                  <c:v>16.799204771371777</c:v>
                </c:pt>
                <c:pt idx="34">
                  <c:v>21.390374331550802</c:v>
                </c:pt>
                <c:pt idx="35">
                  <c:v>6.9536423841059527</c:v>
                </c:pt>
                <c:pt idx="36">
                  <c:v>7.0319634703196368</c:v>
                </c:pt>
                <c:pt idx="37">
                  <c:v>-1.5290519877675843</c:v>
                </c:pt>
                <c:pt idx="38">
                  <c:v>0.77972709551658037</c:v>
                </c:pt>
                <c:pt idx="39">
                  <c:v>-26.981707317073166</c:v>
                </c:pt>
                <c:pt idx="40">
                  <c:v>-0.72072072072071813</c:v>
                </c:pt>
                <c:pt idx="41">
                  <c:v>-8.6710650329877375</c:v>
                </c:pt>
                <c:pt idx="42">
                  <c:v>6.552006552006552</c:v>
                </c:pt>
                <c:pt idx="43">
                  <c:v>11.030741410488249</c:v>
                </c:pt>
                <c:pt idx="44">
                  <c:v>8.1632653061224563</c:v>
                </c:pt>
                <c:pt idx="45">
                  <c:v>-2.0850040096231024</c:v>
                </c:pt>
                <c:pt idx="46">
                  <c:v>2.8317152103559873</c:v>
                </c:pt>
                <c:pt idx="47">
                  <c:v>-7.0007955449482875</c:v>
                </c:pt>
                <c:pt idx="48">
                  <c:v>4.0100250626566396</c:v>
                </c:pt>
                <c:pt idx="49">
                  <c:v>1.5477214101461714</c:v>
                </c:pt>
                <c:pt idx="50">
                  <c:v>5.0251256281407031</c:v>
                </c:pt>
                <c:pt idx="51">
                  <c:v>4.3551088777219329</c:v>
                </c:pt>
                <c:pt idx="52">
                  <c:v>3.3551554828150523</c:v>
                </c:pt>
              </c:numCache>
            </c:numRef>
          </c:val>
        </c:ser>
        <c:axId val="125012608"/>
        <c:axId val="125018496"/>
      </c:barChart>
      <c:catAx>
        <c:axId val="125012608"/>
        <c:scaling>
          <c:orientation val="minMax"/>
        </c:scaling>
        <c:axPos val="l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5018496"/>
        <c:crosses val="autoZero"/>
        <c:auto val="1"/>
        <c:lblAlgn val="ctr"/>
        <c:lblOffset val="100"/>
      </c:catAx>
      <c:valAx>
        <c:axId val="125018496"/>
        <c:scaling>
          <c:orientation val="minMax"/>
        </c:scaling>
        <c:axPos val="b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5012608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6086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Electricity!$A$130:$A$138</c:f>
              <c:strCache>
                <c:ptCount val="9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</c:strCache>
            </c:strRef>
          </c:cat>
          <c:val>
            <c:numRef>
              <c:f>Electricity!$E$130:$E$138</c:f>
              <c:numCache>
                <c:formatCode>#,##0.00</c:formatCode>
                <c:ptCount val="9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-0.16177591567910837</c:v>
                </c:pt>
                <c:pt idx="8">
                  <c:v>-0.83051368809596449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Electricity!$A$130:$A$138</c:f>
              <c:strCache>
                <c:ptCount val="9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</c:strCache>
            </c:strRef>
          </c:cat>
          <c:val>
            <c:numRef>
              <c:f>Electricity!$K$130:$K$138</c:f>
              <c:numCache>
                <c:formatCode>#,##0.00</c:formatCode>
                <c:ptCount val="9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3.561254227278793</c:v>
                </c:pt>
                <c:pt idx="8">
                  <c:v>-0.43207921452266218</c:v>
                </c:pt>
              </c:numCache>
            </c:numRef>
          </c:val>
        </c:ser>
        <c:marker val="1"/>
        <c:axId val="125252352"/>
        <c:axId val="125253888"/>
      </c:lineChart>
      <c:catAx>
        <c:axId val="1252523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253888"/>
        <c:crosses val="autoZero"/>
        <c:auto val="1"/>
        <c:lblAlgn val="ctr"/>
        <c:lblOffset val="100"/>
        <c:tickLblSkip val="1"/>
        <c:tickMarkSkip val="1"/>
      </c:catAx>
      <c:valAx>
        <c:axId val="125253888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25235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1.0729613733905579E-2"/>
          <c:w val="0.16393442622950868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2850467289719641E-2"/>
          <c:y val="1.256281407035175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9925"/>
        </c:manualLayout>
      </c:layout>
      <c:pie3DChart>
        <c:varyColors val="1"/>
        <c:ser>
          <c:idx val="0"/>
          <c:order val="0"/>
          <c:tx>
            <c:strRef>
              <c:f>Electricity!$A$118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Electricity!$B$118:$J$118</c:f>
              <c:numCache>
                <c:formatCode>#,##0</c:formatCode>
                <c:ptCount val="9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3142E-3"/>
          <c:y val="0.8492462311557919"/>
          <c:w val="0.98948659454951349"/>
          <c:h val="0.1432160804020128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563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Electricity!$A$124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Electricity!$B$124:$J$124</c:f>
              <c:numCache>
                <c:formatCode>#,##0</c:formatCode>
                <c:ptCount val="9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669E-3"/>
          <c:y val="0.85507449250005174"/>
          <c:w val="0.98833138856475256"/>
          <c:h val="0.1376814130117771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583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Electricity!$A$125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Electricity!$B$125:$J$125</c:f>
              <c:numCache>
                <c:formatCode>#,##0</c:formatCode>
                <c:ptCount val="9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669E-3"/>
          <c:y val="0.85507449250005174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597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Electricity!$A$126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Electricity!$B$126:$J$126</c:f>
              <c:numCache>
                <c:formatCode>#,##0</c:formatCode>
                <c:ptCount val="9"/>
                <c:pt idx="0">
                  <c:v>784.61538461538464</c:v>
                </c:pt>
                <c:pt idx="1">
                  <c:v>744.15384615384619</c:v>
                </c:pt>
                <c:pt idx="2">
                  <c:v>5069.0769230769229</c:v>
                </c:pt>
                <c:pt idx="3">
                  <c:v>3501.0769230769229</c:v>
                </c:pt>
                <c:pt idx="4">
                  <c:v>1012.2307692307693</c:v>
                </c:pt>
                <c:pt idx="5">
                  <c:v>2859.8461538461538</c:v>
                </c:pt>
                <c:pt idx="6">
                  <c:v>395.30769230769232</c:v>
                </c:pt>
                <c:pt idx="7">
                  <c:v>2171.8461538461538</c:v>
                </c:pt>
                <c:pt idx="8">
                  <c:v>1920.1538461538462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6725E-3"/>
          <c:y val="0.85507449250005196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66" r="0.75000000000001266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265507436570428"/>
          <c:y val="5.1741084293246822E-2"/>
          <c:w val="0.87244203849519752"/>
          <c:h val="0.81974905955747424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Electricity!$A$88:$A$116</c:f>
              <c:numCache>
                <c:formatCode>mmm\-yy</c:formatCode>
                <c:ptCount val="2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</c:numCache>
            </c:numRef>
          </c:cat>
          <c:val>
            <c:numRef>
              <c:f>Electricity!$E$88:$E$116</c:f>
              <c:numCache>
                <c:formatCode>General</c:formatCode>
                <c:ptCount val="29"/>
                <c:pt idx="0">
                  <c:v>3368</c:v>
                </c:pt>
                <c:pt idx="1">
                  <c:v>3196</c:v>
                </c:pt>
                <c:pt idx="2">
                  <c:v>3553</c:v>
                </c:pt>
                <c:pt idx="3">
                  <c:v>3410</c:v>
                </c:pt>
                <c:pt idx="4">
                  <c:v>3583</c:v>
                </c:pt>
                <c:pt idx="5">
                  <c:v>3529</c:v>
                </c:pt>
                <c:pt idx="6">
                  <c:v>3689</c:v>
                </c:pt>
                <c:pt idx="7">
                  <c:v>3620</c:v>
                </c:pt>
                <c:pt idx="8">
                  <c:v>3515</c:v>
                </c:pt>
                <c:pt idx="9">
                  <c:v>3629</c:v>
                </c:pt>
                <c:pt idx="10">
                  <c:v>3490</c:v>
                </c:pt>
                <c:pt idx="11">
                  <c:v>3499</c:v>
                </c:pt>
                <c:pt idx="12">
                  <c:v>3540</c:v>
                </c:pt>
                <c:pt idx="13">
                  <c:v>3281</c:v>
                </c:pt>
                <c:pt idx="14">
                  <c:v>3629</c:v>
                </c:pt>
                <c:pt idx="15">
                  <c:v>3432</c:v>
                </c:pt>
                <c:pt idx="16">
                  <c:v>3551</c:v>
                </c:pt>
                <c:pt idx="17">
                  <c:v>3527</c:v>
                </c:pt>
                <c:pt idx="18">
                  <c:v>3684</c:v>
                </c:pt>
                <c:pt idx="19">
                  <c:v>3508</c:v>
                </c:pt>
                <c:pt idx="20">
                  <c:v>3474</c:v>
                </c:pt>
                <c:pt idx="21">
                  <c:v>3577</c:v>
                </c:pt>
                <c:pt idx="22">
                  <c:v>3441</c:v>
                </c:pt>
                <c:pt idx="23">
                  <c:v>3371</c:v>
                </c:pt>
                <c:pt idx="24">
                  <c:v>3417</c:v>
                </c:pt>
                <c:pt idx="25">
                  <c:v>3256</c:v>
                </c:pt>
                <c:pt idx="26">
                  <c:v>3631</c:v>
                </c:pt>
                <c:pt idx="27">
                  <c:v>3432</c:v>
                </c:pt>
                <c:pt idx="28">
                  <c:v>3624</c:v>
                </c:pt>
              </c:numCache>
            </c:numRef>
          </c:val>
        </c:ser>
        <c:marker val="1"/>
        <c:axId val="125532416"/>
        <c:axId val="125542400"/>
      </c:lineChart>
      <c:dateAx>
        <c:axId val="12553241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5542400"/>
        <c:crosses val="autoZero"/>
        <c:auto val="1"/>
        <c:lblOffset val="100"/>
      </c:dateAx>
      <c:valAx>
        <c:axId val="125542400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5532416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75966600029919318"/>
          <c:y val="0.66205160556711606"/>
          <c:w val="0.24033399970081459"/>
          <c:h val="0.14308932451693007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611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Electricity!$A$127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Electricity!$B$127:$J$127</c:f>
              <c:numCache>
                <c:formatCode>#,##0</c:formatCode>
                <c:ptCount val="9"/>
                <c:pt idx="0">
                  <c:v>757.2</c:v>
                </c:pt>
                <c:pt idx="1">
                  <c:v>737</c:v>
                </c:pt>
                <c:pt idx="2">
                  <c:v>4892.2</c:v>
                </c:pt>
                <c:pt idx="3">
                  <c:v>3472</c:v>
                </c:pt>
                <c:pt idx="4">
                  <c:v>1002.8</c:v>
                </c:pt>
                <c:pt idx="5">
                  <c:v>2985.8</c:v>
                </c:pt>
                <c:pt idx="6">
                  <c:v>398.4</c:v>
                </c:pt>
                <c:pt idx="7">
                  <c:v>2187.8000000000002</c:v>
                </c:pt>
                <c:pt idx="8">
                  <c:v>1947.2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676E-3"/>
          <c:y val="0.85507449250005241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88" r="0.75000000000001288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Approved1'!$A$227:$A$246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Approved'!$C$229:$C$247</c:f>
              <c:numCache>
                <c:formatCode>#,##0</c:formatCode>
                <c:ptCount val="19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2627.25</c:v>
                </c:pt>
                <c:pt idx="18">
                  <c:v>2340.1999999999998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Approved1'!$A$227:$A$246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Approved'!$F$229:$F$247</c:f>
              <c:numCache>
                <c:formatCode>#,##0</c:formatCode>
                <c:ptCount val="19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36099.916666666664</c:v>
                </c:pt>
                <c:pt idx="18">
                  <c:v>33244.800000000003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Approved1'!$A$227:$A$246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Approved'!$I$229:$I$247</c:f>
              <c:numCache>
                <c:formatCode>#,##0</c:formatCode>
                <c:ptCount val="19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18194.666666666668</c:v>
                </c:pt>
                <c:pt idx="18">
                  <c:v>13610.4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Approved1'!$A$227:$A$246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Approved'!$K$229:$K$247</c:f>
              <c:numCache>
                <c:formatCode>#,##0</c:formatCode>
                <c:ptCount val="19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2973.5</c:v>
                </c:pt>
                <c:pt idx="18">
                  <c:v>363.2</c:v>
                </c:pt>
              </c:numCache>
            </c:numRef>
          </c:val>
        </c:ser>
        <c:marker val="1"/>
        <c:axId val="125619200"/>
        <c:axId val="125629184"/>
      </c:lineChart>
      <c:catAx>
        <c:axId val="1256192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629184"/>
        <c:crosses val="autoZero"/>
        <c:auto val="1"/>
        <c:lblAlgn val="ctr"/>
        <c:lblOffset val="100"/>
        <c:tickLblSkip val="1"/>
        <c:tickMarkSkip val="1"/>
      </c:catAx>
      <c:valAx>
        <c:axId val="12562918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61920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3"/>
        <c:delete val="1"/>
      </c:legendEntry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21819077554821778"/>
          <c:y val="3.994190268700186E-2"/>
          <c:w val="0.38888938277877677"/>
          <c:h val="0.2178653812064400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  <c:userShapes r:id="rId1"/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8.2224555263925345E-2"/>
          <c:y val="5.2173913043478522E-2"/>
          <c:w val="0.9167723173300546"/>
          <c:h val="0.9326096855996176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Approved1'!$A$227:$A$245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Approved'!$D$229:$D$247</c:f>
              <c:numCache>
                <c:formatCode>#,##0</c:formatCode>
                <c:ptCount val="19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17393.666666666668</c:v>
                </c:pt>
                <c:pt idx="15">
                  <c:v>19304.25</c:v>
                </c:pt>
                <c:pt idx="16">
                  <c:v>13629.75</c:v>
                </c:pt>
                <c:pt idx="17">
                  <c:v>14611.25</c:v>
                </c:pt>
                <c:pt idx="18">
                  <c:v>15006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Approved1'!$A$227:$A$245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Approved'!$G$229:$G$247</c:f>
              <c:numCache>
                <c:formatCode>#,##0</c:formatCode>
                <c:ptCount val="19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202611.16666666666</c:v>
                </c:pt>
                <c:pt idx="15">
                  <c:v>238379.08333333334</c:v>
                </c:pt>
                <c:pt idx="16">
                  <c:v>193406.16666666666</c:v>
                </c:pt>
                <c:pt idx="17">
                  <c:v>233918.08333333334</c:v>
                </c:pt>
                <c:pt idx="18">
                  <c:v>218847.6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Approved1'!$A$227:$A$245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Approved'!$J$229:$J$247</c:f>
              <c:numCache>
                <c:formatCode>#,##0</c:formatCode>
                <c:ptCount val="19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257191.75</c:v>
                </c:pt>
                <c:pt idx="15">
                  <c:v>287895</c:v>
                </c:pt>
                <c:pt idx="16">
                  <c:v>156058.66666666666</c:v>
                </c:pt>
                <c:pt idx="17">
                  <c:v>117949.33333333333</c:v>
                </c:pt>
                <c:pt idx="18">
                  <c:v>84160.8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Approved1'!$A$227:$A$245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Approved'!$L$229:$L$247</c:f>
              <c:numCache>
                <c:formatCode>#,##0</c:formatCode>
                <c:ptCount val="19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9037</c:v>
                </c:pt>
                <c:pt idx="15">
                  <c:v>13261.333333333334</c:v>
                </c:pt>
                <c:pt idx="16">
                  <c:v>18246.916666666668</c:v>
                </c:pt>
                <c:pt idx="17">
                  <c:v>17233.5</c:v>
                </c:pt>
                <c:pt idx="18">
                  <c:v>1633.8</c:v>
                </c:pt>
              </c:numCache>
            </c:numRef>
          </c:val>
        </c:ser>
        <c:marker val="1"/>
        <c:axId val="125828096"/>
        <c:axId val="125838080"/>
      </c:lineChart>
      <c:catAx>
        <c:axId val="1258280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838080"/>
        <c:crosses val="autoZero"/>
        <c:auto val="1"/>
        <c:lblAlgn val="ctr"/>
        <c:lblOffset val="100"/>
        <c:tickLblSkip val="1"/>
        <c:tickMarkSkip val="1"/>
      </c:catAx>
      <c:valAx>
        <c:axId val="12583808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82809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522E-2"/>
          <c:w val="0.3883987380365333"/>
          <c:h val="0.217391532580171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  <c:userShapes r:id="rId1"/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2529278160011945"/>
          <c:y val="5.7007564730879402E-2"/>
          <c:w val="0.87470721839988186"/>
          <c:h val="0.79571602947221365"/>
        </c:manualLayout>
      </c:layout>
      <c:lineChart>
        <c:grouping val="standard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'Building Plans Approved1'!$A$198:$A$226</c:f>
              <c:numCache>
                <c:formatCode>mmm\-yy</c:formatCode>
                <c:ptCount val="29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</c:numCache>
            </c:numRef>
          </c:cat>
          <c:val>
            <c:numRef>
              <c:f>'Building Plans Approved'!$O$197:$O$225</c:f>
              <c:numCache>
                <c:formatCode>#,##0</c:formatCode>
                <c:ptCount val="29"/>
                <c:pt idx="0">
                  <c:v>44062</c:v>
                </c:pt>
                <c:pt idx="1">
                  <c:v>77837</c:v>
                </c:pt>
                <c:pt idx="2">
                  <c:v>72684</c:v>
                </c:pt>
                <c:pt idx="3">
                  <c:v>62071</c:v>
                </c:pt>
                <c:pt idx="4">
                  <c:v>94213</c:v>
                </c:pt>
                <c:pt idx="5">
                  <c:v>137024</c:v>
                </c:pt>
                <c:pt idx="6">
                  <c:v>49674</c:v>
                </c:pt>
                <c:pt idx="7">
                  <c:v>54592</c:v>
                </c:pt>
                <c:pt idx="8">
                  <c:v>109485</c:v>
                </c:pt>
                <c:pt idx="9">
                  <c:v>178543</c:v>
                </c:pt>
                <c:pt idx="10">
                  <c:v>52705</c:v>
                </c:pt>
                <c:pt idx="11">
                  <c:v>55020</c:v>
                </c:pt>
                <c:pt idx="12">
                  <c:v>98015</c:v>
                </c:pt>
                <c:pt idx="13">
                  <c:v>67188</c:v>
                </c:pt>
                <c:pt idx="14">
                  <c:v>67968</c:v>
                </c:pt>
                <c:pt idx="15">
                  <c:v>55367</c:v>
                </c:pt>
                <c:pt idx="16">
                  <c:v>50378</c:v>
                </c:pt>
                <c:pt idx="17">
                  <c:v>72447</c:v>
                </c:pt>
                <c:pt idx="18">
                  <c:v>64738</c:v>
                </c:pt>
                <c:pt idx="19">
                  <c:v>50433</c:v>
                </c:pt>
                <c:pt idx="20">
                  <c:v>140078</c:v>
                </c:pt>
                <c:pt idx="21">
                  <c:v>68334</c:v>
                </c:pt>
                <c:pt idx="22">
                  <c:v>48031</c:v>
                </c:pt>
                <c:pt idx="23">
                  <c:v>106887</c:v>
                </c:pt>
                <c:pt idx="24">
                  <c:v>45781</c:v>
                </c:pt>
                <c:pt idx="25">
                  <c:v>40594</c:v>
                </c:pt>
                <c:pt idx="26">
                  <c:v>50002</c:v>
                </c:pt>
                <c:pt idx="27">
                  <c:v>60579</c:v>
                </c:pt>
                <c:pt idx="28">
                  <c:v>57190</c:v>
                </c:pt>
              </c:numCache>
            </c:numRef>
          </c:val>
        </c:ser>
        <c:marker val="1"/>
        <c:axId val="125892864"/>
        <c:axId val="125894656"/>
      </c:lineChart>
      <c:dateAx>
        <c:axId val="12589286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5894656"/>
        <c:crosses val="autoZero"/>
        <c:auto val="1"/>
        <c:lblOffset val="100"/>
      </c:dateAx>
      <c:valAx>
        <c:axId val="12589465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5892864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1860709589242995"/>
          <c:y val="5.2384372378729553E-2"/>
          <c:w val="0.25920102499959374"/>
          <c:h val="0.13174967586882971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9532237673832778E-2"/>
          <c:y val="3.4934497816593885E-2"/>
          <c:w val="0.92541087231354269"/>
          <c:h val="0.7409024745269287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Approved1'!$A$227:$A$245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Approved1'!$B$227:$B$245</c:f>
              <c:numCache>
                <c:formatCode>#,##0</c:formatCode>
                <c:ptCount val="19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9268.5</c:v>
                </c:pt>
                <c:pt idx="18">
                  <c:v>9351.7999999999993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Approved1'!$A$227:$A$245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Approved1'!$D$227:$D$245</c:f>
              <c:numCache>
                <c:formatCode>#,##0</c:formatCode>
                <c:ptCount val="19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4207</c:v>
                </c:pt>
                <c:pt idx="18">
                  <c:v>24431.200000000001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Approved1'!$A$227:$A$245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Approved1'!$F$227:$F$245</c:f>
              <c:numCache>
                <c:formatCode>#,##0</c:formatCode>
                <c:ptCount val="19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19789.833333333332</c:v>
                </c:pt>
                <c:pt idx="18">
                  <c:v>24874.2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Approved1'!$A$227:$A$245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Approved1'!$H$227:$H$245</c:f>
              <c:numCache>
                <c:formatCode>#,##0</c:formatCode>
                <c:ptCount val="19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3471.4166666666665</c:v>
                </c:pt>
                <c:pt idx="17">
                  <c:v>1292.6666666666667</c:v>
                </c:pt>
                <c:pt idx="18">
                  <c:v>980.8</c:v>
                </c:pt>
              </c:numCache>
            </c:numRef>
          </c:val>
        </c:ser>
        <c:marker val="1"/>
        <c:axId val="125965440"/>
        <c:axId val="125966976"/>
      </c:lineChart>
      <c:catAx>
        <c:axId val="1259654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66976"/>
        <c:crosses val="autoZero"/>
        <c:auto val="1"/>
        <c:lblAlgn val="ctr"/>
        <c:lblOffset val="100"/>
        <c:tickLblSkip val="1"/>
        <c:tickMarkSkip val="1"/>
      </c:catAx>
      <c:valAx>
        <c:axId val="12596697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6544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45764853256979227"/>
          <c:y val="3.0567685589520291E-2"/>
          <c:w val="0.38938049066182079"/>
          <c:h val="0.218340611353712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  <c:userShapes r:id="rId1"/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7263616841284055E-2"/>
          <c:y val="4.9382716049383428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Approved1'!$A$227:$A$245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Approved1'!$C$227:$C$245</c:f>
              <c:numCache>
                <c:formatCode>#,##0</c:formatCode>
                <c:ptCount val="19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46461.083333333336</c:v>
                </c:pt>
                <c:pt idx="15">
                  <c:v>98955.083333333328</c:v>
                </c:pt>
                <c:pt idx="16">
                  <c:v>86428.666666666672</c:v>
                </c:pt>
                <c:pt idx="17">
                  <c:v>65933.5</c:v>
                </c:pt>
                <c:pt idx="18">
                  <c:v>67853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Approved1'!$A$227:$A$245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Approved1'!$E$227:$E$245</c:f>
              <c:numCache>
                <c:formatCode>#,##0</c:formatCode>
                <c:ptCount val="19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52106.5</c:v>
                </c:pt>
                <c:pt idx="15">
                  <c:v>78463.166666666672</c:v>
                </c:pt>
                <c:pt idx="16">
                  <c:v>50133.416666666664</c:v>
                </c:pt>
                <c:pt idx="17">
                  <c:v>23878</c:v>
                </c:pt>
                <c:pt idx="18">
                  <c:v>143621.4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Approved1'!$A$227:$A$245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Approved1'!$G$227:$G$245</c:f>
              <c:numCache>
                <c:formatCode>#,##0</c:formatCode>
                <c:ptCount val="19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89748.666666666672</c:v>
                </c:pt>
                <c:pt idx="15">
                  <c:v>136256.91666666666</c:v>
                </c:pt>
                <c:pt idx="16">
                  <c:v>94567.833333333328</c:v>
                </c:pt>
                <c:pt idx="17">
                  <c:v>78350.416666666672</c:v>
                </c:pt>
                <c:pt idx="18">
                  <c:v>97212.4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Approved1'!$A$227:$A$245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Approved1'!$I$227:$I$245</c:f>
              <c:numCache>
                <c:formatCode>#,##0</c:formatCode>
                <c:ptCount val="19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3139.25</c:v>
                </c:pt>
                <c:pt idx="8">
                  <c:v>2968.8333333333335</c:v>
                </c:pt>
                <c:pt idx="9">
                  <c:v>5344.333333333333</c:v>
                </c:pt>
                <c:pt idx="10">
                  <c:v>4410.916666666667</c:v>
                </c:pt>
                <c:pt idx="11">
                  <c:v>3187.8333333333335</c:v>
                </c:pt>
                <c:pt idx="12">
                  <c:v>14887.666666666666</c:v>
                </c:pt>
                <c:pt idx="13">
                  <c:v>6535</c:v>
                </c:pt>
                <c:pt idx="14">
                  <c:v>9256.4166666666661</c:v>
                </c:pt>
                <c:pt idx="15">
                  <c:v>5552.416666666667</c:v>
                </c:pt>
                <c:pt idx="16">
                  <c:v>15993.666666666666</c:v>
                </c:pt>
                <c:pt idx="17">
                  <c:v>6521.166666666667</c:v>
                </c:pt>
                <c:pt idx="18">
                  <c:v>6123.8</c:v>
                </c:pt>
              </c:numCache>
            </c:numRef>
          </c:val>
        </c:ser>
        <c:marker val="1"/>
        <c:axId val="126248064"/>
        <c:axId val="126249600"/>
      </c:lineChart>
      <c:catAx>
        <c:axId val="1262480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6249600"/>
        <c:crosses val="autoZero"/>
        <c:auto val="1"/>
        <c:lblAlgn val="ctr"/>
        <c:lblOffset val="100"/>
        <c:tickLblSkip val="1"/>
        <c:tickMarkSkip val="1"/>
      </c:catAx>
      <c:valAx>
        <c:axId val="12624960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624806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39899047743000127"/>
          <c:y val="3.9215686274509803E-2"/>
          <c:w val="0.38888939502398145"/>
          <c:h val="0.2178653812064401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21" r="0.75000000000001221" t="1" header="0.5" footer="0.5"/>
    <c:pageSetup/>
  </c:printSettings>
  <c:userShapes r:id="rId1"/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2546002249263971"/>
          <c:y val="1.960648894791767E-2"/>
          <c:w val="0.87342554754495361"/>
          <c:h val="0.79571602947221387"/>
        </c:manualLayout>
      </c:layout>
      <c:lineChart>
        <c:grouping val="standard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'Building Plans Approved1'!$A$197:$A$225</c:f>
              <c:numCache>
                <c:formatCode>mmm\-yy</c:formatCode>
                <c:ptCount val="29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</c:numCache>
            </c:numRef>
          </c:cat>
          <c:val>
            <c:numRef>
              <c:f>'Building Plans Approved1'!$K$197:$K$225</c:f>
              <c:numCache>
                <c:formatCode>#,##0</c:formatCode>
                <c:ptCount val="29"/>
                <c:pt idx="0">
                  <c:v>101198</c:v>
                </c:pt>
                <c:pt idx="1">
                  <c:v>67590</c:v>
                </c:pt>
                <c:pt idx="2">
                  <c:v>47385</c:v>
                </c:pt>
                <c:pt idx="3">
                  <c:v>68897</c:v>
                </c:pt>
                <c:pt idx="4">
                  <c:v>108833</c:v>
                </c:pt>
                <c:pt idx="5">
                  <c:v>33345</c:v>
                </c:pt>
                <c:pt idx="6">
                  <c:v>54208</c:v>
                </c:pt>
                <c:pt idx="7">
                  <c:v>28254</c:v>
                </c:pt>
                <c:pt idx="8">
                  <c:v>49795</c:v>
                </c:pt>
                <c:pt idx="9">
                  <c:v>20674</c:v>
                </c:pt>
                <c:pt idx="10">
                  <c:v>65391</c:v>
                </c:pt>
                <c:pt idx="11">
                  <c:v>19847</c:v>
                </c:pt>
                <c:pt idx="12">
                  <c:v>17946</c:v>
                </c:pt>
                <c:pt idx="13">
                  <c:v>67150</c:v>
                </c:pt>
                <c:pt idx="14">
                  <c:v>69799</c:v>
                </c:pt>
                <c:pt idx="15">
                  <c:v>27620</c:v>
                </c:pt>
                <c:pt idx="16">
                  <c:v>26775</c:v>
                </c:pt>
                <c:pt idx="17">
                  <c:v>37712</c:v>
                </c:pt>
                <c:pt idx="18">
                  <c:v>34770</c:v>
                </c:pt>
                <c:pt idx="19">
                  <c:v>16285</c:v>
                </c:pt>
                <c:pt idx="20">
                  <c:v>33732</c:v>
                </c:pt>
                <c:pt idx="21">
                  <c:v>36113</c:v>
                </c:pt>
                <c:pt idx="22">
                  <c:v>20035</c:v>
                </c:pt>
                <c:pt idx="23">
                  <c:v>26759</c:v>
                </c:pt>
                <c:pt idx="24">
                  <c:v>121653</c:v>
                </c:pt>
                <c:pt idx="25">
                  <c:v>35704</c:v>
                </c:pt>
                <c:pt idx="26">
                  <c:v>63092</c:v>
                </c:pt>
                <c:pt idx="27">
                  <c:v>29801</c:v>
                </c:pt>
                <c:pt idx="28">
                  <c:v>47940</c:v>
                </c:pt>
              </c:numCache>
            </c:numRef>
          </c:val>
        </c:ser>
        <c:marker val="1"/>
        <c:axId val="126161280"/>
        <c:axId val="126162816"/>
      </c:lineChart>
      <c:dateAx>
        <c:axId val="12616128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6162816"/>
        <c:crosses val="autoZero"/>
        <c:auto val="1"/>
        <c:lblOffset val="100"/>
      </c:dateAx>
      <c:valAx>
        <c:axId val="12616281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616128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1589551695978871"/>
          <c:y val="4.6854757613129683E-2"/>
          <c:w val="0.30191907595365808"/>
          <c:h val="0.17351674414192297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6131"/>
          <c:h val="0.9291855229696756"/>
        </c:manualLayout>
      </c:layout>
      <c:lineChart>
        <c:grouping val="standard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Sales'!$A$130:$A$138</c:f>
              <c:strCache>
                <c:ptCount val="9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</c:strCache>
            </c:strRef>
          </c:cat>
          <c:val>
            <c:numRef>
              <c:f>'Cement Sales'!$F$130:$F$138</c:f>
              <c:numCache>
                <c:formatCode>#,##0.00</c:formatCode>
                <c:ptCount val="9"/>
                <c:pt idx="0">
                  <c:v>13.363994361057605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-4.0820733491125578</c:v>
                </c:pt>
                <c:pt idx="7">
                  <c:v>-7.9237528753644453</c:v>
                </c:pt>
                <c:pt idx="8">
                  <c:v>-4.3819057516318924</c:v>
                </c:pt>
              </c:numCache>
            </c:numRef>
          </c:val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Sales'!$A$130:$A$138</c:f>
              <c:strCache>
                <c:ptCount val="9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</c:strCache>
            </c:strRef>
          </c:cat>
          <c:val>
            <c:numRef>
              <c:f>'Cement Sales'!$L$130:$L$138</c:f>
              <c:numCache>
                <c:formatCode>#,##0.00</c:formatCode>
                <c:ptCount val="9"/>
                <c:pt idx="0">
                  <c:v>6.96805856165318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-12.588238076793537</c:v>
                </c:pt>
                <c:pt idx="7">
                  <c:v>-7.6970076287306206</c:v>
                </c:pt>
                <c:pt idx="8">
                  <c:v>-4.3821226719105075</c:v>
                </c:pt>
              </c:numCache>
            </c:numRef>
          </c:val>
        </c:ser>
        <c:marker val="1"/>
        <c:axId val="126409344"/>
        <c:axId val="126415232"/>
      </c:lineChart>
      <c:catAx>
        <c:axId val="1264093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6415232"/>
        <c:crosses val="autoZero"/>
        <c:auto val="1"/>
        <c:lblAlgn val="ctr"/>
        <c:lblOffset val="100"/>
        <c:tickLblSkip val="1"/>
        <c:tickMarkSkip val="1"/>
      </c:catAx>
      <c:valAx>
        <c:axId val="126415232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640934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5058662561"/>
          <c:y val="1.0729613733905579E-2"/>
          <c:w val="0.16393442806828606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2850483241833875E-2"/>
          <c:y val="1.256272543396904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988"/>
        </c:manualLayout>
      </c:layout>
      <c:pie3DChart>
        <c:varyColors val="1"/>
        <c:ser>
          <c:idx val="0"/>
          <c:order val="0"/>
          <c:tx>
            <c:strRef>
              <c:f>'Cement Sales'!$A$119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Sales'!$B$119:$K$119</c:f>
              <c:numCache>
                <c:formatCode>#,##0</c:formatCode>
                <c:ptCount val="10"/>
                <c:pt idx="0">
                  <c:v>64890.583333333336</c:v>
                </c:pt>
                <c:pt idx="1">
                  <c:v>48896</c:v>
                </c:pt>
                <c:pt idx="2">
                  <c:v>257535.66666666666</c:v>
                </c:pt>
                <c:pt idx="3">
                  <c:v>29297</c:v>
                </c:pt>
                <c:pt idx="4">
                  <c:v>105870.91666666667</c:v>
                </c:pt>
                <c:pt idx="5">
                  <c:v>18269.083333333332</c:v>
                </c:pt>
                <c:pt idx="6">
                  <c:v>24023.583333333332</c:v>
                </c:pt>
                <c:pt idx="7">
                  <c:v>59548.833333333336</c:v>
                </c:pt>
                <c:pt idx="8">
                  <c:v>13396.166666666666</c:v>
                </c:pt>
                <c:pt idx="9">
                  <c:v>87632.833333333328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221888312"/>
          <c:y val="0.72315636601762756"/>
          <c:w val="0.73362311054402884"/>
          <c:h val="0.2424782817640788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6336025089516013E-2"/>
          <c:y val="1.207724705252592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583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Sales'!$A$125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Sales'!$B$125:$K$125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43" r="0.75000000000001243" t="1" header="0.5" footer="0.5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633602508951602E-2"/>
          <c:y val="1.2077247052525915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Sales'!$A$126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Sales'!$B$126:$K$126</c:f>
              <c:numCache>
                <c:formatCode>#,##0</c:formatCode>
                <c:ptCount val="10"/>
                <c:pt idx="0">
                  <c:v>108408.23583333334</c:v>
                </c:pt>
                <c:pt idx="1">
                  <c:v>84416.972499999974</c:v>
                </c:pt>
                <c:pt idx="2">
                  <c:v>328358.74000000005</c:v>
                </c:pt>
                <c:pt idx="3">
                  <c:v>37870.576666666624</c:v>
                </c:pt>
                <c:pt idx="4">
                  <c:v>172409.55724999998</c:v>
                </c:pt>
                <c:pt idx="5">
                  <c:v>30297.077499999999</c:v>
                </c:pt>
                <c:pt idx="6">
                  <c:v>40641.464999999982</c:v>
                </c:pt>
                <c:pt idx="7">
                  <c:v>69728.176666666652</c:v>
                </c:pt>
                <c:pt idx="8">
                  <c:v>18057.577499999985</c:v>
                </c:pt>
                <c:pt idx="9">
                  <c:v>91216.604166666672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66" r="0.75000000000001266" t="1" header="0.5" footer="0.5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6336025089516027E-2"/>
          <c:y val="1.207724705252591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Sales'!$A$127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Sales'!$B$127:$K$127</c:f>
              <c:numCache>
                <c:formatCode>#,##0</c:formatCode>
                <c:ptCount val="10"/>
                <c:pt idx="0">
                  <c:v>100103.91666666667</c:v>
                </c:pt>
                <c:pt idx="1">
                  <c:v>78154.75</c:v>
                </c:pt>
                <c:pt idx="2">
                  <c:v>303493.91666666669</c:v>
                </c:pt>
                <c:pt idx="3">
                  <c:v>35041</c:v>
                </c:pt>
                <c:pt idx="4">
                  <c:v>158748.25</c:v>
                </c:pt>
                <c:pt idx="5">
                  <c:v>27934.166666666668</c:v>
                </c:pt>
                <c:pt idx="6">
                  <c:v>37541.583333333336</c:v>
                </c:pt>
                <c:pt idx="7">
                  <c:v>64315.833333333336</c:v>
                </c:pt>
                <c:pt idx="8">
                  <c:v>16560.416666666668</c:v>
                </c:pt>
                <c:pt idx="9">
                  <c:v>83972.333333333328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88" r="0.75000000000001288" t="1" header="0.5" footer="0.5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6336025089516034E-2"/>
          <c:y val="1.2077247052525903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Sales'!$A$128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Sales'!$B$128:$K$128</c:f>
              <c:numCache>
                <c:formatCode>#,##0</c:formatCode>
                <c:ptCount val="10"/>
                <c:pt idx="0">
                  <c:v>95717.466755862799</c:v>
                </c:pt>
                <c:pt idx="1">
                  <c:v>74730.058527520727</c:v>
                </c:pt>
                <c:pt idx="2">
                  <c:v>290195.11734492885</c:v>
                </c:pt>
                <c:pt idx="3">
                  <c:v>33505.942052254053</c:v>
                </c:pt>
                <c:pt idx="4">
                  <c:v>151792.05130263502</c:v>
                </c:pt>
                <c:pt idx="5">
                  <c:v>26709.725067826217</c:v>
                </c:pt>
                <c:pt idx="6">
                  <c:v>35895.820552272642</c:v>
                </c:pt>
                <c:pt idx="7">
                  <c:v>61496.878923700155</c:v>
                </c:pt>
                <c:pt idx="8">
                  <c:v>15834.232712676998</c:v>
                </c:pt>
                <c:pt idx="9">
                  <c:v>80292.706760322602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31" r="0.7500000000000131" t="1" header="0.5" footer="0.5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3928116477297015E-2"/>
          <c:y val="3.6480724920287477E-2"/>
          <c:w val="0.93161558388262256"/>
          <c:h val="0.94349160217633765"/>
        </c:manualLayout>
      </c:layout>
      <c:lineChart>
        <c:grouping val="standard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Prices'!$A$82:$A$96</c:f>
              <c:strCache>
                <c:ptCount val="15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  <c:pt idx="14">
                  <c:v>Year-on-Year 2011</c:v>
                </c:pt>
              </c:strCache>
            </c:strRef>
          </c:cat>
          <c:val>
            <c:numRef>
              <c:f>'House Prices'!$F$82:$F$96</c:f>
              <c:numCache>
                <c:formatCode>#,##0.00</c:formatCode>
                <c:ptCount val="15"/>
                <c:pt idx="0">
                  <c:v>3.4988782917561521</c:v>
                </c:pt>
                <c:pt idx="1">
                  <c:v>14.27389973534588</c:v>
                </c:pt>
                <c:pt idx="2">
                  <c:v>3.890487845827924</c:v>
                </c:pt>
                <c:pt idx="3">
                  <c:v>6.6232460616312601</c:v>
                </c:pt>
                <c:pt idx="4">
                  <c:v>11.951838382303025</c:v>
                </c:pt>
                <c:pt idx="5">
                  <c:v>13.789933907153722</c:v>
                </c:pt>
                <c:pt idx="6">
                  <c:v>40.136896380366906</c:v>
                </c:pt>
                <c:pt idx="7">
                  <c:v>32.932996891560059</c:v>
                </c:pt>
                <c:pt idx="8">
                  <c:v>24.469482343888</c:v>
                </c:pt>
                <c:pt idx="9">
                  <c:v>19.634724724359259</c:v>
                </c:pt>
                <c:pt idx="10">
                  <c:v>8.0212988408256454</c:v>
                </c:pt>
                <c:pt idx="11">
                  <c:v>-3.7193861403549584</c:v>
                </c:pt>
                <c:pt idx="12">
                  <c:v>-0.3506115346154402</c:v>
                </c:pt>
                <c:pt idx="13">
                  <c:v>9.4491190488991705</c:v>
                </c:pt>
                <c:pt idx="14">
                  <c:v>-0.58065033915258446</c:v>
                </c:pt>
              </c:numCache>
            </c:numRef>
          </c:val>
        </c:ser>
        <c:ser>
          <c:idx val="1"/>
          <c:order val="1"/>
          <c:tx>
            <c:strRef>
              <c:f>'House Prices'!$K$2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Prices'!$A$82:$A$96</c:f>
              <c:strCache>
                <c:ptCount val="15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  <c:pt idx="14">
                  <c:v>Year-on-Year 2011</c:v>
                </c:pt>
              </c:strCache>
            </c:strRef>
          </c:cat>
          <c:val>
            <c:numRef>
              <c:f>'House Prices'!$K$82:$K$96</c:f>
              <c:numCache>
                <c:formatCode>#,##0.00</c:formatCode>
                <c:ptCount val="15"/>
                <c:pt idx="0">
                  <c:v>8.936101549957403</c:v>
                </c:pt>
                <c:pt idx="1">
                  <c:v>13.808469351228597</c:v>
                </c:pt>
                <c:pt idx="2">
                  <c:v>4.9003038971799713</c:v>
                </c:pt>
                <c:pt idx="3">
                  <c:v>17.118031786868656</c:v>
                </c:pt>
                <c:pt idx="4">
                  <c:v>14.280064116870667</c:v>
                </c:pt>
                <c:pt idx="5">
                  <c:v>15.271506802908569</c:v>
                </c:pt>
                <c:pt idx="6">
                  <c:v>21.176094781406</c:v>
                </c:pt>
                <c:pt idx="7">
                  <c:v>32.240904851243386</c:v>
                </c:pt>
                <c:pt idx="8">
                  <c:v>22.720510805793673</c:v>
                </c:pt>
                <c:pt idx="9">
                  <c:v>15.307512103313318</c:v>
                </c:pt>
                <c:pt idx="10">
                  <c:v>14.560294625374256</c:v>
                </c:pt>
                <c:pt idx="11">
                  <c:v>3.9524711654790363</c:v>
                </c:pt>
                <c:pt idx="12">
                  <c:v>-0.25137668818179343</c:v>
                </c:pt>
                <c:pt idx="13">
                  <c:v>7.3460597758762276</c:v>
                </c:pt>
                <c:pt idx="14">
                  <c:v>-0.7612492234035424</c:v>
                </c:pt>
              </c:numCache>
            </c:numRef>
          </c:val>
        </c:ser>
        <c:marker val="1"/>
        <c:axId val="126618624"/>
        <c:axId val="126628608"/>
      </c:lineChart>
      <c:catAx>
        <c:axId val="1266186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6628608"/>
        <c:crosses val="autoZero"/>
        <c:auto val="1"/>
        <c:lblAlgn val="ctr"/>
        <c:lblOffset val="100"/>
        <c:tickLblSkip val="1"/>
        <c:tickMarkSkip val="1"/>
      </c:catAx>
      <c:valAx>
        <c:axId val="126628608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661862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4056"/>
          <c:h val="0.162374821173104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66" r="0.75000000000001266" t="1" header="0.5" footer="0.5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2850462469483889E-2"/>
          <c:y val="1.256272543396904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9847"/>
        </c:manualLayout>
      </c:layout>
      <c:pie3DChart>
        <c:varyColors val="1"/>
        <c:ser>
          <c:idx val="0"/>
          <c:order val="0"/>
          <c:tx>
            <c:strRef>
              <c:f>'House Prices'!$A$65</c:f>
              <c:strCache>
                <c:ptCount val="1"/>
                <c:pt idx="0">
                  <c:v>Average 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Prices'!$B$65:$J$65</c:f>
              <c:numCache>
                <c:formatCode>#,##0</c:formatCode>
                <c:ptCount val="9"/>
                <c:pt idx="0">
                  <c:v>162730.92499999999</c:v>
                </c:pt>
                <c:pt idx="1">
                  <c:v>145293.375</c:v>
                </c:pt>
                <c:pt idx="2">
                  <c:v>192091.6</c:v>
                </c:pt>
                <c:pt idx="3">
                  <c:v>133658.375</c:v>
                </c:pt>
                <c:pt idx="4">
                  <c:v>176761.65</c:v>
                </c:pt>
                <c:pt idx="5">
                  <c:v>159735.75</c:v>
                </c:pt>
                <c:pt idx="6">
                  <c:v>146049.17499999999</c:v>
                </c:pt>
                <c:pt idx="7">
                  <c:v>131930.02499999999</c:v>
                </c:pt>
                <c:pt idx="8">
                  <c:v>192415.97499999998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55069"/>
          <c:h val="0.24247828176407943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66" r="0.75000000000001266" t="1" header="0.5" footer="0.5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1.6336095242996593E-2"/>
          <c:y val="1.207724705252592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597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Prices'!$A$77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Prices'!$B$77:$J$77</c:f>
              <c:numCache>
                <c:formatCode>#,##0</c:formatCode>
                <c:ptCount val="9"/>
                <c:pt idx="0">
                  <c:v>837625.75</c:v>
                </c:pt>
                <c:pt idx="1">
                  <c:v>799550.07499999995</c:v>
                </c:pt>
                <c:pt idx="2">
                  <c:v>997075.47499999998</c:v>
                </c:pt>
                <c:pt idx="3">
                  <c:v>728130.85000000009</c:v>
                </c:pt>
                <c:pt idx="4">
                  <c:v>851112.9</c:v>
                </c:pt>
                <c:pt idx="5">
                  <c:v>868536.85</c:v>
                </c:pt>
                <c:pt idx="6">
                  <c:v>793302.32499999995</c:v>
                </c:pt>
                <c:pt idx="7">
                  <c:v>668772.64999999991</c:v>
                </c:pt>
                <c:pt idx="8">
                  <c:v>1102980.3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66" r="0.75000000000001266" t="1" header="0.5" footer="0.5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5922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611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Prices'!$A$78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Prices'!$B$78:$J$78</c:f>
              <c:numCache>
                <c:formatCode>#,##0</c:formatCode>
                <c:ptCount val="9"/>
                <c:pt idx="0">
                  <c:v>830682.07499999995</c:v>
                </c:pt>
                <c:pt idx="1">
                  <c:v>810654.7</c:v>
                </c:pt>
                <c:pt idx="2">
                  <c:v>1021070.7250000001</c:v>
                </c:pt>
                <c:pt idx="3">
                  <c:v>752028.82499999995</c:v>
                </c:pt>
                <c:pt idx="4">
                  <c:v>848128.8</c:v>
                </c:pt>
                <c:pt idx="5">
                  <c:v>821451.10000000009</c:v>
                </c:pt>
                <c:pt idx="6">
                  <c:v>779545.7</c:v>
                </c:pt>
                <c:pt idx="7">
                  <c:v>699902.82500000007</c:v>
                </c:pt>
                <c:pt idx="8">
                  <c:v>1095119.5249999999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288" r="0.75000000000001288" t="1" header="0.5" footer="0.5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2010</a:t>
            </a:r>
          </a:p>
        </c:rich>
      </c:tx>
      <c:layout>
        <c:manualLayout>
          <c:xMode val="edge"/>
          <c:yMode val="edge"/>
          <c:x val="1.6336095242996593E-2"/>
          <c:y val="1.2077247052525915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618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Prices'!$A$79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Prices'!$B$79:$J$79</c:f>
              <c:numCache>
                <c:formatCode>#,##0</c:formatCode>
                <c:ptCount val="9"/>
                <c:pt idx="0">
                  <c:v>890188.45</c:v>
                </c:pt>
                <c:pt idx="1">
                  <c:v>853236.75</c:v>
                </c:pt>
                <c:pt idx="2">
                  <c:v>1081113.925</c:v>
                </c:pt>
                <c:pt idx="3">
                  <c:v>844034.15</c:v>
                </c:pt>
                <c:pt idx="4">
                  <c:v>928269.5</c:v>
                </c:pt>
                <c:pt idx="5">
                  <c:v>908449.125</c:v>
                </c:pt>
                <c:pt idx="6">
                  <c:v>841627.4</c:v>
                </c:pt>
                <c:pt idx="7">
                  <c:v>782496.05</c:v>
                </c:pt>
                <c:pt idx="8">
                  <c:v>1178397.3250000002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31" r="0.7500000000000131" t="1" header="0.5" footer="0.5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2098316029080436"/>
          <c:y val="3.3447449503594649E-2"/>
          <c:w val="0.87152728032890003"/>
          <c:h val="0.73267732837743105"/>
        </c:manualLayout>
      </c:layout>
      <c:lineChart>
        <c:grouping val="standard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'House Prices'!$A$47:$A$63</c:f>
              <c:numCache>
                <c:formatCode>dd\-mmm\-yyyy</c:formatCode>
                <c:ptCount val="17"/>
                <c:pt idx="0">
                  <c:v>39172</c:v>
                </c:pt>
                <c:pt idx="1">
                  <c:v>39263</c:v>
                </c:pt>
                <c:pt idx="2">
                  <c:v>39355</c:v>
                </c:pt>
                <c:pt idx="3">
                  <c:v>39447</c:v>
                </c:pt>
                <c:pt idx="4">
                  <c:v>39538</c:v>
                </c:pt>
                <c:pt idx="5">
                  <c:v>39629</c:v>
                </c:pt>
                <c:pt idx="6">
                  <c:v>39721</c:v>
                </c:pt>
                <c:pt idx="7">
                  <c:v>39813</c:v>
                </c:pt>
                <c:pt idx="8">
                  <c:v>39903</c:v>
                </c:pt>
                <c:pt idx="9">
                  <c:v>39994</c:v>
                </c:pt>
                <c:pt idx="10">
                  <c:v>40086</c:v>
                </c:pt>
                <c:pt idx="11">
                  <c:v>40178</c:v>
                </c:pt>
                <c:pt idx="12">
                  <c:v>40268</c:v>
                </c:pt>
                <c:pt idx="13">
                  <c:v>40359</c:v>
                </c:pt>
                <c:pt idx="14">
                  <c:v>40451</c:v>
                </c:pt>
                <c:pt idx="15">
                  <c:v>40543</c:v>
                </c:pt>
                <c:pt idx="16">
                  <c:v>40633</c:v>
                </c:pt>
              </c:numCache>
            </c:numRef>
          </c:cat>
          <c:val>
            <c:numRef>
              <c:f>'House Prices'!$F$3:$F$63</c:f>
              <c:numCache>
                <c:formatCode>###\ ###\ ###</c:formatCode>
                <c:ptCount val="17"/>
                <c:pt idx="0">
                  <c:v>860374.9</c:v>
                </c:pt>
                <c:pt idx="1">
                  <c:v>905222.3</c:v>
                </c:pt>
                <c:pt idx="2">
                  <c:v>895378.7</c:v>
                </c:pt>
                <c:pt idx="3">
                  <c:v>874992</c:v>
                </c:pt>
                <c:pt idx="4">
                  <c:v>858348.9</c:v>
                </c:pt>
                <c:pt idx="5">
                  <c:v>831837.8</c:v>
                </c:pt>
                <c:pt idx="6">
                  <c:v>854291</c:v>
                </c:pt>
                <c:pt idx="7">
                  <c:v>859973.9</c:v>
                </c:pt>
                <c:pt idx="8">
                  <c:v>818938.1</c:v>
                </c:pt>
                <c:pt idx="9">
                  <c:v>812426.4</c:v>
                </c:pt>
                <c:pt idx="10">
                  <c:v>865494</c:v>
                </c:pt>
                <c:pt idx="11">
                  <c:v>895656.7</c:v>
                </c:pt>
                <c:pt idx="12">
                  <c:v>940520.9</c:v>
                </c:pt>
                <c:pt idx="13">
                  <c:v>983059.7</c:v>
                </c:pt>
                <c:pt idx="14">
                  <c:v>919021.6</c:v>
                </c:pt>
                <c:pt idx="15">
                  <c:v>870475.8</c:v>
                </c:pt>
                <c:pt idx="16">
                  <c:v>922879.5</c:v>
                </c:pt>
              </c:numCache>
            </c:numRef>
          </c:val>
        </c:ser>
        <c:marker val="1"/>
        <c:axId val="126849024"/>
        <c:axId val="126850560"/>
      </c:lineChart>
      <c:dateAx>
        <c:axId val="126849024"/>
        <c:scaling>
          <c:orientation val="minMax"/>
        </c:scaling>
        <c:axPos val="b"/>
        <c:numFmt formatCode="dd\-mmm\-yy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126850560"/>
        <c:crosses val="autoZero"/>
        <c:auto val="1"/>
        <c:lblOffset val="100"/>
      </c:dateAx>
      <c:valAx>
        <c:axId val="126850560"/>
        <c:scaling>
          <c:orientation val="minMax"/>
          <c:min val="750000"/>
        </c:scaling>
        <c:axPos val="l"/>
        <c:numFmt formatCode="###\ ###\ ###" sourceLinked="1"/>
        <c:tickLblPos val="nextTo"/>
        <c:txPr>
          <a:bodyPr/>
          <a:lstStyle/>
          <a:p>
            <a:pPr>
              <a:defRPr lang="en-ZA" sz="900"/>
            </a:pPr>
            <a:endParaRPr lang="en-US"/>
          </a:p>
        </c:txPr>
        <c:crossAx val="126849024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2637427715633784"/>
          <c:y val="6.1585904895047464E-2"/>
          <c:w val="0.11705014749262536"/>
          <c:h val="8.490080044342372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2011</a:t>
            </a:r>
          </a:p>
        </c:rich>
      </c:tx>
      <c:layout>
        <c:manualLayout>
          <c:xMode val="edge"/>
          <c:yMode val="edge"/>
          <c:x val="1.6336095242996593E-2"/>
          <c:y val="1.207724705252591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628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Prices'!$A$80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Prices'!$B$80:$J$80</c:f>
              <c:numCache>
                <c:formatCode>#,##0</c:formatCode>
                <c:ptCount val="9"/>
                <c:pt idx="0">
                  <c:v>895561.7</c:v>
                </c:pt>
                <c:pt idx="1">
                  <c:v>845231.2</c:v>
                </c:pt>
                <c:pt idx="2">
                  <c:v>1108217.3999999999</c:v>
                </c:pt>
                <c:pt idx="3">
                  <c:v>795883.3</c:v>
                </c:pt>
                <c:pt idx="4">
                  <c:v>922879.5</c:v>
                </c:pt>
                <c:pt idx="5">
                  <c:v>922786.5</c:v>
                </c:pt>
                <c:pt idx="6">
                  <c:v>766217.4</c:v>
                </c:pt>
                <c:pt idx="7">
                  <c:v>811639.7</c:v>
                </c:pt>
                <c:pt idx="8">
                  <c:v>1176808.7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332" r="0.75000000000001332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hyperlink" Target="#'Cover Page 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Relationship Id="rId6" Type="http://schemas.openxmlformats.org/officeDocument/2006/relationships/chart" Target="../charts/chart22.xml"/><Relationship Id="rId5" Type="http://schemas.openxmlformats.org/officeDocument/2006/relationships/chart" Target="../charts/chart21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5" Type="http://schemas.openxmlformats.org/officeDocument/2006/relationships/chart" Target="../charts/chart31.xml"/><Relationship Id="rId4" Type="http://schemas.openxmlformats.org/officeDocument/2006/relationships/chart" Target="../charts/chart30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34.xml"/><Relationship Id="rId1" Type="http://schemas.openxmlformats.org/officeDocument/2006/relationships/chart" Target="../charts/chart33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37.xml"/><Relationship Id="rId7" Type="http://schemas.openxmlformats.org/officeDocument/2006/relationships/chart" Target="../charts/chart41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6" Type="http://schemas.openxmlformats.org/officeDocument/2006/relationships/chart" Target="../charts/chart40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Relationship Id="rId9" Type="http://schemas.openxmlformats.org/officeDocument/2006/relationships/chart" Target="../charts/chart42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0.xml"/><Relationship Id="rId13" Type="http://schemas.openxmlformats.org/officeDocument/2006/relationships/hyperlink" Target="#'Cover Page '!A1"/><Relationship Id="rId3" Type="http://schemas.openxmlformats.org/officeDocument/2006/relationships/chart" Target="../charts/chart45.xml"/><Relationship Id="rId7" Type="http://schemas.openxmlformats.org/officeDocument/2006/relationships/chart" Target="../charts/chart49.xml"/><Relationship Id="rId12" Type="http://schemas.openxmlformats.org/officeDocument/2006/relationships/chart" Target="../charts/chart54.xml"/><Relationship Id="rId2" Type="http://schemas.openxmlformats.org/officeDocument/2006/relationships/chart" Target="../charts/chart44.xml"/><Relationship Id="rId1" Type="http://schemas.openxmlformats.org/officeDocument/2006/relationships/chart" Target="../charts/chart43.xml"/><Relationship Id="rId6" Type="http://schemas.openxmlformats.org/officeDocument/2006/relationships/chart" Target="../charts/chart48.xml"/><Relationship Id="rId11" Type="http://schemas.openxmlformats.org/officeDocument/2006/relationships/chart" Target="../charts/chart53.xml"/><Relationship Id="rId5" Type="http://schemas.openxmlformats.org/officeDocument/2006/relationships/chart" Target="../charts/chart47.xml"/><Relationship Id="rId10" Type="http://schemas.openxmlformats.org/officeDocument/2006/relationships/chart" Target="../charts/chart52.xml"/><Relationship Id="rId4" Type="http://schemas.openxmlformats.org/officeDocument/2006/relationships/chart" Target="../charts/chart46.xml"/><Relationship Id="rId9" Type="http://schemas.openxmlformats.org/officeDocument/2006/relationships/chart" Target="../charts/chart51.xml"/><Relationship Id="rId14" Type="http://schemas.openxmlformats.org/officeDocument/2006/relationships/chart" Target="../charts/chart55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58.xml"/><Relationship Id="rId7" Type="http://schemas.openxmlformats.org/officeDocument/2006/relationships/chart" Target="../charts/chart62.xml"/><Relationship Id="rId2" Type="http://schemas.openxmlformats.org/officeDocument/2006/relationships/chart" Target="../charts/chart57.xml"/><Relationship Id="rId1" Type="http://schemas.openxmlformats.org/officeDocument/2006/relationships/chart" Target="../charts/chart56.xml"/><Relationship Id="rId6" Type="http://schemas.openxmlformats.org/officeDocument/2006/relationships/chart" Target="../charts/chart61.xml"/><Relationship Id="rId5" Type="http://schemas.openxmlformats.org/officeDocument/2006/relationships/chart" Target="../charts/chart60.xml"/><Relationship Id="rId4" Type="http://schemas.openxmlformats.org/officeDocument/2006/relationships/chart" Target="../charts/chart59.xml"/><Relationship Id="rId9" Type="http://schemas.openxmlformats.org/officeDocument/2006/relationships/chart" Target="../charts/chart6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5.xml"/><Relationship Id="rId2" Type="http://schemas.openxmlformats.org/officeDocument/2006/relationships/chart" Target="../charts/chart64.xml"/><Relationship Id="rId1" Type="http://schemas.openxmlformats.org/officeDocument/2006/relationships/hyperlink" Target="#'Cover Page '!A1"/><Relationship Id="rId4" Type="http://schemas.openxmlformats.org/officeDocument/2006/relationships/chart" Target="../charts/chart66.xml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3.xml"/><Relationship Id="rId3" Type="http://schemas.openxmlformats.org/officeDocument/2006/relationships/chart" Target="../charts/chart68.xml"/><Relationship Id="rId7" Type="http://schemas.openxmlformats.org/officeDocument/2006/relationships/chart" Target="../charts/chart72.xml"/><Relationship Id="rId2" Type="http://schemas.openxmlformats.org/officeDocument/2006/relationships/chart" Target="../charts/chart67.xml"/><Relationship Id="rId1" Type="http://schemas.openxmlformats.org/officeDocument/2006/relationships/hyperlink" Target="#'Cover Page '!A1"/><Relationship Id="rId6" Type="http://schemas.openxmlformats.org/officeDocument/2006/relationships/chart" Target="../charts/chart71.xml"/><Relationship Id="rId5" Type="http://schemas.openxmlformats.org/officeDocument/2006/relationships/chart" Target="../charts/chart70.xml"/><Relationship Id="rId10" Type="http://schemas.openxmlformats.org/officeDocument/2006/relationships/chart" Target="../charts/chart75.xml"/><Relationship Id="rId4" Type="http://schemas.openxmlformats.org/officeDocument/2006/relationships/chart" Target="../charts/chart69.xml"/><Relationship Id="rId9" Type="http://schemas.openxmlformats.org/officeDocument/2006/relationships/chart" Target="../charts/chart74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6.xml"/><Relationship Id="rId1" Type="http://schemas.openxmlformats.org/officeDocument/2006/relationships/hyperlink" Target="#'Cover Page '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3.xml"/><Relationship Id="rId3" Type="http://schemas.openxmlformats.org/officeDocument/2006/relationships/chart" Target="../charts/chart78.xml"/><Relationship Id="rId7" Type="http://schemas.openxmlformats.org/officeDocument/2006/relationships/chart" Target="../charts/chart82.xml"/><Relationship Id="rId2" Type="http://schemas.openxmlformats.org/officeDocument/2006/relationships/chart" Target="../charts/chart77.xml"/><Relationship Id="rId1" Type="http://schemas.openxmlformats.org/officeDocument/2006/relationships/hyperlink" Target="#'Cover Page '!A1"/><Relationship Id="rId6" Type="http://schemas.openxmlformats.org/officeDocument/2006/relationships/chart" Target="../charts/chart81.xml"/><Relationship Id="rId5" Type="http://schemas.openxmlformats.org/officeDocument/2006/relationships/chart" Target="../charts/chart80.xml"/><Relationship Id="rId4" Type="http://schemas.openxmlformats.org/officeDocument/2006/relationships/chart" Target="../charts/chart79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85.xml"/><Relationship Id="rId1" Type="http://schemas.openxmlformats.org/officeDocument/2006/relationships/chart" Target="../charts/chart84.xml"/><Relationship Id="rId4" Type="http://schemas.openxmlformats.org/officeDocument/2006/relationships/chart" Target="../charts/chart86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88.xml"/><Relationship Id="rId1" Type="http://schemas.openxmlformats.org/officeDocument/2006/relationships/chart" Target="../charts/chart87.xml"/><Relationship Id="rId4" Type="http://schemas.openxmlformats.org/officeDocument/2006/relationships/chart" Target="../charts/chart8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1.xml"/><Relationship Id="rId7" Type="http://schemas.openxmlformats.org/officeDocument/2006/relationships/chart" Target="../charts/chart95.xml"/><Relationship Id="rId2" Type="http://schemas.openxmlformats.org/officeDocument/2006/relationships/chart" Target="../charts/chart90.xml"/><Relationship Id="rId1" Type="http://schemas.openxmlformats.org/officeDocument/2006/relationships/hyperlink" Target="#'Cover Page '!A1"/><Relationship Id="rId6" Type="http://schemas.openxmlformats.org/officeDocument/2006/relationships/chart" Target="../charts/chart94.xml"/><Relationship Id="rId5" Type="http://schemas.openxmlformats.org/officeDocument/2006/relationships/chart" Target="../charts/chart93.xml"/><Relationship Id="rId4" Type="http://schemas.openxmlformats.org/officeDocument/2006/relationships/chart" Target="../charts/chart92.xml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2.xml"/><Relationship Id="rId3" Type="http://schemas.openxmlformats.org/officeDocument/2006/relationships/chart" Target="../charts/chart97.xml"/><Relationship Id="rId7" Type="http://schemas.openxmlformats.org/officeDocument/2006/relationships/chart" Target="../charts/chart101.xml"/><Relationship Id="rId2" Type="http://schemas.openxmlformats.org/officeDocument/2006/relationships/chart" Target="../charts/chart96.xml"/><Relationship Id="rId1" Type="http://schemas.openxmlformats.org/officeDocument/2006/relationships/hyperlink" Target="#'Cover Page '!A1"/><Relationship Id="rId6" Type="http://schemas.openxmlformats.org/officeDocument/2006/relationships/chart" Target="../charts/chart100.xml"/><Relationship Id="rId5" Type="http://schemas.openxmlformats.org/officeDocument/2006/relationships/chart" Target="../charts/chart99.xml"/><Relationship Id="rId4" Type="http://schemas.openxmlformats.org/officeDocument/2006/relationships/chart" Target="../charts/chart9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10</xdr:col>
      <xdr:colOff>581025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10</xdr:col>
      <xdr:colOff>590550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10</xdr:col>
      <xdr:colOff>600075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11</xdr:col>
      <xdr:colOff>19050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22</xdr:row>
      <xdr:rowOff>19050</xdr:rowOff>
    </xdr:from>
    <xdr:to>
      <xdr:col>16</xdr:col>
      <xdr:colOff>228600</xdr:colOff>
      <xdr:row>42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44</xdr:row>
      <xdr:rowOff>0</xdr:rowOff>
    </xdr:from>
    <xdr:to>
      <xdr:col>16</xdr:col>
      <xdr:colOff>257175</xdr:colOff>
      <xdr:row>64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723900</xdr:colOff>
      <xdr:row>47</xdr:row>
      <xdr:rowOff>19050</xdr:rowOff>
    </xdr:from>
    <xdr:to>
      <xdr:col>9</xdr:col>
      <xdr:colOff>733425</xdr:colOff>
      <xdr:row>61</xdr:row>
      <xdr:rowOff>85725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515225" y="8515350"/>
          <a:ext cx="9525" cy="233362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47</xdr:row>
      <xdr:rowOff>19050</xdr:rowOff>
    </xdr:from>
    <xdr:to>
      <xdr:col>9</xdr:col>
      <xdr:colOff>0</xdr:colOff>
      <xdr:row>61</xdr:row>
      <xdr:rowOff>76200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>
          <a:off x="6791325" y="8353425"/>
          <a:ext cx="0" cy="2324100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22</xdr:row>
      <xdr:rowOff>9525</xdr:rowOff>
    </xdr:from>
    <xdr:to>
      <xdr:col>7</xdr:col>
      <xdr:colOff>142875</xdr:colOff>
      <xdr:row>42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19566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514350" y="28575"/>
          <a:ext cx="447675" cy="6096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19567" name="Line 2"/>
        <xdr:cNvSpPr>
          <a:spLocks noChangeShapeType="1"/>
        </xdr:cNvSpPr>
      </xdr:nvSpPr>
      <xdr:spPr bwMode="auto">
        <a:xfrm flipH="1">
          <a:off x="17268825" y="14573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19568" name="Line 3"/>
        <xdr:cNvSpPr>
          <a:spLocks noChangeShapeType="1"/>
        </xdr:cNvSpPr>
      </xdr:nvSpPr>
      <xdr:spPr bwMode="auto">
        <a:xfrm flipH="1">
          <a:off x="17249775" y="290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50</xdr:row>
      <xdr:rowOff>66675</xdr:rowOff>
    </xdr:from>
    <xdr:to>
      <xdr:col>20</xdr:col>
      <xdr:colOff>238125</xdr:colOff>
      <xdr:row>50</xdr:row>
      <xdr:rowOff>66675</xdr:rowOff>
    </xdr:to>
    <xdr:sp macro="" textlink="">
      <xdr:nvSpPr>
        <xdr:cNvPr id="19570" name="Line 2"/>
        <xdr:cNvSpPr>
          <a:spLocks noChangeShapeType="1"/>
        </xdr:cNvSpPr>
      </xdr:nvSpPr>
      <xdr:spPr bwMode="auto">
        <a:xfrm flipH="1">
          <a:off x="17268825" y="96012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59</xdr:row>
      <xdr:rowOff>57150</xdr:rowOff>
    </xdr:from>
    <xdr:to>
      <xdr:col>20</xdr:col>
      <xdr:colOff>228600</xdr:colOff>
      <xdr:row>59</xdr:row>
      <xdr:rowOff>66675</xdr:rowOff>
    </xdr:to>
    <xdr:sp macro="" textlink="">
      <xdr:nvSpPr>
        <xdr:cNvPr id="19571" name="Line 3"/>
        <xdr:cNvSpPr>
          <a:spLocks noChangeShapeType="1"/>
        </xdr:cNvSpPr>
      </xdr:nvSpPr>
      <xdr:spPr bwMode="auto">
        <a:xfrm flipH="1">
          <a:off x="17249775" y="110490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38100</xdr:colOff>
      <xdr:row>132</xdr:row>
      <xdr:rowOff>85725</xdr:rowOff>
    </xdr:from>
    <xdr:to>
      <xdr:col>12</xdr:col>
      <xdr:colOff>276225</xdr:colOff>
      <xdr:row>164</xdr:row>
      <xdr:rowOff>9525</xdr:rowOff>
    </xdr:to>
    <xdr:graphicFrame macro="">
      <xdr:nvGraphicFramePr>
        <xdr:cNvPr id="19572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38100</xdr:colOff>
      <xdr:row>164</xdr:row>
      <xdr:rowOff>76199</xdr:rowOff>
    </xdr:from>
    <xdr:to>
      <xdr:col>12</xdr:col>
      <xdr:colOff>228600</xdr:colOff>
      <xdr:row>192</xdr:row>
      <xdr:rowOff>66674</xdr:rowOff>
    </xdr:to>
    <xdr:graphicFrame macro="">
      <xdr:nvGraphicFramePr>
        <xdr:cNvPr id="19573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76200</xdr:colOff>
      <xdr:row>95</xdr:row>
      <xdr:rowOff>66675</xdr:rowOff>
    </xdr:from>
    <xdr:to>
      <xdr:col>20</xdr:col>
      <xdr:colOff>238125</xdr:colOff>
      <xdr:row>95</xdr:row>
      <xdr:rowOff>66675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 flipH="1">
          <a:off x="16230600" y="943927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104</xdr:row>
      <xdr:rowOff>57150</xdr:rowOff>
    </xdr:from>
    <xdr:to>
      <xdr:col>20</xdr:col>
      <xdr:colOff>228600</xdr:colOff>
      <xdr:row>104</xdr:row>
      <xdr:rowOff>66675</xdr:rowOff>
    </xdr:to>
    <xdr:sp macro="" textlink="">
      <xdr:nvSpPr>
        <xdr:cNvPr id="10" name="Line 3"/>
        <xdr:cNvSpPr>
          <a:spLocks noChangeShapeType="1"/>
        </xdr:cNvSpPr>
      </xdr:nvSpPr>
      <xdr:spPr bwMode="auto">
        <a:xfrm flipH="1">
          <a:off x="16211550" y="1088707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197</xdr:row>
      <xdr:rowOff>66675</xdr:rowOff>
    </xdr:from>
    <xdr:to>
      <xdr:col>4</xdr:col>
      <xdr:colOff>561975</xdr:colOff>
      <xdr:row>221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222</xdr:row>
      <xdr:rowOff>9525</xdr:rowOff>
    </xdr:from>
    <xdr:to>
      <xdr:col>4</xdr:col>
      <xdr:colOff>561974</xdr:colOff>
      <xdr:row>245</xdr:row>
      <xdr:rowOff>152400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247</xdr:row>
      <xdr:rowOff>0</xdr:rowOff>
    </xdr:from>
    <xdr:to>
      <xdr:col>4</xdr:col>
      <xdr:colOff>542925</xdr:colOff>
      <xdr:row>270</xdr:row>
      <xdr:rowOff>152400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238125</xdr:colOff>
      <xdr:row>1</xdr:row>
      <xdr:rowOff>66675</xdr:rowOff>
    </xdr:from>
    <xdr:to>
      <xdr:col>12</xdr:col>
      <xdr:colOff>142875</xdr:colOff>
      <xdr:row>154</xdr:row>
      <xdr:rowOff>152400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285750</xdr:colOff>
      <xdr:row>155</xdr:row>
      <xdr:rowOff>123825</xdr:rowOff>
    </xdr:from>
    <xdr:to>
      <xdr:col>12</xdr:col>
      <xdr:colOff>190500</xdr:colOff>
      <xdr:row>177</xdr:row>
      <xdr:rowOff>28575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196</xdr:row>
      <xdr:rowOff>66675</xdr:rowOff>
    </xdr:from>
    <xdr:to>
      <xdr:col>4</xdr:col>
      <xdr:colOff>476250</xdr:colOff>
      <xdr:row>220</xdr:row>
      <xdr:rowOff>38100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221</xdr:row>
      <xdr:rowOff>95250</xdr:rowOff>
    </xdr:from>
    <xdr:to>
      <xdr:col>4</xdr:col>
      <xdr:colOff>466725</xdr:colOff>
      <xdr:row>247</xdr:row>
      <xdr:rowOff>19050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85725</xdr:colOff>
      <xdr:row>2</xdr:row>
      <xdr:rowOff>57150</xdr:rowOff>
    </xdr:from>
    <xdr:to>
      <xdr:col>13</xdr:col>
      <xdr:colOff>200025</xdr:colOff>
      <xdr:row>155</xdr:row>
      <xdr:rowOff>19050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104775</xdr:colOff>
      <xdr:row>156</xdr:row>
      <xdr:rowOff>0</xdr:rowOff>
    </xdr:from>
    <xdr:to>
      <xdr:col>13</xdr:col>
      <xdr:colOff>219075</xdr:colOff>
      <xdr:row>182</xdr:row>
      <xdr:rowOff>9525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114300</xdr:colOff>
      <xdr:row>182</xdr:row>
      <xdr:rowOff>133350</xdr:rowOff>
    </xdr:from>
    <xdr:to>
      <xdr:col>13</xdr:col>
      <xdr:colOff>171450</xdr:colOff>
      <xdr:row>202</xdr:row>
      <xdr:rowOff>142875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152399</xdr:colOff>
      <xdr:row>197</xdr:row>
      <xdr:rowOff>66675</xdr:rowOff>
    </xdr:from>
    <xdr:to>
      <xdr:col>4</xdr:col>
      <xdr:colOff>857249</xdr:colOff>
      <xdr:row>221</xdr:row>
      <xdr:rowOff>38100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222</xdr:row>
      <xdr:rowOff>19050</xdr:rowOff>
    </xdr:from>
    <xdr:to>
      <xdr:col>4</xdr:col>
      <xdr:colOff>857250</xdr:colOff>
      <xdr:row>247</xdr:row>
      <xdr:rowOff>104775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123824</xdr:colOff>
      <xdr:row>249</xdr:row>
      <xdr:rowOff>9525</xdr:rowOff>
    </xdr:from>
    <xdr:to>
      <xdr:col>4</xdr:col>
      <xdr:colOff>847724</xdr:colOff>
      <xdr:row>276</xdr:row>
      <xdr:rowOff>152400</xdr:rowOff>
    </xdr:to>
    <xdr:graphicFrame macro="">
      <xdr:nvGraphicFramePr>
        <xdr:cNvPr id="277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47625</xdr:colOff>
      <xdr:row>3</xdr:row>
      <xdr:rowOff>133350</xdr:rowOff>
    </xdr:from>
    <xdr:to>
      <xdr:col>16</xdr:col>
      <xdr:colOff>409575</xdr:colOff>
      <xdr:row>164</xdr:row>
      <xdr:rowOff>47624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50</xdr:row>
      <xdr:rowOff>38100</xdr:rowOff>
    </xdr:from>
    <xdr:to>
      <xdr:col>11</xdr:col>
      <xdr:colOff>504825</xdr:colOff>
      <xdr:row>77</xdr:row>
      <xdr:rowOff>38100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5</xdr:row>
      <xdr:rowOff>133349</xdr:rowOff>
    </xdr:from>
    <xdr:to>
      <xdr:col>13</xdr:col>
      <xdr:colOff>561975</xdr:colOff>
      <xdr:row>32</xdr:row>
      <xdr:rowOff>95249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158</xdr:row>
      <xdr:rowOff>152400</xdr:rowOff>
    </xdr:from>
    <xdr:to>
      <xdr:col>8</xdr:col>
      <xdr:colOff>466725</xdr:colOff>
      <xdr:row>186</xdr:row>
      <xdr:rowOff>133350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287</xdr:row>
      <xdr:rowOff>19050</xdr:rowOff>
    </xdr:from>
    <xdr:to>
      <xdr:col>7</xdr:col>
      <xdr:colOff>981075</xdr:colOff>
      <xdr:row>309</xdr:row>
      <xdr:rowOff>152400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310</xdr:row>
      <xdr:rowOff>152400</xdr:rowOff>
    </xdr:from>
    <xdr:to>
      <xdr:col>8</xdr:col>
      <xdr:colOff>9525</xdr:colOff>
      <xdr:row>333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335</xdr:row>
      <xdr:rowOff>9525</xdr:rowOff>
    </xdr:from>
    <xdr:to>
      <xdr:col>7</xdr:col>
      <xdr:colOff>1000125</xdr:colOff>
      <xdr:row>358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359</xdr:row>
      <xdr:rowOff>0</xdr:rowOff>
    </xdr:from>
    <xdr:to>
      <xdr:col>7</xdr:col>
      <xdr:colOff>990600</xdr:colOff>
      <xdr:row>382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383</xdr:row>
      <xdr:rowOff>0</xdr:rowOff>
    </xdr:from>
    <xdr:to>
      <xdr:col>7</xdr:col>
      <xdr:colOff>1000125</xdr:colOff>
      <xdr:row>406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407</xdr:row>
      <xdr:rowOff>0</xdr:rowOff>
    </xdr:from>
    <xdr:to>
      <xdr:col>8</xdr:col>
      <xdr:colOff>9525</xdr:colOff>
      <xdr:row>430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430</xdr:row>
      <xdr:rowOff>152400</xdr:rowOff>
    </xdr:from>
    <xdr:to>
      <xdr:col>8</xdr:col>
      <xdr:colOff>28575</xdr:colOff>
      <xdr:row>454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47624</xdr:colOff>
      <xdr:row>4</xdr:row>
      <xdr:rowOff>0</xdr:rowOff>
    </xdr:from>
    <xdr:to>
      <xdr:col>18</xdr:col>
      <xdr:colOff>600075</xdr:colOff>
      <xdr:row>256</xdr:row>
      <xdr:rowOff>19050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274</xdr:row>
      <xdr:rowOff>28575</xdr:rowOff>
    </xdr:from>
    <xdr:to>
      <xdr:col>7</xdr:col>
      <xdr:colOff>1143000</xdr:colOff>
      <xdr:row>296</xdr:row>
      <xdr:rowOff>19050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319</xdr:row>
      <xdr:rowOff>0</xdr:rowOff>
    </xdr:from>
    <xdr:to>
      <xdr:col>7</xdr:col>
      <xdr:colOff>1247775</xdr:colOff>
      <xdr:row>319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319</xdr:row>
      <xdr:rowOff>0</xdr:rowOff>
    </xdr:from>
    <xdr:to>
      <xdr:col>8</xdr:col>
      <xdr:colOff>9525</xdr:colOff>
      <xdr:row>319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319</xdr:row>
      <xdr:rowOff>0</xdr:rowOff>
    </xdr:from>
    <xdr:to>
      <xdr:col>7</xdr:col>
      <xdr:colOff>1238250</xdr:colOff>
      <xdr:row>319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319</xdr:row>
      <xdr:rowOff>0</xdr:rowOff>
    </xdr:from>
    <xdr:to>
      <xdr:col>7</xdr:col>
      <xdr:colOff>1257300</xdr:colOff>
      <xdr:row>319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319</xdr:row>
      <xdr:rowOff>0</xdr:rowOff>
    </xdr:from>
    <xdr:to>
      <xdr:col>7</xdr:col>
      <xdr:colOff>1247775</xdr:colOff>
      <xdr:row>319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296</xdr:row>
      <xdr:rowOff>76200</xdr:rowOff>
    </xdr:from>
    <xdr:to>
      <xdr:col>7</xdr:col>
      <xdr:colOff>1152525</xdr:colOff>
      <xdr:row>319</xdr:row>
      <xdr:rowOff>19050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320</xdr:row>
      <xdr:rowOff>0</xdr:rowOff>
    </xdr:from>
    <xdr:to>
      <xdr:col>7</xdr:col>
      <xdr:colOff>1162050</xdr:colOff>
      <xdr:row>342</xdr:row>
      <xdr:rowOff>114300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344</xdr:row>
      <xdr:rowOff>0</xdr:rowOff>
    </xdr:from>
    <xdr:to>
      <xdr:col>7</xdr:col>
      <xdr:colOff>1171575</xdr:colOff>
      <xdr:row>366</xdr:row>
      <xdr:rowOff>123825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368</xdr:row>
      <xdr:rowOff>0</xdr:rowOff>
    </xdr:from>
    <xdr:to>
      <xdr:col>7</xdr:col>
      <xdr:colOff>1181100</xdr:colOff>
      <xdr:row>390</xdr:row>
      <xdr:rowOff>133350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392</xdr:row>
      <xdr:rowOff>0</xdr:rowOff>
    </xdr:from>
    <xdr:to>
      <xdr:col>7</xdr:col>
      <xdr:colOff>1190625</xdr:colOff>
      <xdr:row>414</xdr:row>
      <xdr:rowOff>142875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416</xdr:row>
      <xdr:rowOff>0</xdr:rowOff>
    </xdr:from>
    <xdr:to>
      <xdr:col>7</xdr:col>
      <xdr:colOff>1200150</xdr:colOff>
      <xdr:row>438</xdr:row>
      <xdr:rowOff>152400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219075</xdr:colOff>
      <xdr:row>220</xdr:row>
      <xdr:rowOff>19050</xdr:rowOff>
    </xdr:from>
    <xdr:to>
      <xdr:col>18</xdr:col>
      <xdr:colOff>581025</xdr:colOff>
      <xdr:row>241</xdr:row>
      <xdr:rowOff>76199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285</xdr:row>
      <xdr:rowOff>0</xdr:rowOff>
    </xdr:from>
    <xdr:to>
      <xdr:col>8</xdr:col>
      <xdr:colOff>9525</xdr:colOff>
      <xdr:row>307</xdr:row>
      <xdr:rowOff>0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308</xdr:row>
      <xdr:rowOff>0</xdr:rowOff>
    </xdr:from>
    <xdr:to>
      <xdr:col>8</xdr:col>
      <xdr:colOff>19050</xdr:colOff>
      <xdr:row>330</xdr:row>
      <xdr:rowOff>9525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331</xdr:row>
      <xdr:rowOff>0</xdr:rowOff>
    </xdr:from>
    <xdr:to>
      <xdr:col>8</xdr:col>
      <xdr:colOff>28575</xdr:colOff>
      <xdr:row>353</xdr:row>
      <xdr:rowOff>19050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354</xdr:row>
      <xdr:rowOff>0</xdr:rowOff>
    </xdr:from>
    <xdr:to>
      <xdr:col>8</xdr:col>
      <xdr:colOff>38100</xdr:colOff>
      <xdr:row>376</xdr:row>
      <xdr:rowOff>28575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8</xdr:col>
      <xdr:colOff>47625</xdr:colOff>
      <xdr:row>399</xdr:row>
      <xdr:rowOff>38100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400</xdr:row>
      <xdr:rowOff>0</xdr:rowOff>
    </xdr:from>
    <xdr:to>
      <xdr:col>8</xdr:col>
      <xdr:colOff>57150</xdr:colOff>
      <xdr:row>422</xdr:row>
      <xdr:rowOff>47625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423</xdr:row>
      <xdr:rowOff>0</xdr:rowOff>
    </xdr:from>
    <xdr:to>
      <xdr:col>8</xdr:col>
      <xdr:colOff>66675</xdr:colOff>
      <xdr:row>445</xdr:row>
      <xdr:rowOff>57150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19050</xdr:colOff>
      <xdr:row>231</xdr:row>
      <xdr:rowOff>123825</xdr:rowOff>
    </xdr:from>
    <xdr:to>
      <xdr:col>17</xdr:col>
      <xdr:colOff>476251</xdr:colOff>
      <xdr:row>253</xdr:row>
      <xdr:rowOff>19049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514350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561975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95250</xdr:colOff>
      <xdr:row>54</xdr:row>
      <xdr:rowOff>66675</xdr:rowOff>
    </xdr:from>
    <xdr:to>
      <xdr:col>10</xdr:col>
      <xdr:colOff>66675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308</xdr:row>
      <xdr:rowOff>38100</xdr:rowOff>
    </xdr:from>
    <xdr:to>
      <xdr:col>13</xdr:col>
      <xdr:colOff>9525</xdr:colOff>
      <xdr:row>334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363</xdr:row>
      <xdr:rowOff>9525</xdr:rowOff>
    </xdr:from>
    <xdr:to>
      <xdr:col>11</xdr:col>
      <xdr:colOff>28575</xdr:colOff>
      <xdr:row>386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387</xdr:row>
      <xdr:rowOff>66675</xdr:rowOff>
    </xdr:from>
    <xdr:to>
      <xdr:col>11</xdr:col>
      <xdr:colOff>47625</xdr:colOff>
      <xdr:row>411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411</xdr:row>
      <xdr:rowOff>133350</xdr:rowOff>
    </xdr:from>
    <xdr:to>
      <xdr:col>11</xdr:col>
      <xdr:colOff>66675</xdr:colOff>
      <xdr:row>435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335</xdr:row>
      <xdr:rowOff>152400</xdr:rowOff>
    </xdr:from>
    <xdr:to>
      <xdr:col>13</xdr:col>
      <xdr:colOff>9525</xdr:colOff>
      <xdr:row>362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437</xdr:row>
      <xdr:rowOff>0</xdr:rowOff>
    </xdr:from>
    <xdr:to>
      <xdr:col>11</xdr:col>
      <xdr:colOff>47625</xdr:colOff>
      <xdr:row>461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465</xdr:row>
      <xdr:rowOff>0</xdr:rowOff>
    </xdr:from>
    <xdr:to>
      <xdr:col>11</xdr:col>
      <xdr:colOff>47625</xdr:colOff>
      <xdr:row>489</xdr:row>
      <xdr:rowOff>19050</xdr:rowOff>
    </xdr:to>
    <xdr:graphicFrame macro="">
      <xdr:nvGraphicFramePr>
        <xdr:cNvPr id="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952500</xdr:colOff>
      <xdr:row>1</xdr:row>
      <xdr:rowOff>723899</xdr:rowOff>
    </xdr:from>
    <xdr:to>
      <xdr:col>25</xdr:col>
      <xdr:colOff>142875</xdr:colOff>
      <xdr:row>253</xdr:row>
      <xdr:rowOff>123824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493</xdr:row>
      <xdr:rowOff>0</xdr:rowOff>
    </xdr:from>
    <xdr:to>
      <xdr:col>10</xdr:col>
      <xdr:colOff>828675</xdr:colOff>
      <xdr:row>516</xdr:row>
      <xdr:rowOff>104775</xdr:rowOff>
    </xdr:to>
    <xdr:graphicFrame macro="">
      <xdr:nvGraphicFramePr>
        <xdr:cNvPr id="1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</xdr:colOff>
      <xdr:row>73</xdr:row>
      <xdr:rowOff>95249</xdr:rowOff>
    </xdr:from>
    <xdr:to>
      <xdr:col>11</xdr:col>
      <xdr:colOff>219076</xdr:colOff>
      <xdr:row>112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139</xdr:row>
      <xdr:rowOff>85725</xdr:rowOff>
    </xdr:from>
    <xdr:to>
      <xdr:col>9</xdr:col>
      <xdr:colOff>285750</xdr:colOff>
      <xdr:row>166</xdr:row>
      <xdr:rowOff>152400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167</xdr:row>
      <xdr:rowOff>152400</xdr:rowOff>
    </xdr:from>
    <xdr:to>
      <xdr:col>9</xdr:col>
      <xdr:colOff>304800</xdr:colOff>
      <xdr:row>191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191</xdr:row>
      <xdr:rowOff>142875</xdr:rowOff>
    </xdr:from>
    <xdr:to>
      <xdr:col>9</xdr:col>
      <xdr:colOff>314325</xdr:colOff>
      <xdr:row>216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217</xdr:row>
      <xdr:rowOff>9525</xdr:rowOff>
    </xdr:from>
    <xdr:to>
      <xdr:col>9</xdr:col>
      <xdr:colOff>304800</xdr:colOff>
      <xdr:row>241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243</xdr:row>
      <xdr:rowOff>0</xdr:rowOff>
    </xdr:from>
    <xdr:to>
      <xdr:col>9</xdr:col>
      <xdr:colOff>257175</xdr:colOff>
      <xdr:row>267</xdr:row>
      <xdr:rowOff>57150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9524</xdr:colOff>
      <xdr:row>2</xdr:row>
      <xdr:rowOff>257174</xdr:rowOff>
    </xdr:from>
    <xdr:to>
      <xdr:col>19</xdr:col>
      <xdr:colOff>457199</xdr:colOff>
      <xdr:row>106</xdr:row>
      <xdr:rowOff>133349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269</xdr:row>
      <xdr:rowOff>0</xdr:rowOff>
    </xdr:from>
    <xdr:to>
      <xdr:col>9</xdr:col>
      <xdr:colOff>257175</xdr:colOff>
      <xdr:row>293</xdr:row>
      <xdr:rowOff>57150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267</xdr:row>
      <xdr:rowOff>152400</xdr:rowOff>
    </xdr:from>
    <xdr:to>
      <xdr:col>10</xdr:col>
      <xdr:colOff>28575</xdr:colOff>
      <xdr:row>294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296</xdr:row>
      <xdr:rowOff>9525</xdr:rowOff>
    </xdr:from>
    <xdr:to>
      <xdr:col>10</xdr:col>
      <xdr:colOff>19050</xdr:colOff>
      <xdr:row>323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78582</xdr:colOff>
      <xdr:row>1</xdr:row>
      <xdr:rowOff>409575</xdr:rowOff>
    </xdr:from>
    <xdr:to>
      <xdr:col>31</xdr:col>
      <xdr:colOff>38100</xdr:colOff>
      <xdr:row>220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264</xdr:row>
      <xdr:rowOff>114300</xdr:rowOff>
    </xdr:from>
    <xdr:to>
      <xdr:col>7</xdr:col>
      <xdr:colOff>542925</xdr:colOff>
      <xdr:row>291</xdr:row>
      <xdr:rowOff>104775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104775</xdr:colOff>
      <xdr:row>292</xdr:row>
      <xdr:rowOff>95250</xdr:rowOff>
    </xdr:from>
    <xdr:to>
      <xdr:col>7</xdr:col>
      <xdr:colOff>552450</xdr:colOff>
      <xdr:row>319</xdr:row>
      <xdr:rowOff>95250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171449</xdr:colOff>
      <xdr:row>1</xdr:row>
      <xdr:rowOff>428624</xdr:rowOff>
    </xdr:from>
    <xdr:to>
      <xdr:col>23</xdr:col>
      <xdr:colOff>381000</xdr:colOff>
      <xdr:row>215</xdr:row>
      <xdr:rowOff>161924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139</xdr:row>
      <xdr:rowOff>85725</xdr:rowOff>
    </xdr:from>
    <xdr:to>
      <xdr:col>10</xdr:col>
      <xdr:colOff>285750</xdr:colOff>
      <xdr:row>166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167</xdr:row>
      <xdr:rowOff>142875</xdr:rowOff>
    </xdr:from>
    <xdr:to>
      <xdr:col>10</xdr:col>
      <xdr:colOff>371475</xdr:colOff>
      <xdr:row>197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198</xdr:row>
      <xdr:rowOff>28575</xdr:rowOff>
    </xdr:from>
    <xdr:to>
      <xdr:col>10</xdr:col>
      <xdr:colOff>381000</xdr:colOff>
      <xdr:row>231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152400</xdr:colOff>
      <xdr:row>232</xdr:row>
      <xdr:rowOff>85725</xdr:rowOff>
    </xdr:from>
    <xdr:to>
      <xdr:col>10</xdr:col>
      <xdr:colOff>409575</xdr:colOff>
      <xdr:row>265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180975</xdr:colOff>
      <xdr:row>266</xdr:row>
      <xdr:rowOff>142875</xdr:rowOff>
    </xdr:from>
    <xdr:to>
      <xdr:col>10</xdr:col>
      <xdr:colOff>438150</xdr:colOff>
      <xdr:row>299</xdr:row>
      <xdr:rowOff>123825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301</xdr:row>
      <xdr:rowOff>0</xdr:rowOff>
    </xdr:from>
    <xdr:to>
      <xdr:col>10</xdr:col>
      <xdr:colOff>428625</xdr:colOff>
      <xdr:row>333</xdr:row>
      <xdr:rowOff>142875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97</xdr:row>
      <xdr:rowOff>85725</xdr:rowOff>
    </xdr:from>
    <xdr:to>
      <xdr:col>10</xdr:col>
      <xdr:colOff>666750</xdr:colOff>
      <xdr:row>124</xdr:row>
      <xdr:rowOff>152400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125</xdr:row>
      <xdr:rowOff>152400</xdr:rowOff>
    </xdr:from>
    <xdr:to>
      <xdr:col>10</xdr:col>
      <xdr:colOff>619125</xdr:colOff>
      <xdr:row>155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156</xdr:row>
      <xdr:rowOff>47625</xdr:rowOff>
    </xdr:from>
    <xdr:to>
      <xdr:col>10</xdr:col>
      <xdr:colOff>628650</xdr:colOff>
      <xdr:row>189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190</xdr:row>
      <xdr:rowOff>0</xdr:rowOff>
    </xdr:from>
    <xdr:to>
      <xdr:col>10</xdr:col>
      <xdr:colOff>619125</xdr:colOff>
      <xdr:row>222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225</xdr:row>
      <xdr:rowOff>0</xdr:rowOff>
    </xdr:from>
    <xdr:to>
      <xdr:col>10</xdr:col>
      <xdr:colOff>581025</xdr:colOff>
      <xdr:row>257</xdr:row>
      <xdr:rowOff>142875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28574</xdr:colOff>
      <xdr:row>1</xdr:row>
      <xdr:rowOff>209549</xdr:rowOff>
    </xdr:from>
    <xdr:to>
      <xdr:col>20</xdr:col>
      <xdr:colOff>561975</xdr:colOff>
      <xdr:row>68</xdr:row>
      <xdr:rowOff>76199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259</xdr:row>
      <xdr:rowOff>0</xdr:rowOff>
    </xdr:from>
    <xdr:to>
      <xdr:col>10</xdr:col>
      <xdr:colOff>581025</xdr:colOff>
      <xdr:row>291</xdr:row>
      <xdr:rowOff>142875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9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2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workbookViewId="0">
      <selection sqref="A1:H4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287" t="s">
        <v>464</v>
      </c>
      <c r="B1" s="287"/>
      <c r="C1" s="287"/>
      <c r="D1" s="287"/>
      <c r="E1" s="287"/>
      <c r="F1" s="287"/>
      <c r="G1" s="287"/>
      <c r="H1" s="288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289"/>
      <c r="B2" s="289"/>
      <c r="C2" s="289"/>
      <c r="D2" s="289"/>
      <c r="E2" s="289"/>
      <c r="F2" s="289"/>
      <c r="G2" s="289"/>
      <c r="H2" s="290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289"/>
      <c r="B3" s="289"/>
      <c r="C3" s="289"/>
      <c r="D3" s="289"/>
      <c r="E3" s="289"/>
      <c r="F3" s="289"/>
      <c r="G3" s="289"/>
      <c r="H3" s="290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291"/>
      <c r="B4" s="291"/>
      <c r="C4" s="291"/>
      <c r="D4" s="291"/>
      <c r="E4" s="291"/>
      <c r="F4" s="291"/>
      <c r="G4" s="291"/>
      <c r="H4" s="292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300" t="s">
        <v>256</v>
      </c>
      <c r="E6" s="300"/>
      <c r="F6" s="300"/>
      <c r="G6" s="300"/>
      <c r="H6" s="300"/>
      <c r="I6" s="300"/>
      <c r="J6" s="301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296" t="s">
        <v>343</v>
      </c>
      <c r="E7" s="296"/>
      <c r="F7" s="296"/>
      <c r="G7" s="296"/>
      <c r="H7" s="296"/>
      <c r="I7" s="296"/>
      <c r="J7" s="299"/>
      <c r="K7" s="41"/>
      <c r="L7" s="308" t="s">
        <v>354</v>
      </c>
      <c r="M7" s="309"/>
      <c r="N7" s="41"/>
      <c r="O7" s="41"/>
      <c r="P7" s="42"/>
    </row>
    <row r="8" spans="1:16" ht="18">
      <c r="A8" s="80"/>
      <c r="B8" s="41"/>
      <c r="C8" s="46"/>
      <c r="D8" s="296" t="s">
        <v>52</v>
      </c>
      <c r="E8" s="296"/>
      <c r="F8" s="296"/>
      <c r="G8" s="296"/>
      <c r="H8" s="296"/>
      <c r="I8" s="296"/>
      <c r="J8" s="299"/>
      <c r="K8" s="41"/>
      <c r="L8" s="41"/>
      <c r="M8" s="41"/>
      <c r="N8" s="41"/>
      <c r="O8" s="41"/>
      <c r="P8" s="42"/>
    </row>
    <row r="9" spans="1:16" ht="18.75" thickBot="1">
      <c r="A9" s="81"/>
      <c r="B9" s="41"/>
      <c r="C9" s="46"/>
      <c r="D9" s="296" t="s">
        <v>231</v>
      </c>
      <c r="E9" s="296"/>
      <c r="F9" s="296"/>
      <c r="G9" s="296"/>
      <c r="H9" s="296"/>
      <c r="I9" s="296"/>
      <c r="J9" s="299"/>
      <c r="K9" s="41"/>
      <c r="L9" s="41"/>
      <c r="M9" s="41"/>
      <c r="N9" s="41"/>
      <c r="O9" s="41"/>
      <c r="P9" s="42"/>
    </row>
    <row r="10" spans="1:16" ht="18">
      <c r="A10" s="81"/>
      <c r="B10" s="41"/>
      <c r="C10" s="46"/>
      <c r="D10" s="296" t="s">
        <v>247</v>
      </c>
      <c r="E10" s="296"/>
      <c r="F10" s="296"/>
      <c r="G10" s="296"/>
      <c r="H10" s="296"/>
      <c r="I10" s="296"/>
      <c r="J10" s="299"/>
      <c r="K10" s="41"/>
      <c r="L10" s="302" t="s">
        <v>112</v>
      </c>
      <c r="M10" s="303"/>
      <c r="N10" s="303"/>
      <c r="O10" s="303"/>
      <c r="P10" s="304"/>
    </row>
    <row r="11" spans="1:16" ht="18">
      <c r="A11" s="81"/>
      <c r="B11" s="41"/>
      <c r="C11" s="46"/>
      <c r="D11" s="296" t="s">
        <v>353</v>
      </c>
      <c r="E11" s="296"/>
      <c r="F11" s="296"/>
      <c r="G11" s="296"/>
      <c r="H11" s="296"/>
      <c r="I11" s="296"/>
      <c r="J11" s="71"/>
      <c r="K11" s="41"/>
      <c r="L11" s="47"/>
      <c r="M11" s="48"/>
      <c r="N11" s="48"/>
      <c r="O11" s="48"/>
      <c r="P11" s="49"/>
    </row>
    <row r="12" spans="1:16" ht="18.75" thickBot="1">
      <c r="A12" s="81"/>
      <c r="B12" s="41"/>
      <c r="C12" s="46"/>
      <c r="D12" s="296" t="s">
        <v>107</v>
      </c>
      <c r="E12" s="296"/>
      <c r="F12" s="296"/>
      <c r="G12" s="296"/>
      <c r="H12" s="296"/>
      <c r="I12" s="296"/>
      <c r="J12" s="299"/>
      <c r="K12" s="41"/>
      <c r="L12" s="305" t="s">
        <v>111</v>
      </c>
      <c r="M12" s="306"/>
      <c r="N12" s="306"/>
      <c r="O12" s="306"/>
      <c r="P12" s="307"/>
    </row>
    <row r="13" spans="1:16" ht="18">
      <c r="A13" s="81"/>
      <c r="B13" s="41"/>
      <c r="C13" s="46"/>
      <c r="D13" s="296" t="s">
        <v>106</v>
      </c>
      <c r="E13" s="296"/>
      <c r="F13" s="296"/>
      <c r="G13" s="296"/>
      <c r="H13" s="296"/>
      <c r="I13" s="296"/>
      <c r="J13" s="299"/>
      <c r="K13" s="41"/>
      <c r="L13" s="41"/>
      <c r="M13" s="41"/>
      <c r="N13" s="41"/>
      <c r="O13" s="41"/>
      <c r="P13" s="42"/>
    </row>
    <row r="14" spans="1:16" ht="18">
      <c r="A14" s="81"/>
      <c r="B14" s="41"/>
      <c r="C14" s="46"/>
      <c r="D14" s="296" t="s">
        <v>28</v>
      </c>
      <c r="E14" s="296"/>
      <c r="F14" s="296"/>
      <c r="G14" s="296"/>
      <c r="H14" s="296"/>
      <c r="I14" s="296"/>
      <c r="J14" s="299"/>
      <c r="K14" s="41"/>
      <c r="L14" s="41"/>
      <c r="M14" s="41"/>
      <c r="N14" s="41"/>
      <c r="O14" s="41"/>
      <c r="P14" s="42"/>
    </row>
    <row r="15" spans="1:16" ht="18">
      <c r="A15" s="81"/>
      <c r="B15" s="41"/>
      <c r="C15" s="46"/>
      <c r="D15" s="296" t="s">
        <v>27</v>
      </c>
      <c r="E15" s="296"/>
      <c r="F15" s="296"/>
      <c r="G15" s="296"/>
      <c r="H15" s="296"/>
      <c r="I15" s="296"/>
      <c r="J15" s="299"/>
      <c r="K15" s="41"/>
      <c r="L15" s="41"/>
      <c r="M15" s="41"/>
      <c r="N15" s="41"/>
      <c r="O15" s="41"/>
      <c r="P15" s="42"/>
    </row>
    <row r="16" spans="1:16" ht="18">
      <c r="A16" s="81"/>
      <c r="B16" s="41"/>
      <c r="C16" s="46"/>
      <c r="D16" s="296" t="s">
        <v>108</v>
      </c>
      <c r="E16" s="296"/>
      <c r="F16" s="296"/>
      <c r="G16" s="296"/>
      <c r="H16" s="296"/>
      <c r="I16" s="296"/>
      <c r="J16" s="299"/>
      <c r="K16" s="41"/>
      <c r="L16" s="41"/>
      <c r="M16" s="41"/>
      <c r="N16" s="41"/>
      <c r="O16" s="41"/>
      <c r="P16" s="42"/>
    </row>
    <row r="17" spans="1:16" ht="18">
      <c r="A17" s="81"/>
      <c r="B17" s="41"/>
      <c r="C17" s="46"/>
      <c r="D17" s="293" t="s">
        <v>149</v>
      </c>
      <c r="E17" s="294"/>
      <c r="F17" s="294"/>
      <c r="G17" s="294"/>
      <c r="H17" s="294"/>
      <c r="I17" s="294"/>
      <c r="J17" s="295"/>
      <c r="K17" s="41"/>
      <c r="L17" s="41"/>
      <c r="M17" s="41"/>
      <c r="N17" s="41"/>
      <c r="O17" s="41"/>
      <c r="P17" s="42"/>
    </row>
    <row r="18" spans="1:16" ht="18">
      <c r="A18" s="81"/>
      <c r="B18" s="41"/>
      <c r="C18" s="46"/>
      <c r="D18" s="296" t="s">
        <v>209</v>
      </c>
      <c r="E18" s="297"/>
      <c r="F18" s="297"/>
      <c r="G18" s="297"/>
      <c r="H18" s="297"/>
      <c r="I18" s="297"/>
      <c r="J18" s="298"/>
      <c r="K18" s="41"/>
      <c r="L18" s="41"/>
      <c r="M18" s="41"/>
      <c r="N18" s="41"/>
      <c r="O18" s="41"/>
      <c r="P18" s="42"/>
    </row>
    <row r="19" spans="1:16" ht="18">
      <c r="A19" s="81"/>
      <c r="B19" s="41"/>
      <c r="C19" s="46"/>
      <c r="D19" s="296" t="s">
        <v>221</v>
      </c>
      <c r="E19" s="297"/>
      <c r="F19" s="297"/>
      <c r="G19" s="297"/>
      <c r="H19" s="297"/>
      <c r="I19" s="297"/>
      <c r="J19" s="298"/>
      <c r="K19" s="41"/>
      <c r="L19" s="41"/>
      <c r="M19" s="41"/>
      <c r="N19" s="41"/>
      <c r="O19" s="41"/>
      <c r="P19" s="42"/>
    </row>
    <row r="20" spans="1:16" ht="18">
      <c r="A20" s="81"/>
      <c r="B20" s="41"/>
      <c r="C20" s="46"/>
      <c r="D20" s="296" t="s">
        <v>418</v>
      </c>
      <c r="E20" s="297"/>
      <c r="F20" s="297"/>
      <c r="G20" s="297"/>
      <c r="H20" s="297"/>
      <c r="I20" s="297"/>
      <c r="J20" s="298"/>
      <c r="K20" s="41"/>
      <c r="L20" s="41"/>
      <c r="M20" s="41"/>
      <c r="N20" s="41"/>
      <c r="O20" s="41"/>
      <c r="P20" s="42"/>
    </row>
    <row r="21" spans="1:16" ht="18">
      <c r="A21" s="81"/>
      <c r="B21" s="41"/>
      <c r="C21" s="46"/>
      <c r="D21" s="296" t="s">
        <v>419</v>
      </c>
      <c r="E21" s="297"/>
      <c r="F21" s="297"/>
      <c r="G21" s="297"/>
      <c r="H21" s="297"/>
      <c r="I21" s="297"/>
      <c r="J21" s="298"/>
      <c r="K21" s="41"/>
      <c r="L21" s="41"/>
      <c r="M21" s="41"/>
      <c r="N21" s="41"/>
      <c r="O21" s="41"/>
      <c r="P21" s="42"/>
    </row>
    <row r="22" spans="1:16" ht="18">
      <c r="A22" s="81"/>
      <c r="B22" s="41"/>
      <c r="C22" s="46"/>
      <c r="D22" s="296" t="s">
        <v>110</v>
      </c>
      <c r="E22" s="296"/>
      <c r="F22" s="296"/>
      <c r="G22" s="296"/>
      <c r="H22" s="296"/>
      <c r="I22" s="296"/>
      <c r="J22" s="299"/>
      <c r="K22" s="41"/>
      <c r="L22" s="41"/>
      <c r="M22" s="41"/>
      <c r="N22" s="41"/>
      <c r="O22" s="41"/>
      <c r="P22" s="42"/>
    </row>
    <row r="23" spans="1:16" ht="18.75" thickBot="1">
      <c r="A23" s="81"/>
      <c r="B23" s="41"/>
      <c r="C23" s="167"/>
      <c r="D23" s="310" t="s">
        <v>109</v>
      </c>
      <c r="E23" s="310"/>
      <c r="F23" s="310"/>
      <c r="G23" s="310"/>
      <c r="H23" s="310"/>
      <c r="I23" s="310"/>
      <c r="J23" s="311"/>
      <c r="K23" s="41"/>
      <c r="L23" s="41"/>
      <c r="M23" s="41"/>
      <c r="N23" s="41"/>
      <c r="O23" s="41"/>
      <c r="P23" s="42"/>
    </row>
    <row r="24" spans="1:16">
      <c r="A24" s="8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82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D23:J23"/>
    <mergeCell ref="D12:J12"/>
    <mergeCell ref="D13:J13"/>
    <mergeCell ref="D14:J14"/>
    <mergeCell ref="D15:J15"/>
    <mergeCell ref="D16:J16"/>
    <mergeCell ref="D22:J22"/>
    <mergeCell ref="D20:J20"/>
    <mergeCell ref="L10:P10"/>
    <mergeCell ref="L12:P12"/>
    <mergeCell ref="D21:J21"/>
    <mergeCell ref="D11:I11"/>
    <mergeCell ref="D7:J7"/>
    <mergeCell ref="D19:J19"/>
    <mergeCell ref="L7:M7"/>
    <mergeCell ref="A1:H4"/>
    <mergeCell ref="D17:J17"/>
    <mergeCell ref="D18:J18"/>
    <mergeCell ref="D9:J9"/>
    <mergeCell ref="D8:J8"/>
    <mergeCell ref="D10:J10"/>
    <mergeCell ref="D6:J6"/>
  </mergeCells>
  <phoneticPr fontId="6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0"/>
  <sheetViews>
    <sheetView view="pageBreakPreview" topLeftCell="A13" zoomScale="80" zoomScaleSheetLayoutView="80" workbookViewId="0">
      <selection sqref="A1:K2"/>
    </sheetView>
  </sheetViews>
  <sheetFormatPr defaultRowHeight="12.75"/>
  <cols>
    <col min="1" max="1" width="10.5703125" customWidth="1"/>
    <col min="2" max="2" width="10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317" t="s">
        <v>354</v>
      </c>
      <c r="B1" s="318"/>
      <c r="C1" s="318"/>
      <c r="D1" s="318"/>
      <c r="E1" s="318"/>
      <c r="F1" s="318"/>
      <c r="G1" s="318"/>
      <c r="H1" s="318"/>
      <c r="I1" s="318"/>
      <c r="J1" s="318"/>
      <c r="K1" s="319"/>
    </row>
    <row r="2" spans="1:11" ht="13.5" thickBot="1">
      <c r="A2" s="320"/>
      <c r="B2" s="321"/>
      <c r="C2" s="321"/>
      <c r="D2" s="321"/>
      <c r="E2" s="321"/>
      <c r="F2" s="321"/>
      <c r="G2" s="321"/>
      <c r="H2" s="321"/>
      <c r="I2" s="321"/>
      <c r="J2" s="321"/>
      <c r="K2" s="322"/>
    </row>
    <row r="3" spans="1:11" ht="13.5" thickBot="1"/>
    <row r="4" spans="1:11" ht="15.75" thickBot="1">
      <c r="A4" s="150" t="s">
        <v>356</v>
      </c>
    </row>
    <row r="27" spans="1:1" ht="13.5" thickBot="1"/>
    <row r="28" spans="1:1" ht="15.75" thickBot="1">
      <c r="A28" s="150" t="s">
        <v>357</v>
      </c>
    </row>
    <row r="54" spans="1:1" ht="13.5" thickBot="1"/>
    <row r="55" spans="1:1" ht="15.75" thickBot="1">
      <c r="A55" s="150" t="s">
        <v>360</v>
      </c>
    </row>
    <row r="83" spans="1:1" ht="13.5" thickBot="1"/>
    <row r="84" spans="1:1" ht="15.75" thickBot="1">
      <c r="A84" s="150" t="s">
        <v>358</v>
      </c>
    </row>
    <row r="110" spans="1:1" ht="13.5" thickBot="1"/>
    <row r="111" spans="1:1" ht="15.75" thickBot="1">
      <c r="A111" s="150" t="s">
        <v>359</v>
      </c>
    </row>
    <row r="113" spans="1:7" ht="76.5">
      <c r="A113" s="1"/>
      <c r="B113" s="144" t="s">
        <v>31</v>
      </c>
      <c r="C113" s="144" t="s">
        <v>32</v>
      </c>
      <c r="D113" s="144" t="s">
        <v>33</v>
      </c>
      <c r="E113" s="144" t="s">
        <v>34</v>
      </c>
      <c r="F113" s="144" t="s">
        <v>35</v>
      </c>
      <c r="G113" s="144" t="s">
        <v>36</v>
      </c>
    </row>
    <row r="114" spans="1:7">
      <c r="A114" s="18" t="s">
        <v>37</v>
      </c>
      <c r="B114" s="19">
        <v>6250000</v>
      </c>
      <c r="C114" s="19">
        <f>SUM(D114:E114)</f>
        <v>3315000</v>
      </c>
      <c r="D114" s="19">
        <v>2562000</v>
      </c>
      <c r="E114" s="19">
        <v>753000</v>
      </c>
      <c r="F114" s="19">
        <f>B114-D114-E114</f>
        <v>2935000</v>
      </c>
      <c r="G114" s="19">
        <v>183000</v>
      </c>
    </row>
    <row r="115" spans="1:7">
      <c r="A115" s="18" t="s">
        <v>38</v>
      </c>
      <c r="B115" s="19">
        <v>6273000</v>
      </c>
      <c r="C115" s="19">
        <f>SUM(D115:E115)</f>
        <v>3359000</v>
      </c>
      <c r="D115" s="19">
        <v>2614000</v>
      </c>
      <c r="E115" s="19">
        <v>745000</v>
      </c>
      <c r="F115" s="19">
        <f>B115-D115-E115</f>
        <v>2914000</v>
      </c>
      <c r="G115" s="21">
        <v>167000</v>
      </c>
    </row>
    <row r="116" spans="1:7">
      <c r="A116" s="18" t="s">
        <v>39</v>
      </c>
      <c r="B116" s="19">
        <v>6295000</v>
      </c>
      <c r="C116" s="19">
        <f>SUM(D116:E116)</f>
        <v>3312000</v>
      </c>
      <c r="D116" s="19">
        <v>2583000</v>
      </c>
      <c r="E116" s="19">
        <v>729000</v>
      </c>
      <c r="F116" s="19">
        <f>B116-D116-E116</f>
        <v>2983000</v>
      </c>
      <c r="G116" s="21">
        <v>186000</v>
      </c>
    </row>
    <row r="117" spans="1:7">
      <c r="A117" s="18" t="s">
        <v>40</v>
      </c>
      <c r="B117" s="19">
        <v>6318000</v>
      </c>
      <c r="C117" s="19">
        <v>3321000</v>
      </c>
      <c r="D117" s="19">
        <v>2631000</v>
      </c>
      <c r="E117" s="19">
        <v>690000</v>
      </c>
      <c r="F117" s="19">
        <f>B117-D117-E117</f>
        <v>2997000</v>
      </c>
      <c r="G117" s="19">
        <v>224000</v>
      </c>
    </row>
    <row r="118" spans="1:7">
      <c r="A118" s="18" t="s">
        <v>41</v>
      </c>
      <c r="B118" s="19">
        <v>6340000</v>
      </c>
      <c r="C118" s="19">
        <v>3248000</v>
      </c>
      <c r="D118" s="19">
        <v>2514000</v>
      </c>
      <c r="E118" s="19">
        <v>733000</v>
      </c>
      <c r="F118" s="19">
        <f>B118-D118-E118</f>
        <v>3093000</v>
      </c>
      <c r="G118" s="19">
        <v>271000</v>
      </c>
    </row>
    <row r="119" spans="1:7">
      <c r="A119" s="18" t="s">
        <v>345</v>
      </c>
      <c r="B119" s="19">
        <v>6362000</v>
      </c>
      <c r="C119" s="19">
        <v>3043000</v>
      </c>
      <c r="D119" s="19">
        <v>2457000</v>
      </c>
      <c r="E119" s="19">
        <v>586000</v>
      </c>
      <c r="F119" s="19">
        <v>3319000</v>
      </c>
      <c r="G119" s="19">
        <v>448000</v>
      </c>
    </row>
    <row r="140" spans="1:1" ht="13.5" thickBot="1"/>
    <row r="141" spans="1:1" ht="15.75" thickBot="1">
      <c r="A141" s="150" t="s">
        <v>368</v>
      </c>
    </row>
    <row r="166" spans="1:1" ht="35.25" customHeight="1"/>
    <row r="167" spans="1:1" ht="13.5" thickBot="1"/>
    <row r="168" spans="1:1" ht="15.75" thickBot="1">
      <c r="A168" s="150" t="s">
        <v>364</v>
      </c>
    </row>
    <row r="196" spans="1:1" ht="13.5" thickBot="1"/>
    <row r="197" spans="1:1" ht="15.75" thickBot="1">
      <c r="A197" s="150" t="s">
        <v>361</v>
      </c>
    </row>
    <row r="226" spans="1:1" ht="13.5" thickBot="1"/>
    <row r="227" spans="1:1" ht="15.75" thickBot="1">
      <c r="A227" s="150" t="s">
        <v>365</v>
      </c>
    </row>
    <row r="285" spans="1:1" ht="13.5" thickBot="1"/>
    <row r="286" spans="1:1" ht="15.75" thickBot="1">
      <c r="A286" s="150" t="s">
        <v>362</v>
      </c>
    </row>
    <row r="326" spans="1:1" ht="13.5" thickBot="1"/>
    <row r="327" spans="1:1" ht="15.75" thickBot="1">
      <c r="A327" s="150" t="s">
        <v>363</v>
      </c>
    </row>
    <row r="360" spans="1:10" ht="18" hidden="1">
      <c r="A360" s="174" t="str">
        <f>Inflation!A57</f>
        <v>Feb Inflation Rate</v>
      </c>
      <c r="B360" s="175"/>
      <c r="C360" s="175"/>
    </row>
    <row r="361" spans="1:10" ht="13.5" hidden="1" thickBot="1"/>
    <row r="362" spans="1:10" ht="13.5" hidden="1" thickBot="1">
      <c r="A362" s="86" t="s">
        <v>257</v>
      </c>
      <c r="C362" s="312" t="s">
        <v>279</v>
      </c>
      <c r="D362" s="313"/>
      <c r="E362" s="314"/>
      <c r="F362" s="314"/>
      <c r="G362" s="314"/>
      <c r="H362" s="315"/>
      <c r="I362" s="312" t="s">
        <v>280</v>
      </c>
      <c r="J362" s="316"/>
    </row>
    <row r="363" spans="1:10" ht="25.5" hidden="1">
      <c r="C363" s="89" t="s">
        <v>276</v>
      </c>
      <c r="D363" s="126" t="s">
        <v>277</v>
      </c>
      <c r="E363" s="126" t="s">
        <v>305</v>
      </c>
      <c r="F363" s="126" t="s">
        <v>350</v>
      </c>
      <c r="G363" s="126" t="s">
        <v>352</v>
      </c>
      <c r="H363" s="90" t="s">
        <v>307</v>
      </c>
      <c r="I363" s="152" t="s">
        <v>366</v>
      </c>
      <c r="J363" s="90" t="str">
        <f>H363</f>
        <v>Year To Date</v>
      </c>
    </row>
    <row r="364" spans="1:10" hidden="1">
      <c r="C364" s="89"/>
      <c r="D364" s="126"/>
      <c r="E364" s="126"/>
      <c r="F364" s="126"/>
      <c r="G364" s="126"/>
      <c r="H364" s="90"/>
      <c r="I364" s="89"/>
      <c r="J364" s="90"/>
    </row>
    <row r="365" spans="1:10" hidden="1">
      <c r="A365" t="s">
        <v>258</v>
      </c>
      <c r="C365" s="91">
        <v>642990150</v>
      </c>
      <c r="D365" s="127">
        <v>24300741</v>
      </c>
      <c r="E365" s="127">
        <v>32435284</v>
      </c>
      <c r="F365" s="127">
        <v>65574859</v>
      </c>
      <c r="G365" s="127">
        <v>34978288</v>
      </c>
      <c r="H365" s="92">
        <f>SUM(D365:G365)</f>
        <v>157289172</v>
      </c>
      <c r="I365" s="91">
        <v>608347998</v>
      </c>
      <c r="J365" s="92">
        <v>174111002</v>
      </c>
    </row>
    <row r="366" spans="1:10" hidden="1">
      <c r="C366" s="91"/>
      <c r="D366" s="127"/>
      <c r="E366" s="127"/>
      <c r="F366" s="127"/>
      <c r="G366" s="127"/>
      <c r="H366" s="92"/>
      <c r="I366" s="91"/>
      <c r="J366" s="92"/>
    </row>
    <row r="367" spans="1:10" hidden="1">
      <c r="A367" t="s">
        <v>259</v>
      </c>
      <c r="C367" s="91">
        <f t="shared" ref="C367:I367" si="0">C369+C371+C378</f>
        <v>738562766</v>
      </c>
      <c r="D367" s="127">
        <f t="shared" si="0"/>
        <v>61667077</v>
      </c>
      <c r="E367" s="127">
        <f t="shared" si="0"/>
        <v>52349208</v>
      </c>
      <c r="F367" s="127">
        <f t="shared" si="0"/>
        <v>66052175</v>
      </c>
      <c r="G367" s="127">
        <f t="shared" si="0"/>
        <v>66614468</v>
      </c>
      <c r="H367" s="92">
        <f t="shared" si="0"/>
        <v>246682928</v>
      </c>
      <c r="I367" s="91">
        <f t="shared" si="0"/>
        <v>635636199</v>
      </c>
      <c r="J367" s="92">
        <v>193080773</v>
      </c>
    </row>
    <row r="368" spans="1:10" hidden="1">
      <c r="C368" s="91"/>
      <c r="D368" s="127"/>
      <c r="E368" s="127"/>
      <c r="F368" s="127"/>
      <c r="G368" s="127"/>
      <c r="H368" s="92"/>
      <c r="I368" s="91"/>
      <c r="J368" s="92"/>
    </row>
    <row r="369" spans="1:10" hidden="1">
      <c r="B369" s="149" t="s">
        <v>367</v>
      </c>
      <c r="C369" s="91">
        <v>429643150</v>
      </c>
      <c r="D369" s="127">
        <v>38846083</v>
      </c>
      <c r="E369" s="127">
        <v>30230480</v>
      </c>
      <c r="F369" s="127">
        <v>37791888</v>
      </c>
      <c r="G369" s="127">
        <v>42630424</v>
      </c>
      <c r="H369" s="92">
        <f>SUM(D369:G369)</f>
        <v>149498875</v>
      </c>
      <c r="I369" s="91">
        <v>368088226</v>
      </c>
      <c r="J369" s="92">
        <v>110706537</v>
      </c>
    </row>
    <row r="370" spans="1:10" hidden="1">
      <c r="C370" s="91"/>
      <c r="D370" s="127"/>
      <c r="E370" s="127"/>
      <c r="F370" s="127"/>
      <c r="G370" s="127"/>
      <c r="H370" s="92"/>
      <c r="I370" s="91"/>
      <c r="J370" s="92"/>
    </row>
    <row r="371" spans="1:10" hidden="1">
      <c r="B371" t="s">
        <v>261</v>
      </c>
      <c r="C371" s="91">
        <f>SUM(C373:C376)</f>
        <v>302919616</v>
      </c>
      <c r="D371" s="127">
        <f>SUM(D373:D376)</f>
        <v>22820994</v>
      </c>
      <c r="E371" s="127">
        <f>SUM(E373:E376)</f>
        <v>22118728</v>
      </c>
      <c r="F371" s="127">
        <f>SUM(F373:F376)</f>
        <v>28260287</v>
      </c>
      <c r="G371" s="127">
        <f>SUM(G373:G376)</f>
        <v>23984044</v>
      </c>
      <c r="H371" s="92">
        <f>SUM(D371:G371)</f>
        <v>97184053</v>
      </c>
      <c r="I371" s="91">
        <f>SUM(I373:I376)</f>
        <v>267547973</v>
      </c>
      <c r="J371" s="92">
        <v>82374236</v>
      </c>
    </row>
    <row r="372" spans="1:10" hidden="1">
      <c r="C372" s="91"/>
      <c r="D372" s="127"/>
      <c r="E372" s="127"/>
      <c r="F372" s="127"/>
      <c r="G372" s="127"/>
      <c r="H372" s="92"/>
      <c r="I372" s="91"/>
      <c r="J372" s="92"/>
    </row>
    <row r="373" spans="1:10" hidden="1">
      <c r="B373" s="88" t="s">
        <v>262</v>
      </c>
      <c r="C373" s="91">
        <v>55268000</v>
      </c>
      <c r="D373" s="127">
        <v>1893082</v>
      </c>
      <c r="E373" s="127">
        <v>1668775</v>
      </c>
      <c r="F373" s="127">
        <v>8766455</v>
      </c>
      <c r="G373" s="127">
        <v>3081896</v>
      </c>
      <c r="H373" s="92">
        <f>SUM(D373:G373)</f>
        <v>15410208</v>
      </c>
      <c r="I373" s="91">
        <v>54393684</v>
      </c>
      <c r="J373" s="92">
        <v>13142097</v>
      </c>
    </row>
    <row r="374" spans="1:10" hidden="1">
      <c r="B374" s="88" t="s">
        <v>263</v>
      </c>
      <c r="C374" s="91">
        <v>231050881</v>
      </c>
      <c r="D374" s="127">
        <v>20101427</v>
      </c>
      <c r="E374" s="127">
        <v>19639326</v>
      </c>
      <c r="F374" s="127">
        <v>18715121</v>
      </c>
      <c r="G374" s="127">
        <v>20101427</v>
      </c>
      <c r="H374" s="92">
        <f>SUM(D374:G374)</f>
        <v>78557301</v>
      </c>
      <c r="I374" s="91">
        <v>204009924</v>
      </c>
      <c r="J374" s="92">
        <v>66459003</v>
      </c>
    </row>
    <row r="375" spans="1:10" hidden="1">
      <c r="B375" s="88" t="s">
        <v>264</v>
      </c>
      <c r="C375" s="91">
        <v>6800104</v>
      </c>
      <c r="D375" s="127"/>
      <c r="E375" s="127"/>
      <c r="F375" s="127"/>
      <c r="G375" s="127"/>
      <c r="H375" s="92"/>
      <c r="I375" s="91"/>
      <c r="J375" s="92"/>
    </row>
    <row r="376" spans="1:10" hidden="1">
      <c r="B376" s="88" t="s">
        <v>82</v>
      </c>
      <c r="C376" s="91">
        <v>9800631</v>
      </c>
      <c r="D376" s="127">
        <v>826485</v>
      </c>
      <c r="E376" s="127">
        <v>810627</v>
      </c>
      <c r="F376" s="127">
        <v>778711</v>
      </c>
      <c r="G376" s="127">
        <v>800721</v>
      </c>
      <c r="H376" s="92">
        <f>SUM(D376:G376)</f>
        <v>3216544</v>
      </c>
      <c r="I376" s="91">
        <v>9144365</v>
      </c>
      <c r="J376" s="92">
        <v>2773136</v>
      </c>
    </row>
    <row r="377" spans="1:10" hidden="1">
      <c r="C377" s="91"/>
      <c r="D377" s="127"/>
      <c r="E377" s="127"/>
      <c r="F377" s="127"/>
      <c r="G377" s="127"/>
      <c r="H377" s="92"/>
      <c r="I377" s="91"/>
      <c r="J377" s="92"/>
    </row>
    <row r="378" spans="1:10" hidden="1">
      <c r="B378" t="s">
        <v>265</v>
      </c>
      <c r="C378" s="91">
        <v>6000000</v>
      </c>
      <c r="D378" s="127"/>
      <c r="E378" s="127"/>
      <c r="F378" s="127"/>
      <c r="G378" s="127"/>
      <c r="H378" s="92"/>
      <c r="I378" s="91"/>
      <c r="J378" s="92"/>
    </row>
    <row r="379" spans="1:10" hidden="1">
      <c r="C379" s="91"/>
      <c r="D379" s="127"/>
      <c r="E379" s="127"/>
      <c r="F379" s="127"/>
      <c r="G379" s="127"/>
      <c r="H379" s="92"/>
      <c r="I379" s="91"/>
      <c r="J379" s="92"/>
    </row>
    <row r="380" spans="1:10" hidden="1">
      <c r="A380" t="s">
        <v>266</v>
      </c>
      <c r="C380" s="91">
        <f>C365-C367</f>
        <v>-95572616</v>
      </c>
      <c r="D380" s="127">
        <f>D365-D367</f>
        <v>-37366336</v>
      </c>
      <c r="E380" s="127">
        <f>E365-E367</f>
        <v>-19913924</v>
      </c>
      <c r="F380" s="127">
        <f>F365-F367</f>
        <v>-477316</v>
      </c>
      <c r="G380" s="127">
        <f>G365-G367</f>
        <v>-31636180</v>
      </c>
      <c r="H380" s="92">
        <f>SUM(D380:G380)</f>
        <v>-89393756</v>
      </c>
      <c r="I380" s="91">
        <f>I365-I367</f>
        <v>-27288201</v>
      </c>
      <c r="J380" s="92">
        <f>J365-J367</f>
        <v>-18969771</v>
      </c>
    </row>
    <row r="381" spans="1:10" hidden="1">
      <c r="C381" s="91"/>
      <c r="D381" s="127"/>
      <c r="E381" s="127"/>
      <c r="F381" s="127"/>
      <c r="G381" s="127"/>
      <c r="H381" s="92"/>
      <c r="I381" s="91"/>
      <c r="J381" s="92"/>
    </row>
    <row r="382" spans="1:10" hidden="1">
      <c r="B382" t="s">
        <v>267</v>
      </c>
      <c r="C382" s="91">
        <v>6100000</v>
      </c>
      <c r="D382" s="127">
        <v>85</v>
      </c>
      <c r="E382" s="127">
        <v>269470</v>
      </c>
      <c r="F382" s="127">
        <v>3941127</v>
      </c>
      <c r="G382" s="127">
        <v>650164</v>
      </c>
      <c r="H382" s="92">
        <f>SUM(D382:G382)</f>
        <v>4860846</v>
      </c>
      <c r="I382" s="91">
        <v>8203424</v>
      </c>
      <c r="J382" s="92">
        <v>1705201</v>
      </c>
    </row>
    <row r="383" spans="1:10" hidden="1">
      <c r="C383" s="91"/>
      <c r="D383" s="127"/>
      <c r="E383" s="127"/>
      <c r="F383" s="127"/>
      <c r="G383" s="127"/>
      <c r="H383" s="92"/>
      <c r="I383" s="91"/>
      <c r="J383" s="92"/>
    </row>
    <row r="384" spans="1:10" hidden="1">
      <c r="B384" t="s">
        <v>268</v>
      </c>
      <c r="C384" s="91">
        <v>900000</v>
      </c>
      <c r="D384" s="127"/>
      <c r="E384" s="127"/>
      <c r="F384" s="127">
        <v>20270</v>
      </c>
      <c r="G384" s="127">
        <v>48999</v>
      </c>
      <c r="H384" s="92">
        <f>SUM(D384:G384)</f>
        <v>69269</v>
      </c>
      <c r="I384" s="91">
        <v>4284094</v>
      </c>
      <c r="J384" s="92">
        <v>152689</v>
      </c>
    </row>
    <row r="385" spans="1:10" hidden="1">
      <c r="C385" s="91"/>
      <c r="D385" s="127"/>
      <c r="E385" s="127"/>
      <c r="F385" s="127"/>
      <c r="G385" s="127"/>
      <c r="H385" s="92"/>
      <c r="I385" s="91"/>
      <c r="J385" s="92"/>
    </row>
    <row r="386" spans="1:10" hidden="1">
      <c r="A386" t="s">
        <v>269</v>
      </c>
      <c r="C386" s="91">
        <f>C365-C367+C382-C384</f>
        <v>-90372616</v>
      </c>
      <c r="D386" s="127">
        <f>D365-D367+D382-D384</f>
        <v>-37366251</v>
      </c>
      <c r="E386" s="127">
        <f>E365-E367+E382-E384</f>
        <v>-19644454</v>
      </c>
      <c r="F386" s="127">
        <f>F365-F367+F382-F384</f>
        <v>3443541</v>
      </c>
      <c r="G386" s="127">
        <f>G365-G367+G382-G384</f>
        <v>-31035015</v>
      </c>
      <c r="H386" s="92">
        <f>SUM(D386:G386)</f>
        <v>-84602179</v>
      </c>
      <c r="I386" s="91">
        <f>I365-I367+I382-I384</f>
        <v>-23368871</v>
      </c>
      <c r="J386" s="92">
        <f>J365-J367+J382-J384</f>
        <v>-17417259</v>
      </c>
    </row>
    <row r="387" spans="1:10" hidden="1">
      <c r="C387" s="91"/>
      <c r="D387" s="127"/>
      <c r="E387" s="127"/>
      <c r="F387" s="127"/>
      <c r="G387" s="127"/>
      <c r="H387" s="92"/>
      <c r="I387" s="91"/>
      <c r="J387" s="92"/>
    </row>
    <row r="388" spans="1:10" hidden="1">
      <c r="C388" s="91"/>
      <c r="D388" s="127"/>
      <c r="E388" s="127"/>
      <c r="F388" s="127"/>
      <c r="G388" s="127"/>
      <c r="H388" s="92"/>
      <c r="I388" s="91"/>
      <c r="J388" s="92"/>
    </row>
    <row r="389" spans="1:10" ht="63.75" hidden="1">
      <c r="A389" s="87" t="s">
        <v>270</v>
      </c>
      <c r="C389" s="91"/>
      <c r="D389" s="127"/>
      <c r="E389" s="127"/>
      <c r="F389" s="127"/>
      <c r="G389" s="127"/>
      <c r="H389" s="92"/>
      <c r="I389" s="91"/>
      <c r="J389" s="92"/>
    </row>
    <row r="390" spans="1:10" hidden="1">
      <c r="C390" s="91"/>
      <c r="D390" s="127"/>
      <c r="E390" s="127"/>
      <c r="F390" s="127"/>
      <c r="G390" s="127"/>
      <c r="H390" s="92"/>
      <c r="I390" s="91"/>
      <c r="J390" s="92"/>
    </row>
    <row r="391" spans="1:10" hidden="1">
      <c r="A391" t="s">
        <v>271</v>
      </c>
      <c r="C391" s="91">
        <v>15400000</v>
      </c>
      <c r="D391" s="127">
        <v>7336278</v>
      </c>
      <c r="E391" s="127">
        <v>10011803</v>
      </c>
      <c r="F391" s="127">
        <v>8812057</v>
      </c>
      <c r="G391" s="127">
        <v>1229482</v>
      </c>
      <c r="H391" s="92">
        <f>SUM(D391:G391)</f>
        <v>27389620</v>
      </c>
      <c r="I391" s="91">
        <v>12225111</v>
      </c>
      <c r="J391" s="92">
        <v>7258154</v>
      </c>
    </row>
    <row r="392" spans="1:10" hidden="1">
      <c r="C392" s="91"/>
      <c r="D392" s="127"/>
      <c r="E392" s="127"/>
      <c r="F392" s="127"/>
      <c r="G392" s="127"/>
      <c r="H392" s="92"/>
      <c r="I392" s="91"/>
      <c r="J392" s="92"/>
    </row>
    <row r="393" spans="1:10" hidden="1">
      <c r="A393" t="s">
        <v>272</v>
      </c>
      <c r="C393" s="91">
        <v>61521800</v>
      </c>
      <c r="D393" s="127">
        <v>9014812</v>
      </c>
      <c r="E393" s="127">
        <v>7916315</v>
      </c>
      <c r="F393" s="127">
        <v>7343895</v>
      </c>
      <c r="G393" s="127">
        <v>10721849</v>
      </c>
      <c r="H393" s="92">
        <f>SUM(D393:G393)</f>
        <v>34996871</v>
      </c>
      <c r="I393" s="91">
        <v>23059005</v>
      </c>
      <c r="J393" s="92">
        <v>8851530</v>
      </c>
    </row>
    <row r="394" spans="1:10" hidden="1">
      <c r="C394" s="91"/>
      <c r="D394" s="127"/>
      <c r="E394" s="127"/>
      <c r="F394" s="127"/>
      <c r="G394" s="127"/>
      <c r="H394" s="92"/>
      <c r="I394" s="91"/>
      <c r="J394" s="92"/>
    </row>
    <row r="395" spans="1:10" hidden="1">
      <c r="A395" t="s">
        <v>273</v>
      </c>
      <c r="C395" s="91">
        <v>3836800</v>
      </c>
      <c r="D395" s="127">
        <v>-796355</v>
      </c>
      <c r="E395" s="127">
        <v>6849714</v>
      </c>
      <c r="F395" s="127">
        <v>-80222</v>
      </c>
      <c r="G395" s="127">
        <v>-407091</v>
      </c>
      <c r="H395" s="92">
        <f>SUM(D395:G395)</f>
        <v>5566046</v>
      </c>
      <c r="I395" s="91">
        <v>-3954404</v>
      </c>
      <c r="J395" s="92">
        <v>-4464573</v>
      </c>
    </row>
    <row r="396" spans="1:10" hidden="1">
      <c r="C396" s="91"/>
      <c r="D396" s="127"/>
      <c r="E396" s="127"/>
      <c r="F396" s="127"/>
      <c r="G396" s="127"/>
      <c r="H396" s="92"/>
      <c r="I396" s="91"/>
      <c r="J396" s="92"/>
    </row>
    <row r="397" spans="1:10" hidden="1">
      <c r="A397" t="s">
        <v>274</v>
      </c>
      <c r="C397" s="91">
        <v>9614016</v>
      </c>
      <c r="D397" s="127">
        <v>21811516</v>
      </c>
      <c r="E397" s="127">
        <v>-5133378</v>
      </c>
      <c r="F397" s="127">
        <v>-19519271</v>
      </c>
      <c r="G397" s="127">
        <v>19490775</v>
      </c>
      <c r="H397" s="92">
        <f>SUM(D397:G397)</f>
        <v>16649642</v>
      </c>
      <c r="I397" s="91">
        <v>-7960841</v>
      </c>
      <c r="J397" s="92">
        <v>5772148</v>
      </c>
    </row>
    <row r="398" spans="1:10" hidden="1">
      <c r="C398" s="91"/>
      <c r="D398" s="127"/>
      <c r="E398" s="127"/>
      <c r="F398" s="127"/>
      <c r="G398" s="127"/>
      <c r="H398" s="92"/>
      <c r="I398" s="91"/>
      <c r="J398" s="92"/>
    </row>
    <row r="399" spans="1:10" ht="13.5" hidden="1" thickBot="1">
      <c r="A399" t="s">
        <v>275</v>
      </c>
      <c r="C399" s="93">
        <f t="shared" ref="C399:J399" si="1">SUM(C391:C397)</f>
        <v>90372616</v>
      </c>
      <c r="D399" s="128">
        <f t="shared" si="1"/>
        <v>37366251</v>
      </c>
      <c r="E399" s="128">
        <f t="shared" si="1"/>
        <v>19644454</v>
      </c>
      <c r="F399" s="128">
        <f t="shared" si="1"/>
        <v>-3443541</v>
      </c>
      <c r="G399" s="128">
        <f t="shared" si="1"/>
        <v>31035015</v>
      </c>
      <c r="H399" s="94">
        <f t="shared" si="1"/>
        <v>84602179</v>
      </c>
      <c r="I399" s="93">
        <f t="shared" si="1"/>
        <v>23368871</v>
      </c>
      <c r="J399" s="94">
        <f t="shared" si="1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7" max="7" width="11.5703125" style="1" customWidth="1"/>
    <col min="8" max="9" width="9.140625" style="1"/>
    <col min="10" max="10" width="15.28515625" customWidth="1"/>
  </cols>
  <sheetData>
    <row r="1" spans="1:11" ht="79.5" thickBot="1">
      <c r="B1" s="132" t="s">
        <v>318</v>
      </c>
      <c r="C1" s="133" t="s">
        <v>249</v>
      </c>
      <c r="D1" s="133" t="s">
        <v>323</v>
      </c>
      <c r="E1" s="134"/>
      <c r="F1" s="133"/>
      <c r="G1" s="133" t="s">
        <v>342</v>
      </c>
      <c r="H1" s="133">
        <v>2001</v>
      </c>
      <c r="I1" s="133">
        <v>2011</v>
      </c>
      <c r="J1" s="135" t="s">
        <v>341</v>
      </c>
      <c r="K1" s="129"/>
    </row>
    <row r="2" spans="1:11" s="139" customFormat="1" ht="15.75">
      <c r="A2" s="23"/>
      <c r="B2" s="136"/>
      <c r="C2" s="136"/>
      <c r="D2" s="136"/>
      <c r="E2" s="137"/>
      <c r="F2" s="136"/>
      <c r="G2" s="136"/>
      <c r="H2" s="136"/>
      <c r="I2" s="136"/>
      <c r="J2" s="136"/>
      <c r="K2" s="138"/>
    </row>
    <row r="3" spans="1:11">
      <c r="A3" s="1" t="s">
        <v>310</v>
      </c>
      <c r="B3" s="20">
        <v>9557165</v>
      </c>
      <c r="G3" s="17" t="s">
        <v>324</v>
      </c>
      <c r="H3" s="131">
        <v>1226022</v>
      </c>
      <c r="I3" s="131">
        <v>1220882</v>
      </c>
      <c r="J3" s="7">
        <f>(I3-H3)/H3*100</f>
        <v>-0.41924206906564482</v>
      </c>
    </row>
    <row r="4" spans="1:11">
      <c r="A4" s="1" t="s">
        <v>311</v>
      </c>
      <c r="B4" s="20">
        <v>9659485</v>
      </c>
      <c r="C4" s="7">
        <f t="shared" ref="C4:C11" si="0">(B4-B3)/B3*100</f>
        <v>1.070610374520059</v>
      </c>
      <c r="D4" s="143">
        <v>0</v>
      </c>
      <c r="G4" s="130" t="s">
        <v>339</v>
      </c>
      <c r="H4" s="131">
        <v>1228580</v>
      </c>
      <c r="I4" s="131">
        <v>1228646</v>
      </c>
      <c r="J4" s="7">
        <f t="shared" ref="J4:J11" si="1">(I4-H4)/H4*100</f>
        <v>5.3720555437985311E-3</v>
      </c>
    </row>
    <row r="5" spans="1:11">
      <c r="A5" s="1" t="s">
        <v>312</v>
      </c>
      <c r="B5" s="20">
        <v>9752211</v>
      </c>
      <c r="C5" s="7">
        <f t="shared" si="0"/>
        <v>0.95994765766497892</v>
      </c>
      <c r="D5" s="7">
        <f>C5-C4</f>
        <v>-0.11066271685508011</v>
      </c>
      <c r="G5" s="17" t="s">
        <v>340</v>
      </c>
      <c r="H5" s="131">
        <v>1161534</v>
      </c>
      <c r="I5" s="131">
        <v>1212070</v>
      </c>
      <c r="J5" s="7">
        <f t="shared" si="1"/>
        <v>4.3507981686287271</v>
      </c>
    </row>
    <row r="6" spans="1:11">
      <c r="A6" s="1" t="s">
        <v>313</v>
      </c>
      <c r="B6" s="20">
        <v>9835710</v>
      </c>
      <c r="C6" s="7">
        <f t="shared" si="0"/>
        <v>0.85620583886054147</v>
      </c>
      <c r="D6" s="7">
        <f t="shared" ref="D6:D11" si="2">C6-C5</f>
        <v>-0.10374181880443745</v>
      </c>
      <c r="G6" s="17" t="s">
        <v>325</v>
      </c>
      <c r="H6" s="131">
        <v>1069722</v>
      </c>
      <c r="I6" s="131">
        <v>1195857</v>
      </c>
      <c r="J6" s="7">
        <f t="shared" si="1"/>
        <v>11.791381312154</v>
      </c>
    </row>
    <row r="7" spans="1:11">
      <c r="A7" s="1" t="s">
        <v>314</v>
      </c>
      <c r="B7" s="20">
        <v>9910636</v>
      </c>
      <c r="C7" s="7">
        <f t="shared" si="0"/>
        <v>0.76177520484032168</v>
      </c>
      <c r="D7" s="7">
        <f t="shared" si="2"/>
        <v>-9.4430634020219784E-2</v>
      </c>
      <c r="G7" s="17" t="s">
        <v>326</v>
      </c>
      <c r="H7" s="131">
        <v>938824</v>
      </c>
      <c r="I7" s="131">
        <v>1096194</v>
      </c>
      <c r="J7" s="7">
        <f t="shared" si="1"/>
        <v>16.762460269443473</v>
      </c>
    </row>
    <row r="8" spans="1:11">
      <c r="A8" s="1" t="s">
        <v>315</v>
      </c>
      <c r="B8" s="20">
        <v>9974344</v>
      </c>
      <c r="C8" s="7">
        <f t="shared" si="0"/>
        <v>0.64282453719418209</v>
      </c>
      <c r="D8" s="7">
        <f t="shared" si="2"/>
        <v>-0.1189506676461396</v>
      </c>
      <c r="G8" s="17" t="s">
        <v>327</v>
      </c>
      <c r="H8" s="131">
        <v>835220</v>
      </c>
      <c r="I8" s="131">
        <v>998783</v>
      </c>
      <c r="J8" s="7">
        <f t="shared" si="1"/>
        <v>19.583223581810781</v>
      </c>
      <c r="K8" t="s">
        <v>344</v>
      </c>
    </row>
    <row r="9" spans="1:11">
      <c r="A9" s="1" t="s">
        <v>316</v>
      </c>
      <c r="B9" s="20">
        <v>10045594</v>
      </c>
      <c r="C9" s="7">
        <f t="shared" si="0"/>
        <v>0.71433269195447846</v>
      </c>
      <c r="D9" s="7">
        <f t="shared" si="2"/>
        <v>7.1508154760296372E-2</v>
      </c>
      <c r="G9" s="17" t="s">
        <v>328</v>
      </c>
      <c r="H9" s="131">
        <v>599610</v>
      </c>
      <c r="I9" s="131">
        <v>823321</v>
      </c>
      <c r="J9" s="7">
        <f t="shared" si="1"/>
        <v>37.309417788229013</v>
      </c>
    </row>
    <row r="10" spans="1:11">
      <c r="A10" s="1" t="s">
        <v>317</v>
      </c>
      <c r="B10" s="20">
        <v>10105436</v>
      </c>
      <c r="C10" s="7">
        <f t="shared" si="0"/>
        <v>0.59570394742212363</v>
      </c>
      <c r="D10" s="7">
        <f t="shared" si="2"/>
        <v>-0.11862874453235484</v>
      </c>
      <c r="G10" s="17" t="s">
        <v>329</v>
      </c>
      <c r="H10" s="131">
        <v>508694</v>
      </c>
      <c r="I10" s="131">
        <v>710320</v>
      </c>
      <c r="J10" s="7">
        <f t="shared" si="1"/>
        <v>39.636009074217505</v>
      </c>
    </row>
    <row r="11" spans="1:11">
      <c r="A11" s="1" t="s">
        <v>322</v>
      </c>
      <c r="B11" s="20">
        <v>10449300</v>
      </c>
      <c r="C11" s="7">
        <f t="shared" si="0"/>
        <v>3.4027626319141495</v>
      </c>
      <c r="D11" s="7">
        <f t="shared" si="2"/>
        <v>2.8070586844920258</v>
      </c>
      <c r="G11" s="17" t="s">
        <v>330</v>
      </c>
      <c r="H11" s="131">
        <v>450700</v>
      </c>
      <c r="I11" s="131">
        <v>487821</v>
      </c>
      <c r="J11" s="7">
        <f t="shared" si="1"/>
        <v>8.2362990903039712</v>
      </c>
    </row>
    <row r="12" spans="1:11">
      <c r="A12" s="1">
        <v>2010</v>
      </c>
      <c r="B12" s="20">
        <v>10645400</v>
      </c>
      <c r="C12" s="7">
        <f>(B12-B11)/B11*100</f>
        <v>1.8766807345946619</v>
      </c>
      <c r="D12" s="7">
        <f>C12-C11</f>
        <v>-1.5260818973194876</v>
      </c>
      <c r="G12" s="259" t="s">
        <v>331</v>
      </c>
      <c r="H12" s="131">
        <v>379359</v>
      </c>
      <c r="I12" s="131">
        <v>420211</v>
      </c>
      <c r="J12" s="7">
        <f>(I12-H12)/H12*100</f>
        <v>10.768691397857966</v>
      </c>
    </row>
    <row r="13" spans="1:11">
      <c r="A13" s="1">
        <v>2011</v>
      </c>
      <c r="B13" s="20">
        <v>10819130</v>
      </c>
      <c r="C13" s="7">
        <f>(B13-B12)/B12*100</f>
        <v>1.6319724951622296</v>
      </c>
      <c r="D13" s="7">
        <f>C13-C12</f>
        <v>-0.24470823943243225</v>
      </c>
      <c r="G13" s="17" t="s">
        <v>332</v>
      </c>
      <c r="H13" s="131">
        <v>334531</v>
      </c>
      <c r="I13" s="131">
        <v>374063</v>
      </c>
      <c r="J13" s="7">
        <f t="shared" ref="J13:J19" si="3">(I13-H13)/H13*100</f>
        <v>11.817141012342653</v>
      </c>
    </row>
    <row r="14" spans="1:11">
      <c r="G14" s="17" t="s">
        <v>333</v>
      </c>
      <c r="H14" s="131">
        <v>263979</v>
      </c>
      <c r="I14" s="131">
        <v>307829</v>
      </c>
      <c r="J14" s="7">
        <f t="shared" si="3"/>
        <v>16.611169827902977</v>
      </c>
    </row>
    <row r="15" spans="1:11">
      <c r="A15" s="1" t="s">
        <v>68</v>
      </c>
      <c r="B15" s="20">
        <f>AVERAGE(B3:B13)</f>
        <v>10068582.818181818</v>
      </c>
      <c r="C15" s="7">
        <f>AVERAGE(C4:C13)</f>
        <v>1.2512816114127727</v>
      </c>
      <c r="D15" s="7">
        <f>AVERAGE(D5:D13)</f>
        <v>6.2373568960241155E-2</v>
      </c>
      <c r="G15" s="17" t="s">
        <v>334</v>
      </c>
      <c r="H15" s="131">
        <v>208250</v>
      </c>
      <c r="I15" s="131">
        <v>264645</v>
      </c>
      <c r="J15" s="7">
        <f t="shared" si="3"/>
        <v>27.080432172869145</v>
      </c>
    </row>
    <row r="16" spans="1:11">
      <c r="A16" s="1" t="s">
        <v>321</v>
      </c>
      <c r="B16" s="20">
        <f>MEDIAN(B3:B13)</f>
        <v>9974344</v>
      </c>
      <c r="C16" s="7">
        <f>MEDIAN(C4:C13)</f>
        <v>0.90807674826276019</v>
      </c>
      <c r="D16" s="7">
        <f>MEDIAN(D5:D13)</f>
        <v>-0.11066271685508011</v>
      </c>
      <c r="G16" s="17" t="s">
        <v>335</v>
      </c>
      <c r="H16" s="131">
        <v>146629</v>
      </c>
      <c r="I16" s="131">
        <v>188851</v>
      </c>
      <c r="J16" s="7">
        <f t="shared" si="3"/>
        <v>28.795122383703088</v>
      </c>
    </row>
    <row r="17" spans="1:10">
      <c r="A17" s="1" t="s">
        <v>319</v>
      </c>
      <c r="B17" s="20">
        <f>STDEV(B3:B13)</f>
        <v>407422.33459737449</v>
      </c>
      <c r="C17" s="7">
        <f>STDEV(C4:C13)</f>
        <v>0.86708037415491568</v>
      </c>
      <c r="D17" s="7">
        <f>STDEV(D5:D13)</f>
        <v>1.1346053048352871</v>
      </c>
      <c r="G17" s="17" t="s">
        <v>336</v>
      </c>
      <c r="H17" s="131">
        <v>103728</v>
      </c>
      <c r="I17" s="131">
        <v>136241</v>
      </c>
      <c r="J17" s="7">
        <f t="shared" si="3"/>
        <v>31.344477865185873</v>
      </c>
    </row>
    <row r="18" spans="1:10">
      <c r="A18" s="1" t="s">
        <v>320</v>
      </c>
      <c r="B18" s="20">
        <f>MAX(B3:B13)-MIN(B3:B12)</f>
        <v>1261965</v>
      </c>
      <c r="C18" s="7">
        <f>MAX(C4:C13)-MIN(C4:C12)</f>
        <v>2.8070586844920258</v>
      </c>
      <c r="D18" s="7">
        <f>MAX(D5:D13)-MIN(D5:D12)</f>
        <v>4.333140581811513</v>
      </c>
      <c r="G18" s="17" t="s">
        <v>337</v>
      </c>
      <c r="H18" s="131">
        <v>59070</v>
      </c>
      <c r="I18" s="131">
        <v>84739</v>
      </c>
      <c r="J18" s="7">
        <f t="shared" si="3"/>
        <v>43.455222617233794</v>
      </c>
    </row>
    <row r="19" spans="1:10">
      <c r="G19" s="17" t="s">
        <v>338</v>
      </c>
      <c r="H19" s="131">
        <v>42713</v>
      </c>
      <c r="I19" s="131">
        <v>68657</v>
      </c>
      <c r="J19" s="7">
        <f t="shared" si="3"/>
        <v>60.74028984150025</v>
      </c>
    </row>
    <row r="20" spans="1:10">
      <c r="G20" s="17"/>
      <c r="H20" s="131"/>
      <c r="I20" s="131"/>
      <c r="J20" s="7"/>
    </row>
    <row r="22" spans="1:10">
      <c r="G22" s="17"/>
      <c r="H22" s="131"/>
      <c r="I22" s="131"/>
      <c r="J22" s="7"/>
    </row>
  </sheetData>
  <phoneticPr fontId="6" type="noConversion"/>
  <pageMargins left="0.75" right="0.75" top="1" bottom="1" header="0.5" footer="0.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AA277"/>
  <sheetViews>
    <sheetView workbookViewId="0">
      <selection activeCell="B1" sqref="B1:AA1"/>
    </sheetView>
  </sheetViews>
  <sheetFormatPr defaultRowHeight="12.75"/>
  <cols>
    <col min="1" max="1" width="1.140625" customWidth="1"/>
    <col min="2" max="2" width="12.28515625" customWidth="1"/>
    <col min="3" max="3" width="32.140625" customWidth="1"/>
    <col min="4" max="5" width="11.7109375" style="1" customWidth="1"/>
    <col min="6" max="8" width="10.7109375" style="1" customWidth="1"/>
    <col min="9" max="9" width="11.5703125" style="1" customWidth="1"/>
    <col min="10" max="10" width="11.140625" style="1" customWidth="1"/>
    <col min="11" max="12" width="11.85546875" style="1" customWidth="1"/>
    <col min="13" max="13" width="12" style="1" customWidth="1"/>
    <col min="14" max="14" width="11.140625" style="1" customWidth="1"/>
    <col min="15" max="16" width="10.7109375" style="1" customWidth="1"/>
    <col min="17" max="17" width="10.7109375" style="1" bestFit="1" customWidth="1"/>
    <col min="18" max="18" width="11.85546875" style="1" bestFit="1" customWidth="1"/>
    <col min="19" max="19" width="13.28515625" style="1" bestFit="1" customWidth="1"/>
    <col min="20" max="20" width="12.7109375" style="1" bestFit="1" customWidth="1"/>
    <col min="21" max="21" width="4.5703125" customWidth="1"/>
    <col min="22" max="22" width="27" style="88" customWidth="1"/>
    <col min="23" max="23" width="15.7109375" style="1" customWidth="1"/>
  </cols>
  <sheetData>
    <row r="1" spans="2:27" ht="39.75" customHeight="1" thickBot="1">
      <c r="B1" s="327" t="s">
        <v>309</v>
      </c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9"/>
    </row>
    <row r="3" spans="2:27" ht="15" hidden="1" customHeight="1" thickBot="1">
      <c r="B3" s="86" t="s">
        <v>257</v>
      </c>
      <c r="D3" s="312" t="s">
        <v>279</v>
      </c>
      <c r="E3" s="324"/>
      <c r="F3" s="313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5"/>
      <c r="S3" s="312" t="s">
        <v>280</v>
      </c>
      <c r="T3" s="316"/>
    </row>
    <row r="4" spans="2:27" ht="28.5" hidden="1" customHeight="1">
      <c r="D4" s="89" t="s">
        <v>411</v>
      </c>
      <c r="E4" s="126" t="s">
        <v>410</v>
      </c>
      <c r="F4" s="126" t="s">
        <v>277</v>
      </c>
      <c r="G4" s="126" t="s">
        <v>305</v>
      </c>
      <c r="H4" s="126" t="s">
        <v>350</v>
      </c>
      <c r="I4" s="126" t="s">
        <v>352</v>
      </c>
      <c r="J4" s="153" t="s">
        <v>369</v>
      </c>
      <c r="K4" s="153" t="s">
        <v>407</v>
      </c>
      <c r="L4" s="153" t="s">
        <v>409</v>
      </c>
      <c r="M4" s="153" t="s">
        <v>412</v>
      </c>
      <c r="N4" s="153" t="s">
        <v>414</v>
      </c>
      <c r="O4" s="153" t="s">
        <v>432</v>
      </c>
      <c r="P4" s="153" t="s">
        <v>434</v>
      </c>
      <c r="Q4" s="153" t="s">
        <v>435</v>
      </c>
      <c r="R4" s="90" t="s">
        <v>307</v>
      </c>
      <c r="S4" s="89" t="s">
        <v>278</v>
      </c>
      <c r="T4" s="90" t="str">
        <f>R4</f>
        <v>Year To Date</v>
      </c>
    </row>
    <row r="5" spans="2:27" hidden="1">
      <c r="D5" s="89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90"/>
      <c r="S5" s="89"/>
      <c r="T5" s="90"/>
      <c r="V5" s="95" t="s">
        <v>285</v>
      </c>
      <c r="W5" s="96">
        <f>(R6-T6)/T6*100</f>
        <v>-4.7795180338913843</v>
      </c>
    </row>
    <row r="6" spans="2:27" hidden="1">
      <c r="B6" t="s">
        <v>258</v>
      </c>
      <c r="D6" s="91">
        <v>642990150</v>
      </c>
      <c r="E6" s="127">
        <v>570935394</v>
      </c>
      <c r="F6" s="127">
        <v>24300741</v>
      </c>
      <c r="G6" s="127">
        <v>32435284</v>
      </c>
      <c r="H6" s="127">
        <v>65574859</v>
      </c>
      <c r="I6" s="127">
        <v>34978288</v>
      </c>
      <c r="J6" s="127">
        <v>45333126</v>
      </c>
      <c r="K6" s="127">
        <v>58825063</v>
      </c>
      <c r="L6" s="127">
        <v>35718501</v>
      </c>
      <c r="M6" s="127">
        <v>40151274</v>
      </c>
      <c r="N6" s="127">
        <v>74163382</v>
      </c>
      <c r="O6" s="127">
        <v>39764075</v>
      </c>
      <c r="P6" s="127">
        <v>58568534</v>
      </c>
      <c r="Q6" s="127">
        <v>69872795</v>
      </c>
      <c r="R6" s="92">
        <f>SUM(F6:Q6)</f>
        <v>579685922</v>
      </c>
      <c r="S6" s="91">
        <v>608347998</v>
      </c>
      <c r="T6" s="92">
        <v>608782806</v>
      </c>
      <c r="V6" s="95" t="s">
        <v>281</v>
      </c>
      <c r="W6" s="97">
        <f>R6/12*12</f>
        <v>579685922</v>
      </c>
    </row>
    <row r="7" spans="2:27" hidden="1">
      <c r="D7" s="91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92"/>
      <c r="S7" s="91"/>
      <c r="T7" s="92"/>
      <c r="V7" s="95" t="s">
        <v>282</v>
      </c>
      <c r="W7" s="97">
        <f>D6-W6</f>
        <v>63304228</v>
      </c>
    </row>
    <row r="8" spans="2:27" hidden="1">
      <c r="B8" t="s">
        <v>259</v>
      </c>
      <c r="D8" s="91">
        <f>D10+D12+D19</f>
        <v>738562766</v>
      </c>
      <c r="E8" s="127">
        <f>E10+E12+E19</f>
        <v>752522894</v>
      </c>
      <c r="F8" s="127">
        <f>F10+F12+F19</f>
        <v>61667077</v>
      </c>
      <c r="G8" s="127">
        <f>G10+G12+G19</f>
        <v>52349208</v>
      </c>
      <c r="H8" s="127">
        <f>H10+H12+H19</f>
        <v>66052175</v>
      </c>
      <c r="I8" s="127">
        <f t="shared" ref="I8:P8" si="0">I10+I12+I19</f>
        <v>66614468</v>
      </c>
      <c r="J8" s="127">
        <f t="shared" si="0"/>
        <v>53886090</v>
      </c>
      <c r="K8" s="127">
        <f t="shared" si="0"/>
        <v>67381632</v>
      </c>
      <c r="L8" s="127">
        <f t="shared" si="0"/>
        <v>57858106</v>
      </c>
      <c r="M8" s="127">
        <f t="shared" si="0"/>
        <v>63656968</v>
      </c>
      <c r="N8" s="127">
        <f>N10+N12+N19</f>
        <v>67872275</v>
      </c>
      <c r="O8" s="127">
        <f t="shared" si="0"/>
        <v>52828703</v>
      </c>
      <c r="P8" s="127">
        <f t="shared" si="0"/>
        <v>55525308</v>
      </c>
      <c r="Q8" s="127">
        <v>81578571</v>
      </c>
      <c r="R8" s="92">
        <f>SUM(F8:Q8)</f>
        <v>747270581</v>
      </c>
      <c r="S8" s="91">
        <f>S10+S12+S19</f>
        <v>635636199</v>
      </c>
      <c r="T8" s="92">
        <f>T10+T12+T19</f>
        <v>635796335</v>
      </c>
    </row>
    <row r="9" spans="2:27" hidden="1">
      <c r="D9" s="91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92"/>
      <c r="S9" s="91"/>
      <c r="T9" s="92"/>
      <c r="V9" s="166" t="s">
        <v>415</v>
      </c>
      <c r="W9" s="96">
        <f>(R8-T8)/T8*100</f>
        <v>17.533011730871333</v>
      </c>
    </row>
    <row r="10" spans="2:27" hidden="1">
      <c r="C10" t="s">
        <v>260</v>
      </c>
      <c r="D10" s="91">
        <v>429643150</v>
      </c>
      <c r="E10" s="127">
        <v>438881102</v>
      </c>
      <c r="F10" s="127">
        <v>38846083</v>
      </c>
      <c r="G10" s="127">
        <v>30230480</v>
      </c>
      <c r="H10" s="127">
        <v>37791888</v>
      </c>
      <c r="I10" s="127">
        <v>42630424</v>
      </c>
      <c r="J10" s="127">
        <v>31198699</v>
      </c>
      <c r="K10" s="127">
        <v>37395695</v>
      </c>
      <c r="L10" s="127">
        <v>33365721</v>
      </c>
      <c r="M10" s="127">
        <v>37712077</v>
      </c>
      <c r="N10" s="127">
        <v>37322945</v>
      </c>
      <c r="O10" s="127">
        <v>26944233</v>
      </c>
      <c r="P10" s="127">
        <v>32946403</v>
      </c>
      <c r="Q10" s="127">
        <v>46942572</v>
      </c>
      <c r="R10" s="92">
        <f>SUM(F10:Q10)</f>
        <v>433327220</v>
      </c>
      <c r="S10" s="91">
        <v>368088226</v>
      </c>
      <c r="T10" s="92">
        <v>368241460</v>
      </c>
    </row>
    <row r="11" spans="2:27" hidden="1">
      <c r="D11" s="91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92"/>
      <c r="S11" s="91"/>
      <c r="T11" s="92"/>
    </row>
    <row r="12" spans="2:27" hidden="1">
      <c r="C12" t="s">
        <v>261</v>
      </c>
      <c r="D12" s="91">
        <f t="shared" ref="D12:P12" si="1">SUM(D14:D17)</f>
        <v>302919616</v>
      </c>
      <c r="E12" s="127">
        <f t="shared" si="1"/>
        <v>316641792</v>
      </c>
      <c r="F12" s="127">
        <f t="shared" si="1"/>
        <v>22820994</v>
      </c>
      <c r="G12" s="127">
        <f t="shared" si="1"/>
        <v>22118728</v>
      </c>
      <c r="H12" s="127">
        <f t="shared" si="1"/>
        <v>28260287</v>
      </c>
      <c r="I12" s="127">
        <f t="shared" si="1"/>
        <v>23984044</v>
      </c>
      <c r="J12" s="127">
        <f>SUM(J14:J17)</f>
        <v>22687391</v>
      </c>
      <c r="K12" s="127">
        <f>SUM(K14:K17)</f>
        <v>29985937</v>
      </c>
      <c r="L12" s="127">
        <f>SUM(L14:L17)</f>
        <v>24492385</v>
      </c>
      <c r="M12" s="127">
        <f>SUM(M14:M17)</f>
        <v>25944891</v>
      </c>
      <c r="N12" s="127">
        <f>SUM(N14:N17)</f>
        <v>30549330</v>
      </c>
      <c r="O12" s="127">
        <f t="shared" si="1"/>
        <v>25884470</v>
      </c>
      <c r="P12" s="127">
        <f t="shared" si="1"/>
        <v>22578905</v>
      </c>
      <c r="Q12" s="127">
        <v>34635999</v>
      </c>
      <c r="R12" s="92">
        <f>SUM(F12:Q12)</f>
        <v>313943361</v>
      </c>
      <c r="S12" s="91">
        <f>SUM(S14:S17)</f>
        <v>267547973</v>
      </c>
      <c r="T12" s="154">
        <f>SUM(T14:T17)</f>
        <v>267554875</v>
      </c>
      <c r="V12" s="166" t="s">
        <v>416</v>
      </c>
      <c r="W12" s="96">
        <f>(R15-T15)/T15*100</f>
        <v>17.663934328998625</v>
      </c>
    </row>
    <row r="13" spans="2:27" hidden="1">
      <c r="D13" s="91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92"/>
      <c r="S13" s="91"/>
      <c r="T13" s="92"/>
    </row>
    <row r="14" spans="2:27" hidden="1">
      <c r="C14" s="88" t="s">
        <v>262</v>
      </c>
      <c r="D14" s="91">
        <v>55268000</v>
      </c>
      <c r="E14" s="127">
        <v>59994954</v>
      </c>
      <c r="F14" s="127">
        <v>1893082</v>
      </c>
      <c r="G14" s="127">
        <v>1668775</v>
      </c>
      <c r="H14" s="127">
        <v>8766455</v>
      </c>
      <c r="I14" s="127">
        <v>3081896</v>
      </c>
      <c r="J14" s="127">
        <v>3188956</v>
      </c>
      <c r="K14" s="127">
        <v>9625403</v>
      </c>
      <c r="L14" s="127">
        <v>1282096</v>
      </c>
      <c r="M14" s="127">
        <v>1452993</v>
      </c>
      <c r="N14" s="127">
        <v>9499552</v>
      </c>
      <c r="O14" s="127">
        <v>3261558</v>
      </c>
      <c r="P14" s="127">
        <v>2405148</v>
      </c>
      <c r="Q14" s="127">
        <v>11003303</v>
      </c>
      <c r="R14" s="92">
        <f>SUM(F14:Q14)</f>
        <v>57129217</v>
      </c>
      <c r="S14" s="91">
        <v>54393684</v>
      </c>
      <c r="T14" s="92">
        <v>54393684</v>
      </c>
      <c r="V14" s="95" t="s">
        <v>283</v>
      </c>
      <c r="W14" s="97">
        <f>R15/12*12</f>
        <v>240046103</v>
      </c>
    </row>
    <row r="15" spans="2:27" hidden="1">
      <c r="C15" s="88" t="s">
        <v>263</v>
      </c>
      <c r="D15" s="91">
        <v>231050881</v>
      </c>
      <c r="E15" s="127">
        <v>240046103</v>
      </c>
      <c r="F15" s="127">
        <v>20101427</v>
      </c>
      <c r="G15" s="127">
        <v>19639326</v>
      </c>
      <c r="H15" s="127">
        <v>18715121</v>
      </c>
      <c r="I15" s="127">
        <v>20101427</v>
      </c>
      <c r="J15" s="127">
        <v>18715121</v>
      </c>
      <c r="K15" s="127">
        <v>19408275</v>
      </c>
      <c r="L15" s="127">
        <v>22370377</v>
      </c>
      <c r="M15" s="127">
        <v>22139326</v>
      </c>
      <c r="N15" s="127">
        <v>17927219</v>
      </c>
      <c r="O15" s="127">
        <v>21731685</v>
      </c>
      <c r="P15" s="127">
        <v>19251824</v>
      </c>
      <c r="Q15" s="127">
        <v>19944975</v>
      </c>
      <c r="R15" s="92">
        <f>SUM(F15:Q15)</f>
        <v>240046103</v>
      </c>
      <c r="S15" s="91">
        <v>204009924</v>
      </c>
      <c r="T15" s="92">
        <v>204009924</v>
      </c>
      <c r="V15" s="95" t="s">
        <v>284</v>
      </c>
      <c r="W15" s="97">
        <f>W14-D15</f>
        <v>8995222</v>
      </c>
    </row>
    <row r="16" spans="2:27" hidden="1">
      <c r="C16" s="88" t="s">
        <v>264</v>
      </c>
      <c r="D16" s="91">
        <v>6800104</v>
      </c>
      <c r="E16" s="127">
        <v>6800104</v>
      </c>
      <c r="F16" s="127"/>
      <c r="G16" s="127"/>
      <c r="H16" s="127"/>
      <c r="I16" s="127"/>
      <c r="J16" s="127"/>
      <c r="K16" s="127">
        <v>153731</v>
      </c>
      <c r="L16" s="127"/>
      <c r="M16" s="127">
        <v>1526390</v>
      </c>
      <c r="N16" s="127">
        <v>2266701</v>
      </c>
      <c r="O16" s="127"/>
      <c r="P16" s="127"/>
      <c r="Q16" s="127">
        <v>2853282</v>
      </c>
      <c r="R16" s="92">
        <f>SUM(F16:Q16)</f>
        <v>6800104</v>
      </c>
      <c r="S16" s="91"/>
      <c r="T16" s="92"/>
    </row>
    <row r="17" spans="2:23" hidden="1">
      <c r="C17" s="88" t="s">
        <v>82</v>
      </c>
      <c r="D17" s="91">
        <v>9800631</v>
      </c>
      <c r="E17" s="127">
        <v>9800631</v>
      </c>
      <c r="F17" s="127">
        <v>826485</v>
      </c>
      <c r="G17" s="127">
        <v>810627</v>
      </c>
      <c r="H17" s="127">
        <v>778711</v>
      </c>
      <c r="I17" s="127">
        <v>800721</v>
      </c>
      <c r="J17" s="127">
        <v>783314</v>
      </c>
      <c r="K17" s="127">
        <v>798528</v>
      </c>
      <c r="L17" s="127">
        <v>839912</v>
      </c>
      <c r="M17" s="127">
        <v>826182</v>
      </c>
      <c r="N17" s="127">
        <v>855858</v>
      </c>
      <c r="O17" s="127">
        <v>891227</v>
      </c>
      <c r="P17" s="127">
        <v>921933</v>
      </c>
      <c r="Q17" s="127">
        <v>834439</v>
      </c>
      <c r="R17" s="92">
        <f>SUM(F17:Q17)</f>
        <v>9967937</v>
      </c>
      <c r="S17" s="91">
        <v>9144365</v>
      </c>
      <c r="T17" s="92">
        <v>9151267</v>
      </c>
    </row>
    <row r="18" spans="2:23" hidden="1">
      <c r="D18" s="91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92"/>
      <c r="S18" s="91"/>
      <c r="T18" s="92"/>
    </row>
    <row r="19" spans="2:23" hidden="1">
      <c r="C19" t="s">
        <v>265</v>
      </c>
      <c r="D19" s="91">
        <v>6000000</v>
      </c>
      <c r="E19" s="127">
        <v>-3000000</v>
      </c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92"/>
      <c r="S19" s="91"/>
      <c r="T19" s="92"/>
    </row>
    <row r="20" spans="2:23" hidden="1">
      <c r="D20" s="91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92"/>
      <c r="S20" s="91"/>
      <c r="T20" s="92"/>
    </row>
    <row r="21" spans="2:23" hidden="1">
      <c r="B21" t="s">
        <v>266</v>
      </c>
      <c r="D21" s="91">
        <f t="shared" ref="D21:Q21" si="2">D6-D8</f>
        <v>-95572616</v>
      </c>
      <c r="E21" s="127">
        <f t="shared" si="2"/>
        <v>-181587500</v>
      </c>
      <c r="F21" s="127">
        <f t="shared" si="2"/>
        <v>-37366336</v>
      </c>
      <c r="G21" s="127">
        <f t="shared" si="2"/>
        <v>-19913924</v>
      </c>
      <c r="H21" s="127">
        <f t="shared" si="2"/>
        <v>-477316</v>
      </c>
      <c r="I21" s="127">
        <f t="shared" si="2"/>
        <v>-31636180</v>
      </c>
      <c r="J21" s="127">
        <f>J6-J8</f>
        <v>-8552964</v>
      </c>
      <c r="K21" s="127">
        <f>K6-K8</f>
        <v>-8556569</v>
      </c>
      <c r="L21" s="127">
        <f>L6-L8</f>
        <v>-22139605</v>
      </c>
      <c r="M21" s="127">
        <f>M6-M8</f>
        <v>-23505694</v>
      </c>
      <c r="N21" s="127">
        <f>N6-N8</f>
        <v>6291107</v>
      </c>
      <c r="O21" s="127">
        <f t="shared" si="2"/>
        <v>-13064628</v>
      </c>
      <c r="P21" s="127">
        <f t="shared" si="2"/>
        <v>3043226</v>
      </c>
      <c r="Q21" s="127">
        <f t="shared" si="2"/>
        <v>-11705776</v>
      </c>
      <c r="R21" s="92">
        <f>SUM(F21:Q21)</f>
        <v>-167584659</v>
      </c>
      <c r="S21" s="91">
        <f>S6-S8</f>
        <v>-27288201</v>
      </c>
      <c r="T21" s="92">
        <f>T6-T8</f>
        <v>-27013529</v>
      </c>
    </row>
    <row r="22" spans="2:23" hidden="1">
      <c r="D22" s="91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92"/>
      <c r="S22" s="91"/>
      <c r="T22" s="92"/>
    </row>
    <row r="23" spans="2:23" hidden="1">
      <c r="C23" t="s">
        <v>267</v>
      </c>
      <c r="D23" s="91">
        <v>6100000</v>
      </c>
      <c r="E23" s="127">
        <v>6297000</v>
      </c>
      <c r="F23" s="127">
        <v>85</v>
      </c>
      <c r="G23" s="127">
        <v>269470</v>
      </c>
      <c r="H23" s="127">
        <v>3941127</v>
      </c>
      <c r="I23" s="127">
        <v>650164</v>
      </c>
      <c r="J23" s="127">
        <v>151953</v>
      </c>
      <c r="K23" s="127">
        <v>419035</v>
      </c>
      <c r="L23" s="127">
        <v>150335</v>
      </c>
      <c r="M23" s="127">
        <v>100663</v>
      </c>
      <c r="N23" s="127">
        <v>278308</v>
      </c>
      <c r="O23" s="127">
        <v>143</v>
      </c>
      <c r="P23" s="127">
        <v>283333</v>
      </c>
      <c r="Q23" s="127">
        <v>190032</v>
      </c>
      <c r="R23" s="92">
        <f>SUM(F23:Q23)</f>
        <v>6434648</v>
      </c>
      <c r="S23" s="91">
        <v>8203424</v>
      </c>
      <c r="T23" s="92">
        <v>8203424</v>
      </c>
    </row>
    <row r="24" spans="2:23" hidden="1">
      <c r="D24" s="91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92"/>
      <c r="S24" s="91"/>
      <c r="T24" s="92"/>
    </row>
    <row r="25" spans="2:23" hidden="1">
      <c r="C25" t="s">
        <v>268</v>
      </c>
      <c r="D25" s="91">
        <v>900000</v>
      </c>
      <c r="E25" s="127">
        <v>553000</v>
      </c>
      <c r="F25" s="127"/>
      <c r="G25" s="127"/>
      <c r="H25" s="127">
        <v>20270</v>
      </c>
      <c r="I25" s="127">
        <v>48999</v>
      </c>
      <c r="J25" s="127">
        <v>15127</v>
      </c>
      <c r="K25" s="127">
        <v>28839</v>
      </c>
      <c r="L25" s="127">
        <v>368071</v>
      </c>
      <c r="M25" s="127">
        <v>85773</v>
      </c>
      <c r="N25" s="127">
        <v>79902</v>
      </c>
      <c r="O25" s="127">
        <v>13534</v>
      </c>
      <c r="P25" s="127">
        <v>422</v>
      </c>
      <c r="Q25" s="127">
        <v>-10276</v>
      </c>
      <c r="R25" s="92">
        <f>SUM(F25:Q25)</f>
        <v>650661</v>
      </c>
      <c r="S25" s="91">
        <v>4284094</v>
      </c>
      <c r="T25" s="92">
        <v>4284094</v>
      </c>
    </row>
    <row r="26" spans="2:23" hidden="1">
      <c r="D26" s="91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92"/>
      <c r="S26" s="91"/>
      <c r="T26" s="92"/>
      <c r="V26" s="95" t="s">
        <v>308</v>
      </c>
      <c r="W26" s="96">
        <f>(R27+T27)/T27*100</f>
        <v>800.70074307405082</v>
      </c>
    </row>
    <row r="27" spans="2:23" hidden="1">
      <c r="B27" t="s">
        <v>269</v>
      </c>
      <c r="D27" s="91">
        <f t="shared" ref="D27:P27" si="3">D6-D8+D23-D25</f>
        <v>-90372616</v>
      </c>
      <c r="E27" s="127">
        <f t="shared" si="3"/>
        <v>-175843500</v>
      </c>
      <c r="F27" s="127">
        <f t="shared" si="3"/>
        <v>-37366251</v>
      </c>
      <c r="G27" s="127">
        <f t="shared" si="3"/>
        <v>-19644454</v>
      </c>
      <c r="H27" s="127">
        <f t="shared" si="3"/>
        <v>3443541</v>
      </c>
      <c r="I27" s="127">
        <f t="shared" si="3"/>
        <v>-31035015</v>
      </c>
      <c r="J27" s="127">
        <f t="shared" si="3"/>
        <v>-8416138</v>
      </c>
      <c r="K27" s="127">
        <f t="shared" si="3"/>
        <v>-8166373</v>
      </c>
      <c r="L27" s="127">
        <f t="shared" si="3"/>
        <v>-22357341</v>
      </c>
      <c r="M27" s="127">
        <f t="shared" si="3"/>
        <v>-23490804</v>
      </c>
      <c r="N27" s="127">
        <f t="shared" si="3"/>
        <v>6489513</v>
      </c>
      <c r="O27" s="127">
        <f t="shared" si="3"/>
        <v>-13078019</v>
      </c>
      <c r="P27" s="127">
        <f t="shared" si="3"/>
        <v>3326137</v>
      </c>
      <c r="Q27" s="127">
        <v>-11526020</v>
      </c>
      <c r="R27" s="92">
        <f>SUM(F27:Q27)</f>
        <v>-161821224</v>
      </c>
      <c r="S27" s="91">
        <f>S6-S8+S23-S25</f>
        <v>-23368871</v>
      </c>
      <c r="T27" s="92">
        <f>T6-T8+T23-T25</f>
        <v>-23094199</v>
      </c>
      <c r="V27" s="95" t="s">
        <v>306</v>
      </c>
      <c r="W27" s="96">
        <f>R27/D27*100</f>
        <v>179.06001968560918</v>
      </c>
    </row>
    <row r="28" spans="2:23" hidden="1">
      <c r="D28" s="91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92"/>
      <c r="S28" s="91"/>
      <c r="T28" s="92"/>
      <c r="V28" s="95" t="s">
        <v>286</v>
      </c>
      <c r="W28" s="97">
        <f>R27/12*-12</f>
        <v>161821224</v>
      </c>
    </row>
    <row r="29" spans="2:23" hidden="1">
      <c r="D29" s="91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92"/>
      <c r="S29" s="91"/>
      <c r="T29" s="92"/>
      <c r="V29" s="95" t="s">
        <v>287</v>
      </c>
      <c r="W29" s="97">
        <f>W28+D27</f>
        <v>71448608</v>
      </c>
    </row>
    <row r="30" spans="2:23" hidden="1">
      <c r="B30" s="325" t="s">
        <v>270</v>
      </c>
      <c r="C30" s="326"/>
      <c r="D30" s="91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92"/>
      <c r="S30" s="91"/>
      <c r="T30" s="92"/>
      <c r="V30" s="98"/>
      <c r="W30" s="23"/>
    </row>
    <row r="31" spans="2:23" hidden="1">
      <c r="D31" s="91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92"/>
      <c r="S31" s="91"/>
      <c r="T31" s="92"/>
    </row>
    <row r="32" spans="2:23" hidden="1">
      <c r="B32" t="s">
        <v>271</v>
      </c>
      <c r="D32" s="91">
        <v>15400000</v>
      </c>
      <c r="E32" s="127">
        <v>49700000</v>
      </c>
      <c r="F32" s="127">
        <v>7336278</v>
      </c>
      <c r="G32" s="127">
        <v>10011803</v>
      </c>
      <c r="H32" s="127">
        <v>8812057</v>
      </c>
      <c r="I32" s="127">
        <v>1229482</v>
      </c>
      <c r="J32" s="127">
        <v>4533046</v>
      </c>
      <c r="K32" s="127">
        <v>11395449</v>
      </c>
      <c r="L32" s="127">
        <v>905258</v>
      </c>
      <c r="M32" s="127">
        <v>2015884</v>
      </c>
      <c r="N32" s="127">
        <v>827286</v>
      </c>
      <c r="O32" s="127">
        <v>3115342</v>
      </c>
      <c r="P32" s="127">
        <v>-3409987</v>
      </c>
      <c r="Q32" s="127">
        <v>2998413</v>
      </c>
      <c r="R32" s="92">
        <f>SUM(F32:Q32)</f>
        <v>49770311</v>
      </c>
      <c r="S32" s="91">
        <v>12225111</v>
      </c>
      <c r="T32" s="92">
        <v>12225111</v>
      </c>
      <c r="V32" s="95" t="s">
        <v>306</v>
      </c>
      <c r="W32" s="96">
        <f>R32/D32*100</f>
        <v>323.18383766233768</v>
      </c>
    </row>
    <row r="33" spans="2:23" hidden="1">
      <c r="D33" s="91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92"/>
      <c r="S33" s="91"/>
      <c r="T33" s="92"/>
      <c r="V33" s="95"/>
      <c r="W33" s="96"/>
    </row>
    <row r="34" spans="2:23" hidden="1">
      <c r="B34" t="s">
        <v>272</v>
      </c>
      <c r="D34" s="91">
        <v>61521800</v>
      </c>
      <c r="E34" s="127">
        <v>115828654</v>
      </c>
      <c r="F34" s="127">
        <v>9014812</v>
      </c>
      <c r="G34" s="127">
        <v>7916315</v>
      </c>
      <c r="H34" s="127">
        <v>7343895</v>
      </c>
      <c r="I34" s="127">
        <v>10721849</v>
      </c>
      <c r="J34" s="127">
        <v>-1953249</v>
      </c>
      <c r="K34" s="127">
        <v>13597924</v>
      </c>
      <c r="L34" s="127">
        <v>14059800</v>
      </c>
      <c r="M34" s="127">
        <v>13031838</v>
      </c>
      <c r="N34" s="127">
        <v>9478928</v>
      </c>
      <c r="O34" s="127">
        <v>9227746</v>
      </c>
      <c r="P34" s="127">
        <v>12774616</v>
      </c>
      <c r="Q34" s="127">
        <v>13641251</v>
      </c>
      <c r="R34" s="92">
        <f>SUM(F34:Q34)</f>
        <v>118855725</v>
      </c>
      <c r="S34" s="91">
        <v>23059005</v>
      </c>
      <c r="T34" s="92">
        <v>23059005</v>
      </c>
      <c r="V34" s="95" t="s">
        <v>306</v>
      </c>
      <c r="W34" s="96">
        <f>R34/D34*100</f>
        <v>193.19286009186987</v>
      </c>
    </row>
    <row r="35" spans="2:23" hidden="1">
      <c r="D35" s="91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92"/>
      <c r="S35" s="91"/>
      <c r="T35" s="92"/>
      <c r="V35" s="95"/>
      <c r="W35" s="96"/>
    </row>
    <row r="36" spans="2:23" hidden="1">
      <c r="B36" t="s">
        <v>273</v>
      </c>
      <c r="D36" s="91">
        <v>3836800</v>
      </c>
      <c r="E36" s="127">
        <v>11456835</v>
      </c>
      <c r="F36" s="127">
        <v>-796355</v>
      </c>
      <c r="G36" s="127">
        <v>6849714</v>
      </c>
      <c r="H36" s="127">
        <v>-80222</v>
      </c>
      <c r="I36" s="127">
        <v>-407091</v>
      </c>
      <c r="J36" s="127">
        <v>-47071</v>
      </c>
      <c r="K36" s="127">
        <v>3802418</v>
      </c>
      <c r="L36" s="127">
        <v>-736000</v>
      </c>
      <c r="M36" s="127">
        <v>-197729</v>
      </c>
      <c r="N36" s="127">
        <v>551706</v>
      </c>
      <c r="O36" s="127">
        <v>-445379</v>
      </c>
      <c r="P36" s="127">
        <v>-38885</v>
      </c>
      <c r="Q36" s="127">
        <v>14802463</v>
      </c>
      <c r="R36" s="92">
        <f>SUM(F36:Q36)</f>
        <v>23257569</v>
      </c>
      <c r="S36" s="91">
        <v>-3954404</v>
      </c>
      <c r="T36" s="92">
        <v>-3954404</v>
      </c>
      <c r="V36" s="95" t="s">
        <v>306</v>
      </c>
      <c r="W36" s="96">
        <f>R36/D36*100</f>
        <v>606.17100187656376</v>
      </c>
    </row>
    <row r="37" spans="2:23" hidden="1">
      <c r="D37" s="91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92"/>
      <c r="S37" s="91"/>
      <c r="T37" s="92"/>
      <c r="V37" s="95"/>
      <c r="W37" s="96"/>
    </row>
    <row r="38" spans="2:23" hidden="1">
      <c r="B38" t="s">
        <v>274</v>
      </c>
      <c r="D38" s="91">
        <v>9614016</v>
      </c>
      <c r="E38" s="127">
        <v>-1141989</v>
      </c>
      <c r="F38" s="127">
        <v>21811516</v>
      </c>
      <c r="G38" s="127">
        <v>-5133378</v>
      </c>
      <c r="H38" s="127">
        <v>-19519271</v>
      </c>
      <c r="I38" s="127">
        <v>19490775</v>
      </c>
      <c r="J38" s="127">
        <v>5883412</v>
      </c>
      <c r="K38" s="127">
        <v>-20629418</v>
      </c>
      <c r="L38" s="127">
        <v>8128283</v>
      </c>
      <c r="M38" s="127">
        <v>8640811</v>
      </c>
      <c r="N38" s="127">
        <v>-17347433</v>
      </c>
      <c r="O38" s="127">
        <v>1180310</v>
      </c>
      <c r="P38" s="127">
        <v>-12651881</v>
      </c>
      <c r="Q38" s="127">
        <v>-19916107</v>
      </c>
      <c r="R38" s="92">
        <f>SUM(F38:Q38)</f>
        <v>-30062381</v>
      </c>
      <c r="S38" s="91">
        <v>-7960841</v>
      </c>
      <c r="T38" s="92">
        <v>-8235513</v>
      </c>
      <c r="V38" s="95" t="s">
        <v>306</v>
      </c>
      <c r="W38" s="96">
        <f>R38/D38*100</f>
        <v>-312.69326990926578</v>
      </c>
    </row>
    <row r="39" spans="2:23" hidden="1">
      <c r="D39" s="91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92"/>
      <c r="S39" s="91"/>
      <c r="T39" s="92"/>
      <c r="V39" s="95"/>
      <c r="W39" s="96"/>
    </row>
    <row r="40" spans="2:23" ht="13.5" hidden="1" thickBot="1">
      <c r="B40" t="s">
        <v>275</v>
      </c>
      <c r="D40" s="93">
        <f t="shared" ref="D40:T40" si="4">SUM(D32:D38)</f>
        <v>90372616</v>
      </c>
      <c r="E40" s="128">
        <f t="shared" si="4"/>
        <v>175843500</v>
      </c>
      <c r="F40" s="128">
        <f t="shared" si="4"/>
        <v>37366251</v>
      </c>
      <c r="G40" s="128">
        <f t="shared" si="4"/>
        <v>19644454</v>
      </c>
      <c r="H40" s="128">
        <f t="shared" si="4"/>
        <v>-3443541</v>
      </c>
      <c r="I40" s="128">
        <f t="shared" ref="I40:N40" si="5">SUM(I32:I38)</f>
        <v>31035015</v>
      </c>
      <c r="J40" s="128">
        <f t="shared" si="5"/>
        <v>8416138</v>
      </c>
      <c r="K40" s="128">
        <f t="shared" si="5"/>
        <v>8166373</v>
      </c>
      <c r="L40" s="128">
        <f t="shared" si="5"/>
        <v>22357341</v>
      </c>
      <c r="M40" s="128">
        <f t="shared" si="5"/>
        <v>23490804</v>
      </c>
      <c r="N40" s="128">
        <f t="shared" si="5"/>
        <v>-6489513</v>
      </c>
      <c r="O40" s="128">
        <f t="shared" si="4"/>
        <v>13078019</v>
      </c>
      <c r="P40" s="128">
        <f t="shared" si="4"/>
        <v>-3326137</v>
      </c>
      <c r="Q40" s="128">
        <f t="shared" si="4"/>
        <v>11526020</v>
      </c>
      <c r="R40" s="94">
        <f t="shared" si="4"/>
        <v>161821224</v>
      </c>
      <c r="S40" s="93">
        <f t="shared" si="4"/>
        <v>23368871</v>
      </c>
      <c r="T40" s="94">
        <f t="shared" si="4"/>
        <v>23094199</v>
      </c>
      <c r="V40" s="95" t="s">
        <v>306</v>
      </c>
      <c r="W40" s="96">
        <f>R40/D40*100</f>
        <v>179.06001968560918</v>
      </c>
    </row>
    <row r="41" spans="2:23" hidden="1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B42" s="253" t="str">
        <f>D3</f>
        <v>2009/10.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149" t="s">
        <v>443</v>
      </c>
      <c r="C43" s="177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444</v>
      </c>
      <c r="C44" s="176"/>
    </row>
    <row r="45" spans="2:23" ht="13.5" thickBot="1">
      <c r="B45" s="178" t="s">
        <v>445</v>
      </c>
    </row>
    <row r="46" spans="2:23" ht="13.5" thickBot="1">
      <c r="B46" s="99"/>
      <c r="C46" s="179">
        <f>R40*1000/C43*100</f>
        <v>9.0460027951961202</v>
      </c>
    </row>
    <row r="47" spans="2:23" ht="13.5" thickBot="1">
      <c r="B47" s="99"/>
    </row>
    <row r="48" spans="2:23" ht="13.5" thickBot="1">
      <c r="B48" s="86" t="s">
        <v>257</v>
      </c>
      <c r="D48" s="323" t="s">
        <v>453</v>
      </c>
      <c r="E48" s="324"/>
      <c r="F48" s="313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5"/>
      <c r="S48" s="312" t="str">
        <f>D3</f>
        <v>2009/10.</v>
      </c>
      <c r="T48" s="316"/>
    </row>
    <row r="49" spans="2:23" ht="25.5">
      <c r="D49" s="89" t="s">
        <v>411</v>
      </c>
      <c r="E49" s="126" t="s">
        <v>410</v>
      </c>
      <c r="F49" s="126" t="s">
        <v>277</v>
      </c>
      <c r="G49" s="126" t="s">
        <v>305</v>
      </c>
      <c r="H49" s="126" t="s">
        <v>350</v>
      </c>
      <c r="I49" s="126" t="s">
        <v>352</v>
      </c>
      <c r="J49" s="153" t="s">
        <v>369</v>
      </c>
      <c r="K49" s="153" t="s">
        <v>407</v>
      </c>
      <c r="L49" s="153" t="s">
        <v>409</v>
      </c>
      <c r="M49" s="153" t="s">
        <v>412</v>
      </c>
      <c r="N49" s="153" t="s">
        <v>414</v>
      </c>
      <c r="O49" s="153" t="s">
        <v>432</v>
      </c>
      <c r="P49" s="153" t="s">
        <v>434</v>
      </c>
      <c r="Q49" s="153" t="s">
        <v>435</v>
      </c>
      <c r="R49" s="90" t="s">
        <v>307</v>
      </c>
      <c r="S49" s="89" t="s">
        <v>278</v>
      </c>
      <c r="T49" s="90" t="str">
        <f>R49</f>
        <v>Year To Date</v>
      </c>
    </row>
    <row r="50" spans="2:23">
      <c r="D50" s="89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90"/>
      <c r="S50" s="89"/>
      <c r="T50" s="90"/>
      <c r="V50" s="95" t="s">
        <v>472</v>
      </c>
      <c r="W50" s="96">
        <f>(R51-T51)/T51*100</f>
        <v>15.406494208427576</v>
      </c>
    </row>
    <row r="51" spans="2:23">
      <c r="B51" t="s">
        <v>258</v>
      </c>
      <c r="D51" s="91">
        <v>643239001</v>
      </c>
      <c r="E51" s="127">
        <v>673559175</v>
      </c>
      <c r="F51" s="127">
        <v>37006775</v>
      </c>
      <c r="G51" s="127">
        <v>38526421</v>
      </c>
      <c r="H51" s="127">
        <v>74652497</v>
      </c>
      <c r="I51" s="127">
        <v>43188235</v>
      </c>
      <c r="J51" s="127">
        <v>54060349</v>
      </c>
      <c r="K51" s="127">
        <v>56450912</v>
      </c>
      <c r="L51" s="127">
        <v>41014307</v>
      </c>
      <c r="M51" s="127">
        <v>43562059</v>
      </c>
      <c r="N51" s="127">
        <v>83242116</v>
      </c>
      <c r="O51" s="127">
        <v>47934349</v>
      </c>
      <c r="P51" s="127">
        <v>64550108</v>
      </c>
      <c r="Q51" s="127">
        <v>84807072</v>
      </c>
      <c r="R51" s="92">
        <f>SUM(F51:Q51)</f>
        <v>668995200</v>
      </c>
      <c r="S51" s="208">
        <v>579685922</v>
      </c>
      <c r="T51" s="92">
        <f>SUM(F6:Q6)</f>
        <v>579685922</v>
      </c>
      <c r="V51" s="95" t="s">
        <v>281</v>
      </c>
      <c r="W51" s="97">
        <f>R51/12*12</f>
        <v>668995200</v>
      </c>
    </row>
    <row r="52" spans="2:23">
      <c r="D52" s="91"/>
      <c r="E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92"/>
      <c r="S52" s="208"/>
      <c r="T52" s="92"/>
      <c r="V52" s="95" t="s">
        <v>282</v>
      </c>
      <c r="W52" s="97">
        <f>D51-W51</f>
        <v>-25756199</v>
      </c>
    </row>
    <row r="53" spans="2:23">
      <c r="B53" t="s">
        <v>259</v>
      </c>
      <c r="D53" s="91">
        <v>818142943</v>
      </c>
      <c r="E53" s="127">
        <f>E55+E57+E64</f>
        <v>815678638</v>
      </c>
      <c r="F53" s="127">
        <v>62148799</v>
      </c>
      <c r="G53" s="127">
        <v>59384116</v>
      </c>
      <c r="H53" s="127">
        <v>65726819</v>
      </c>
      <c r="I53" s="127">
        <v>74868153</v>
      </c>
      <c r="J53" s="127">
        <v>63470501</v>
      </c>
      <c r="K53" s="127">
        <v>68875340</v>
      </c>
      <c r="L53" s="127">
        <f>L55+L57+L64</f>
        <v>58499608</v>
      </c>
      <c r="M53" s="127">
        <f>M55+M57+M64</f>
        <v>70534191</v>
      </c>
      <c r="N53" s="127">
        <f>N55+N57+N64</f>
        <v>77171933</v>
      </c>
      <c r="O53" s="127">
        <v>58637243</v>
      </c>
      <c r="P53" s="127">
        <f>P55+P57+P64</f>
        <v>56618009</v>
      </c>
      <c r="Q53" s="127">
        <v>89684288</v>
      </c>
      <c r="R53" s="92">
        <f>SUM(F53:Q53)</f>
        <v>805619000</v>
      </c>
      <c r="S53" s="208">
        <v>747270581</v>
      </c>
      <c r="T53" s="92">
        <f>SUM(F8:Q8)</f>
        <v>747270581</v>
      </c>
    </row>
    <row r="54" spans="2:23">
      <c r="D54" s="91"/>
      <c r="E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92"/>
      <c r="S54" s="208"/>
      <c r="T54" s="92"/>
      <c r="V54" s="166" t="s">
        <v>415</v>
      </c>
      <c r="W54" s="96">
        <f>(R53-T53)/T53*100</f>
        <v>7.808205017507575</v>
      </c>
    </row>
    <row r="55" spans="2:23">
      <c r="C55" t="s">
        <v>260</v>
      </c>
      <c r="D55" s="91">
        <v>461517932</v>
      </c>
      <c r="E55" s="127">
        <v>466338623</v>
      </c>
      <c r="F55" s="127">
        <v>38373030</v>
      </c>
      <c r="G55" s="127">
        <v>34602092</v>
      </c>
      <c r="H55" s="127">
        <v>32536163</v>
      </c>
      <c r="I55" s="127">
        <v>48399286</v>
      </c>
      <c r="J55" s="127">
        <v>35856206</v>
      </c>
      <c r="K55" s="127">
        <v>33700788</v>
      </c>
      <c r="L55" s="127">
        <v>35393939</v>
      </c>
      <c r="M55" s="127">
        <v>45702974</v>
      </c>
      <c r="N55" s="127">
        <v>37700521</v>
      </c>
      <c r="O55" s="127">
        <v>31022346</v>
      </c>
      <c r="P55" s="127">
        <v>32286574</v>
      </c>
      <c r="Q55" s="127">
        <v>50458498</v>
      </c>
      <c r="R55" s="92">
        <f>SUM(F55:Q55)</f>
        <v>456032417</v>
      </c>
      <c r="S55" s="208">
        <v>433327220</v>
      </c>
      <c r="T55" s="92">
        <f>SUM(F10:Q10)</f>
        <v>433327220</v>
      </c>
    </row>
    <row r="56" spans="2:23">
      <c r="D56" s="91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92"/>
      <c r="S56" s="208"/>
      <c r="T56" s="92"/>
    </row>
    <row r="57" spans="2:23">
      <c r="C57" t="s">
        <v>261</v>
      </c>
      <c r="D57" s="91">
        <v>350625011</v>
      </c>
      <c r="E57" s="127">
        <f t="shared" ref="E57:Q57" si="6">SUM(E59:E62)</f>
        <v>351040015</v>
      </c>
      <c r="F57" s="127">
        <f t="shared" si="6"/>
        <v>23775769</v>
      </c>
      <c r="G57" s="127">
        <f t="shared" si="6"/>
        <v>24782024</v>
      </c>
      <c r="H57" s="127">
        <f t="shared" si="6"/>
        <v>33190656</v>
      </c>
      <c r="I57" s="127">
        <f t="shared" si="6"/>
        <v>26468867</v>
      </c>
      <c r="J57" s="127">
        <f t="shared" si="6"/>
        <v>27614295</v>
      </c>
      <c r="K57" s="127">
        <f t="shared" si="6"/>
        <v>35174552</v>
      </c>
      <c r="L57" s="127">
        <f t="shared" si="6"/>
        <v>23105669</v>
      </c>
      <c r="M57" s="127">
        <f t="shared" si="6"/>
        <v>24831217</v>
      </c>
      <c r="N57" s="127">
        <f t="shared" si="6"/>
        <v>39471412</v>
      </c>
      <c r="O57" s="127">
        <f t="shared" si="6"/>
        <v>27614897</v>
      </c>
      <c r="P57" s="127">
        <f t="shared" si="6"/>
        <v>24331435</v>
      </c>
      <c r="Q57" s="127">
        <f t="shared" si="6"/>
        <v>39225790</v>
      </c>
      <c r="R57" s="92">
        <f>SUM(F57:Q57)</f>
        <v>349586583</v>
      </c>
      <c r="S57" s="208">
        <v>313943361</v>
      </c>
      <c r="T57" s="92">
        <f>SUM(F12:Q12)</f>
        <v>313943361</v>
      </c>
      <c r="V57" s="166" t="s">
        <v>416</v>
      </c>
      <c r="W57" s="96">
        <f>(R60-T60)/T60*100</f>
        <v>10.453552332819999</v>
      </c>
    </row>
    <row r="58" spans="2:23">
      <c r="D58" s="91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92"/>
      <c r="S58" s="208"/>
      <c r="T58" s="92"/>
    </row>
    <row r="59" spans="2:23">
      <c r="C59" s="88" t="s">
        <v>262</v>
      </c>
      <c r="D59" s="91">
        <v>71357578</v>
      </c>
      <c r="E59" s="127">
        <v>67606879</v>
      </c>
      <c r="F59" s="127">
        <v>1682076</v>
      </c>
      <c r="G59" s="127">
        <v>1945794</v>
      </c>
      <c r="H59" s="127">
        <v>10672571</v>
      </c>
      <c r="I59" s="127">
        <v>3877771</v>
      </c>
      <c r="J59" s="127">
        <v>2524554</v>
      </c>
      <c r="K59" s="127">
        <v>12284947</v>
      </c>
      <c r="L59" s="127">
        <v>1189516</v>
      </c>
      <c r="M59" s="127">
        <v>1440570</v>
      </c>
      <c r="N59" s="127">
        <v>11197832</v>
      </c>
      <c r="O59" s="127">
        <v>4555421</v>
      </c>
      <c r="P59" s="127">
        <v>2011769</v>
      </c>
      <c r="Q59" s="127">
        <v>12844023</v>
      </c>
      <c r="R59" s="92">
        <f>SUM(F59:Q59)</f>
        <v>66226844</v>
      </c>
      <c r="S59" s="208">
        <v>57129217</v>
      </c>
      <c r="T59" s="92">
        <f>SUM(F14:Q14)</f>
        <v>57129217</v>
      </c>
      <c r="V59" s="95" t="s">
        <v>283</v>
      </c>
      <c r="W59" s="97">
        <f>R60/12*12</f>
        <v>265139448</v>
      </c>
    </row>
    <row r="60" spans="2:23">
      <c r="C60" s="88" t="s">
        <v>263</v>
      </c>
      <c r="D60" s="91">
        <v>260973745</v>
      </c>
      <c r="E60" s="127">
        <v>265139448</v>
      </c>
      <c r="F60" s="127">
        <v>21747817</v>
      </c>
      <c r="G60" s="127">
        <v>21747817</v>
      </c>
      <c r="H60" s="127">
        <v>21747816</v>
      </c>
      <c r="I60" s="127">
        <v>21747814</v>
      </c>
      <c r="J60" s="127">
        <v>21747813</v>
      </c>
      <c r="K60" s="127">
        <v>21747813</v>
      </c>
      <c r="L60" s="127">
        <v>21747811</v>
      </c>
      <c r="M60" s="127">
        <v>21747810</v>
      </c>
      <c r="N60" s="127">
        <v>24769861</v>
      </c>
      <c r="O60" s="127">
        <v>22129026</v>
      </c>
      <c r="P60" s="127">
        <v>22129025</v>
      </c>
      <c r="Q60" s="127">
        <v>22129025</v>
      </c>
      <c r="R60" s="92">
        <f>SUM(F60:Q60)</f>
        <v>265139448</v>
      </c>
      <c r="S60" s="208">
        <v>240046103</v>
      </c>
      <c r="T60" s="92">
        <f>SUM(F15:Q15)</f>
        <v>240046103</v>
      </c>
      <c r="V60" s="95" t="s">
        <v>284</v>
      </c>
      <c r="W60" s="97">
        <f>W59-D60</f>
        <v>4165703</v>
      </c>
    </row>
    <row r="61" spans="2:23">
      <c r="C61" s="88" t="s">
        <v>264</v>
      </c>
      <c r="D61" s="91">
        <v>7542361</v>
      </c>
      <c r="E61" s="127">
        <v>7542361</v>
      </c>
      <c r="F61" s="127"/>
      <c r="G61" s="127"/>
      <c r="H61" s="127"/>
      <c r="I61" s="127"/>
      <c r="J61" s="127">
        <v>2514120</v>
      </c>
      <c r="K61" s="127"/>
      <c r="L61" s="127"/>
      <c r="M61" s="127"/>
      <c r="N61" s="127">
        <v>2514120</v>
      </c>
      <c r="O61" s="127" t="s">
        <v>477</v>
      </c>
      <c r="P61" s="127">
        <v>0</v>
      </c>
      <c r="Q61" s="127">
        <v>2514121</v>
      </c>
      <c r="R61" s="92">
        <f>SUM(F61:Q61)</f>
        <v>7542361</v>
      </c>
      <c r="S61" s="208">
        <v>6800104</v>
      </c>
      <c r="T61" s="92">
        <f>SUM(F16:Q16)</f>
        <v>6800104</v>
      </c>
    </row>
    <row r="62" spans="2:23">
      <c r="C62" s="88" t="s">
        <v>82</v>
      </c>
      <c r="D62" s="91">
        <v>10751327</v>
      </c>
      <c r="E62" s="127">
        <v>10751327</v>
      </c>
      <c r="F62" s="127">
        <v>345876</v>
      </c>
      <c r="G62" s="127">
        <v>1088413</v>
      </c>
      <c r="H62" s="127">
        <v>770269</v>
      </c>
      <c r="I62" s="127">
        <v>843282</v>
      </c>
      <c r="J62" s="127">
        <v>827808</v>
      </c>
      <c r="K62" s="127">
        <v>1141792</v>
      </c>
      <c r="L62" s="127">
        <v>168342</v>
      </c>
      <c r="M62" s="127">
        <v>1642837</v>
      </c>
      <c r="N62" s="127">
        <v>989599</v>
      </c>
      <c r="O62" s="127">
        <v>930450</v>
      </c>
      <c r="P62" s="127">
        <v>190641</v>
      </c>
      <c r="Q62" s="127">
        <v>1738621</v>
      </c>
      <c r="R62" s="92">
        <f>SUM(F62:Q62)</f>
        <v>10677930</v>
      </c>
      <c r="S62" s="208">
        <v>9967937</v>
      </c>
      <c r="T62" s="92">
        <f>SUM(F17:Q17)</f>
        <v>9967937</v>
      </c>
    </row>
    <row r="63" spans="2:23">
      <c r="D63" s="91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92"/>
      <c r="S63" s="208"/>
      <c r="T63" s="92"/>
    </row>
    <row r="64" spans="2:23">
      <c r="C64" t="s">
        <v>265</v>
      </c>
      <c r="D64" s="91">
        <v>6000000</v>
      </c>
      <c r="E64" s="127">
        <v>-1700000</v>
      </c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92"/>
      <c r="S64" s="208"/>
      <c r="T64" s="92"/>
    </row>
    <row r="65" spans="2:23">
      <c r="D65" s="91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92"/>
      <c r="S65" s="208"/>
      <c r="T65" s="92"/>
    </row>
    <row r="66" spans="2:23">
      <c r="B66" t="s">
        <v>266</v>
      </c>
      <c r="D66" s="91">
        <f t="shared" ref="D66:Q66" si="7">D51-D53</f>
        <v>-174903942</v>
      </c>
      <c r="E66" s="127">
        <f t="shared" si="7"/>
        <v>-142119463</v>
      </c>
      <c r="F66" s="127">
        <f t="shared" si="7"/>
        <v>-25142024</v>
      </c>
      <c r="G66" s="127">
        <f t="shared" si="7"/>
        <v>-20857695</v>
      </c>
      <c r="H66" s="127">
        <f t="shared" si="7"/>
        <v>8925678</v>
      </c>
      <c r="I66" s="127">
        <f t="shared" si="7"/>
        <v>-31679918</v>
      </c>
      <c r="J66" s="127">
        <f t="shared" si="7"/>
        <v>-9410152</v>
      </c>
      <c r="K66" s="127">
        <f t="shared" si="7"/>
        <v>-12424428</v>
      </c>
      <c r="L66" s="127">
        <f t="shared" si="7"/>
        <v>-17485301</v>
      </c>
      <c r="M66" s="127">
        <f t="shared" si="7"/>
        <v>-26972132</v>
      </c>
      <c r="N66" s="127">
        <f t="shared" si="7"/>
        <v>6070183</v>
      </c>
      <c r="O66" s="127">
        <f t="shared" si="7"/>
        <v>-10702894</v>
      </c>
      <c r="P66" s="127">
        <f t="shared" si="7"/>
        <v>7932099</v>
      </c>
      <c r="Q66" s="127">
        <f t="shared" si="7"/>
        <v>-4877216</v>
      </c>
      <c r="R66" s="92">
        <f>SUM(F66:Q66)</f>
        <v>-136623800</v>
      </c>
      <c r="S66" s="208">
        <v>-167584659</v>
      </c>
      <c r="T66" s="92">
        <f>SUM(F21:Q21)</f>
        <v>-167584659</v>
      </c>
    </row>
    <row r="67" spans="2:23">
      <c r="D67" s="91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92"/>
      <c r="S67" s="208"/>
      <c r="T67" s="92"/>
    </row>
    <row r="68" spans="2:23">
      <c r="C68" t="s">
        <v>267</v>
      </c>
      <c r="D68" s="91"/>
      <c r="E68" s="127">
        <v>2450000</v>
      </c>
      <c r="F68" s="127">
        <v>318</v>
      </c>
      <c r="G68" s="127">
        <v>298309</v>
      </c>
      <c r="H68" s="127">
        <v>26115</v>
      </c>
      <c r="I68" s="127">
        <v>375196</v>
      </c>
      <c r="J68" s="127">
        <v>221424</v>
      </c>
      <c r="K68" s="127">
        <v>77660</v>
      </c>
      <c r="L68" s="127">
        <v>109931</v>
      </c>
      <c r="M68" s="127">
        <v>426995</v>
      </c>
      <c r="N68" s="127">
        <v>7114</v>
      </c>
      <c r="O68" s="127">
        <v>174361</v>
      </c>
      <c r="P68" s="127">
        <v>522028</v>
      </c>
      <c r="Q68" s="127">
        <v>770287</v>
      </c>
      <c r="R68" s="92">
        <f>SUM(F68:Q68)</f>
        <v>3009738</v>
      </c>
      <c r="S68" s="208">
        <v>6434648</v>
      </c>
      <c r="T68" s="92">
        <f>SUM(F23:Q23)</f>
        <v>6434648</v>
      </c>
    </row>
    <row r="69" spans="2:23">
      <c r="D69" s="91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92"/>
      <c r="S69" s="208"/>
      <c r="T69" s="92"/>
    </row>
    <row r="70" spans="2:23">
      <c r="C70" t="s">
        <v>268</v>
      </c>
      <c r="D70" s="91"/>
      <c r="E70" s="127">
        <v>-572000</v>
      </c>
      <c r="F70" s="184">
        <v>-66828</v>
      </c>
      <c r="G70" s="127">
        <v>-325</v>
      </c>
      <c r="H70" s="127">
        <v>-84</v>
      </c>
      <c r="I70" s="127">
        <v>-302</v>
      </c>
      <c r="J70" s="127">
        <v>-4227</v>
      </c>
      <c r="K70" s="127">
        <v>-195996</v>
      </c>
      <c r="L70" s="127">
        <v>-117325</v>
      </c>
      <c r="M70" s="127">
        <v>-287095</v>
      </c>
      <c r="N70" s="127">
        <v>-42196</v>
      </c>
      <c r="O70" s="127">
        <v>-47415</v>
      </c>
      <c r="P70" s="127">
        <v>-11453</v>
      </c>
      <c r="Q70" s="127">
        <v>-65371</v>
      </c>
      <c r="R70" s="92">
        <f>SUM(F70:Q70)</f>
        <v>-838617</v>
      </c>
      <c r="S70" s="208">
        <v>650661</v>
      </c>
      <c r="T70" s="92">
        <f>SUM(F25:Q25)</f>
        <v>650661</v>
      </c>
    </row>
    <row r="71" spans="2:23">
      <c r="D71" s="91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92"/>
      <c r="S71" s="208"/>
      <c r="T71" s="92"/>
      <c r="V71" s="95" t="s">
        <v>473</v>
      </c>
      <c r="W71" s="96">
        <f>(R72+T72)/T72*100</f>
        <v>183.08717217464627</v>
      </c>
    </row>
    <row r="72" spans="2:23">
      <c r="B72" t="s">
        <v>269</v>
      </c>
      <c r="D72" s="91">
        <f>D51-D53+D68-D70</f>
        <v>-174903942</v>
      </c>
      <c r="E72" s="127">
        <f t="shared" ref="E72:Q72" si="8">E51-E53+E68+E70</f>
        <v>-140241463</v>
      </c>
      <c r="F72" s="127">
        <f t="shared" si="8"/>
        <v>-25208534</v>
      </c>
      <c r="G72" s="127">
        <f t="shared" si="8"/>
        <v>-20559711</v>
      </c>
      <c r="H72" s="127">
        <f t="shared" si="8"/>
        <v>8951709</v>
      </c>
      <c r="I72" s="127">
        <f t="shared" si="8"/>
        <v>-31305024</v>
      </c>
      <c r="J72" s="127">
        <f t="shared" si="8"/>
        <v>-9192955</v>
      </c>
      <c r="K72" s="127">
        <f t="shared" si="8"/>
        <v>-12542764</v>
      </c>
      <c r="L72" s="127">
        <f t="shared" si="8"/>
        <v>-17492695</v>
      </c>
      <c r="M72" s="127">
        <f t="shared" si="8"/>
        <v>-26832232</v>
      </c>
      <c r="N72" s="127">
        <f t="shared" si="8"/>
        <v>6035101</v>
      </c>
      <c r="O72" s="127">
        <f t="shared" si="8"/>
        <v>-10575948</v>
      </c>
      <c r="P72" s="127">
        <f t="shared" si="8"/>
        <v>8442674</v>
      </c>
      <c r="Q72" s="127">
        <f t="shared" si="8"/>
        <v>-4172300</v>
      </c>
      <c r="R72" s="127">
        <f>SUM(F72:Q72)</f>
        <v>-134452679</v>
      </c>
      <c r="S72" s="208">
        <v>-161821224</v>
      </c>
      <c r="T72" s="92">
        <f>SUM(F27:Q27)</f>
        <v>-161821224</v>
      </c>
      <c r="V72" s="95" t="s">
        <v>306</v>
      </c>
      <c r="W72" s="96">
        <f>R72/D72*100</f>
        <v>76.872297709562204</v>
      </c>
    </row>
    <row r="73" spans="2:23">
      <c r="D73" s="91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92"/>
      <c r="S73" s="208"/>
      <c r="T73" s="92"/>
      <c r="V73" s="95" t="s">
        <v>286</v>
      </c>
      <c r="W73" s="97">
        <f>R72/12*12</f>
        <v>-134452679</v>
      </c>
    </row>
    <row r="74" spans="2:23">
      <c r="D74" s="91"/>
      <c r="E74" s="127"/>
      <c r="F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92"/>
      <c r="S74" s="208"/>
      <c r="T74" s="92"/>
      <c r="V74" s="95" t="s">
        <v>287</v>
      </c>
      <c r="W74" s="97">
        <f>W73-D72</f>
        <v>40451263</v>
      </c>
    </row>
    <row r="75" spans="2:23">
      <c r="B75" s="325" t="s">
        <v>270</v>
      </c>
      <c r="C75" s="326"/>
      <c r="D75" s="91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92"/>
      <c r="S75" s="208"/>
      <c r="T75" s="92"/>
      <c r="V75" s="98"/>
      <c r="W75" s="23"/>
    </row>
    <row r="76" spans="2:23">
      <c r="D76" s="91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92"/>
      <c r="S76" s="208"/>
      <c r="T76" s="92"/>
    </row>
    <row r="77" spans="2:23">
      <c r="B77" t="s">
        <v>271</v>
      </c>
      <c r="D77" s="91">
        <v>22000000</v>
      </c>
      <c r="E77" s="127">
        <v>22000000</v>
      </c>
      <c r="F77" s="127">
        <v>3491872</v>
      </c>
      <c r="G77" s="127">
        <v>5104250</v>
      </c>
      <c r="H77" s="127">
        <v>10305563</v>
      </c>
      <c r="I77" s="127">
        <v>100367</v>
      </c>
      <c r="J77" s="127">
        <v>5571633</v>
      </c>
      <c r="K77" s="127">
        <v>1547001</v>
      </c>
      <c r="L77" s="127">
        <v>2044415</v>
      </c>
      <c r="M77" s="127">
        <v>6868423</v>
      </c>
      <c r="N77" s="127">
        <v>4462732</v>
      </c>
      <c r="O77" s="127">
        <v>-4758494</v>
      </c>
      <c r="P77" s="127">
        <v>2197732</v>
      </c>
      <c r="Q77" s="127">
        <v>-2042495</v>
      </c>
      <c r="R77" s="92">
        <f>SUM(F77:Q77)</f>
        <v>34892999</v>
      </c>
      <c r="S77" s="208">
        <v>49770311</v>
      </c>
      <c r="T77" s="92">
        <f>SUM(F32:Q32)</f>
        <v>49770311</v>
      </c>
      <c r="V77" s="95" t="s">
        <v>306</v>
      </c>
      <c r="W77" s="96">
        <f>R77/D77*100</f>
        <v>158.6045409090909</v>
      </c>
    </row>
    <row r="78" spans="2:23">
      <c r="D78" s="91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92"/>
      <c r="S78" s="208"/>
      <c r="T78" s="92"/>
      <c r="V78" s="95"/>
      <c r="W78" s="96"/>
    </row>
    <row r="79" spans="2:23">
      <c r="B79" t="s">
        <v>272</v>
      </c>
      <c r="D79" s="91">
        <v>137740042</v>
      </c>
      <c r="E79" s="127">
        <v>137740042</v>
      </c>
      <c r="F79" s="127">
        <v>10634428</v>
      </c>
      <c r="G79" s="127">
        <v>14282461</v>
      </c>
      <c r="H79" s="127">
        <v>12650855</v>
      </c>
      <c r="I79" s="127">
        <v>14242923</v>
      </c>
      <c r="J79" s="127">
        <v>834955</v>
      </c>
      <c r="K79" s="127">
        <v>13172310</v>
      </c>
      <c r="L79" s="127">
        <v>14916608</v>
      </c>
      <c r="M79" s="127">
        <v>13007363</v>
      </c>
      <c r="N79" s="127">
        <v>8654266</v>
      </c>
      <c r="O79" s="127">
        <v>8607704</v>
      </c>
      <c r="P79" s="127">
        <v>13305054</v>
      </c>
      <c r="Q79" s="127">
        <v>12540789</v>
      </c>
      <c r="R79" s="92">
        <f>SUM(F79:Q79)</f>
        <v>136849716</v>
      </c>
      <c r="S79" s="208">
        <v>118855725</v>
      </c>
      <c r="T79" s="92">
        <f>SUM(F34:Q34)</f>
        <v>118855725</v>
      </c>
      <c r="V79" s="95" t="s">
        <v>306</v>
      </c>
      <c r="W79" s="96">
        <f>R79/D79*100</f>
        <v>99.353618608596037</v>
      </c>
    </row>
    <row r="80" spans="2:23">
      <c r="D80" s="91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92"/>
      <c r="S80" s="208"/>
      <c r="T80" s="92"/>
      <c r="V80" s="95"/>
      <c r="W80" s="96"/>
    </row>
    <row r="81" spans="2:23">
      <c r="B81" t="s">
        <v>273</v>
      </c>
      <c r="D81" s="91">
        <v>11563900</v>
      </c>
      <c r="E81" s="127">
        <v>-2430700</v>
      </c>
      <c r="F81" s="127">
        <v>-688349</v>
      </c>
      <c r="G81" s="127">
        <v>-164907</v>
      </c>
      <c r="H81" s="127">
        <v>-60791</v>
      </c>
      <c r="I81" s="127">
        <v>-300868</v>
      </c>
      <c r="J81" s="127">
        <v>-55094</v>
      </c>
      <c r="K81" s="127">
        <v>-17707</v>
      </c>
      <c r="L81" s="127">
        <v>-340372</v>
      </c>
      <c r="M81" s="127">
        <v>-180360</v>
      </c>
      <c r="N81" s="127">
        <v>-53272</v>
      </c>
      <c r="O81" s="127">
        <v>-401817</v>
      </c>
      <c r="P81" s="127">
        <v>-58646</v>
      </c>
      <c r="Q81" s="127">
        <v>5161662</v>
      </c>
      <c r="R81" s="92">
        <f>SUM(F81:Q81)</f>
        <v>2839479</v>
      </c>
      <c r="S81" s="208">
        <v>23257569</v>
      </c>
      <c r="T81" s="92">
        <f>SUM(F36:Q36)</f>
        <v>23257569</v>
      </c>
      <c r="V81" s="95" t="s">
        <v>306</v>
      </c>
      <c r="W81" s="96">
        <f>R81/D81*100</f>
        <v>24.554683108639818</v>
      </c>
    </row>
    <row r="82" spans="2:23">
      <c r="D82" s="91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92"/>
      <c r="S82" s="208"/>
      <c r="T82" s="92"/>
      <c r="V82" s="95"/>
      <c r="W82" s="96"/>
    </row>
    <row r="83" spans="2:23">
      <c r="B83" t="s">
        <v>274</v>
      </c>
      <c r="D83" s="91">
        <v>3600000</v>
      </c>
      <c r="E83" s="127">
        <v>-17067879</v>
      </c>
      <c r="F83" s="127">
        <v>11770583</v>
      </c>
      <c r="G83" s="127">
        <v>1337907</v>
      </c>
      <c r="H83" s="127">
        <v>-31847336</v>
      </c>
      <c r="I83" s="127">
        <v>17262602</v>
      </c>
      <c r="J83" s="127">
        <v>2841461</v>
      </c>
      <c r="K83" s="127">
        <v>-2158840</v>
      </c>
      <c r="L83" s="127">
        <v>872044</v>
      </c>
      <c r="M83" s="127">
        <v>7136806</v>
      </c>
      <c r="N83" s="127">
        <v>-19098827</v>
      </c>
      <c r="O83" s="127">
        <v>7128555</v>
      </c>
      <c r="P83" s="127">
        <v>-23886814</v>
      </c>
      <c r="Q83" s="127">
        <v>-11487656</v>
      </c>
      <c r="R83" s="92">
        <f>SUM(F83:Q83)</f>
        <v>-40129515</v>
      </c>
      <c r="S83" s="208">
        <v>-30062381</v>
      </c>
      <c r="T83" s="92">
        <f>SUM(F38:Q38)</f>
        <v>-30062381</v>
      </c>
      <c r="V83" s="95" t="s">
        <v>306</v>
      </c>
      <c r="W83" s="96">
        <f>R83/D83*100</f>
        <v>-1114.70875</v>
      </c>
    </row>
    <row r="84" spans="2:23">
      <c r="D84" s="91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92"/>
      <c r="S84" s="208"/>
      <c r="T84" s="92"/>
      <c r="V84" s="95"/>
      <c r="W84" s="96"/>
    </row>
    <row r="85" spans="2:23" ht="13.5" thickBot="1">
      <c r="B85" t="s">
        <v>275</v>
      </c>
      <c r="D85" s="93">
        <f>SUM(D77:D83)</f>
        <v>174903942</v>
      </c>
      <c r="E85" s="128">
        <f t="shared" ref="E85:Q85" si="9">SUM(E77:E83)</f>
        <v>140241463</v>
      </c>
      <c r="F85" s="128">
        <f t="shared" si="9"/>
        <v>25208534</v>
      </c>
      <c r="G85" s="128">
        <f t="shared" si="9"/>
        <v>20559711</v>
      </c>
      <c r="H85" s="128">
        <f t="shared" si="9"/>
        <v>-8951709</v>
      </c>
      <c r="I85" s="128">
        <f t="shared" si="9"/>
        <v>31305024</v>
      </c>
      <c r="J85" s="128">
        <f t="shared" si="9"/>
        <v>9192955</v>
      </c>
      <c r="K85" s="128">
        <f t="shared" si="9"/>
        <v>12542764</v>
      </c>
      <c r="L85" s="128">
        <f t="shared" si="9"/>
        <v>17492695</v>
      </c>
      <c r="M85" s="128">
        <f t="shared" si="9"/>
        <v>26832232</v>
      </c>
      <c r="N85" s="128">
        <f t="shared" si="9"/>
        <v>-6035101</v>
      </c>
      <c r="O85" s="128">
        <f t="shared" si="9"/>
        <v>10575948</v>
      </c>
      <c r="P85" s="128">
        <f t="shared" si="9"/>
        <v>-8442674</v>
      </c>
      <c r="Q85" s="128">
        <f t="shared" si="9"/>
        <v>4172300</v>
      </c>
      <c r="R85" s="94">
        <f>SUM(F85:Q85)</f>
        <v>134452679</v>
      </c>
      <c r="S85" s="209">
        <v>161821224</v>
      </c>
      <c r="T85" s="94">
        <f>SUM(T77:T83)</f>
        <v>161821224</v>
      </c>
      <c r="V85" s="95" t="s">
        <v>306</v>
      </c>
      <c r="W85" s="96">
        <f>R85/D85*100</f>
        <v>76.872297709562204</v>
      </c>
    </row>
    <row r="87" spans="2:23">
      <c r="B87" s="253" t="str">
        <f>D48</f>
        <v>2010/11.</v>
      </c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</row>
    <row r="88" spans="2:23">
      <c r="B88" s="149" t="s">
        <v>443</v>
      </c>
      <c r="C88" s="177">
        <v>1849437545970.9705</v>
      </c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</row>
    <row r="89" spans="2:23">
      <c r="B89" t="s">
        <v>444</v>
      </c>
      <c r="C89" s="176"/>
    </row>
    <row r="90" spans="2:23" ht="13.5" thickBot="1">
      <c r="B90" s="178" t="s">
        <v>445</v>
      </c>
    </row>
    <row r="91" spans="2:23" ht="13.5" thickBot="1">
      <c r="B91" s="99"/>
      <c r="C91" s="179">
        <f>R85*1000/C88*100</f>
        <v>7.269922647180346</v>
      </c>
    </row>
    <row r="92" spans="2:23" ht="13.5" thickBot="1">
      <c r="B92" s="99"/>
    </row>
    <row r="93" spans="2:23" ht="13.5" thickBot="1">
      <c r="B93" s="86" t="s">
        <v>257</v>
      </c>
      <c r="D93" s="323" t="s">
        <v>505</v>
      </c>
      <c r="E93" s="324"/>
      <c r="F93" s="313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5"/>
      <c r="S93" s="312" t="str">
        <f>D48</f>
        <v>2010/11.</v>
      </c>
      <c r="T93" s="316"/>
    </row>
    <row r="94" spans="2:23" ht="25.5">
      <c r="D94" s="89" t="s">
        <v>411</v>
      </c>
      <c r="E94" s="126" t="s">
        <v>410</v>
      </c>
      <c r="F94" s="126" t="s">
        <v>277</v>
      </c>
      <c r="G94" s="126" t="s">
        <v>305</v>
      </c>
      <c r="H94" s="126" t="s">
        <v>350</v>
      </c>
      <c r="I94" s="126" t="s">
        <v>352</v>
      </c>
      <c r="J94" s="153" t="s">
        <v>369</v>
      </c>
      <c r="K94" s="153" t="s">
        <v>407</v>
      </c>
      <c r="L94" s="153" t="s">
        <v>409</v>
      </c>
      <c r="M94" s="153" t="s">
        <v>412</v>
      </c>
      <c r="N94" s="153" t="s">
        <v>414</v>
      </c>
      <c r="O94" s="153" t="s">
        <v>432</v>
      </c>
      <c r="P94" s="153" t="s">
        <v>434</v>
      </c>
      <c r="Q94" s="153" t="s">
        <v>435</v>
      </c>
      <c r="R94" s="90" t="s">
        <v>307</v>
      </c>
      <c r="S94" s="89" t="s">
        <v>278</v>
      </c>
      <c r="T94" s="90" t="str">
        <f>R94</f>
        <v>Year To Date</v>
      </c>
    </row>
    <row r="95" spans="2:23">
      <c r="D95" s="89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90"/>
      <c r="S95" s="89"/>
      <c r="T95" s="90"/>
      <c r="V95" s="95" t="s">
        <v>472</v>
      </c>
      <c r="W95" s="96">
        <f>(R96-T96)/T96*100</f>
        <v>4.6871682749926276</v>
      </c>
    </row>
    <row r="96" spans="2:23">
      <c r="B96" t="s">
        <v>258</v>
      </c>
      <c r="D96" s="91">
        <v>729857668</v>
      </c>
      <c r="E96" s="127"/>
      <c r="F96" s="127">
        <v>36997670</v>
      </c>
      <c r="G96" s="127">
        <v>42075894</v>
      </c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92">
        <f>SUM(F96:Q96)</f>
        <v>79073564</v>
      </c>
      <c r="S96" s="208">
        <v>668995200</v>
      </c>
      <c r="T96" s="92">
        <f>SUM(F51:G51)</f>
        <v>75533196</v>
      </c>
      <c r="V96" s="95" t="s">
        <v>281</v>
      </c>
      <c r="W96" s="97">
        <f>R96/2*12</f>
        <v>474441384</v>
      </c>
    </row>
    <row r="97" spans="2:23">
      <c r="D97" s="91"/>
      <c r="E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92"/>
      <c r="S97" s="208"/>
      <c r="T97" s="92"/>
      <c r="V97" s="95" t="s">
        <v>282</v>
      </c>
      <c r="W97" s="97">
        <f>D96-W96</f>
        <v>255416284</v>
      </c>
    </row>
    <row r="98" spans="2:23">
      <c r="B98" t="s">
        <v>259</v>
      </c>
      <c r="D98" s="91">
        <f>D100+D102+D109</f>
        <v>888923308</v>
      </c>
      <c r="E98" s="127">
        <f t="shared" ref="E98:R98" si="10">E100+E102+E109</f>
        <v>0</v>
      </c>
      <c r="F98" s="127">
        <f t="shared" si="10"/>
        <v>62584555</v>
      </c>
      <c r="G98" s="127">
        <f t="shared" si="10"/>
        <v>66302576</v>
      </c>
      <c r="H98" s="127">
        <f t="shared" si="10"/>
        <v>0</v>
      </c>
      <c r="I98" s="127">
        <f t="shared" si="10"/>
        <v>0</v>
      </c>
      <c r="J98" s="127">
        <f t="shared" si="10"/>
        <v>0</v>
      </c>
      <c r="K98" s="127">
        <f t="shared" si="10"/>
        <v>0</v>
      </c>
      <c r="L98" s="127">
        <f t="shared" si="10"/>
        <v>0</v>
      </c>
      <c r="M98" s="127">
        <f t="shared" si="10"/>
        <v>0</v>
      </c>
      <c r="N98" s="127">
        <f t="shared" si="10"/>
        <v>0</v>
      </c>
      <c r="O98" s="127">
        <f t="shared" si="10"/>
        <v>0</v>
      </c>
      <c r="P98" s="127">
        <f t="shared" si="10"/>
        <v>0</v>
      </c>
      <c r="Q98" s="127">
        <f t="shared" si="10"/>
        <v>0</v>
      </c>
      <c r="R98" s="92">
        <f t="shared" si="10"/>
        <v>128887131</v>
      </c>
      <c r="S98" s="208">
        <v>805619000</v>
      </c>
      <c r="T98" s="92">
        <f>SUM(F53:G53)</f>
        <v>121532915</v>
      </c>
    </row>
    <row r="99" spans="2:23">
      <c r="D99" s="91"/>
      <c r="E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92"/>
      <c r="S99" s="208"/>
      <c r="T99" s="92"/>
      <c r="V99" s="166" t="s">
        <v>415</v>
      </c>
      <c r="W99" s="96">
        <f>(R98-T98)/T98*100</f>
        <v>6.0512133688227587</v>
      </c>
    </row>
    <row r="100" spans="2:23">
      <c r="C100" t="s">
        <v>260</v>
      </c>
      <c r="D100" s="91">
        <v>499480936</v>
      </c>
      <c r="E100" s="127"/>
      <c r="F100" s="127">
        <v>35695898</v>
      </c>
      <c r="G100" s="127">
        <v>39876109</v>
      </c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92">
        <f>SUM(F100:Q100)</f>
        <v>75572007</v>
      </c>
      <c r="S100" s="208">
        <v>456032417</v>
      </c>
      <c r="T100" s="92">
        <f>SUM(F55:G55)</f>
        <v>72975122</v>
      </c>
    </row>
    <row r="101" spans="2:23">
      <c r="D101" s="91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92"/>
      <c r="S101" s="208"/>
      <c r="T101" s="92"/>
    </row>
    <row r="102" spans="2:23">
      <c r="C102" t="s">
        <v>261</v>
      </c>
      <c r="D102" s="91">
        <f>SUM(D104:D107)</f>
        <v>385311972</v>
      </c>
      <c r="E102" s="127">
        <f t="shared" ref="E102:Q102" si="11">SUM(E104:E107)</f>
        <v>0</v>
      </c>
      <c r="F102" s="127">
        <f t="shared" si="11"/>
        <v>26888657</v>
      </c>
      <c r="G102" s="127">
        <f t="shared" si="11"/>
        <v>26426467</v>
      </c>
      <c r="H102" s="127">
        <f t="shared" si="11"/>
        <v>0</v>
      </c>
      <c r="I102" s="127">
        <f t="shared" si="11"/>
        <v>0</v>
      </c>
      <c r="J102" s="127">
        <f t="shared" si="11"/>
        <v>0</v>
      </c>
      <c r="K102" s="127">
        <f t="shared" si="11"/>
        <v>0</v>
      </c>
      <c r="L102" s="127">
        <f t="shared" si="11"/>
        <v>0</v>
      </c>
      <c r="M102" s="127">
        <f t="shared" si="11"/>
        <v>0</v>
      </c>
      <c r="N102" s="127">
        <f t="shared" si="11"/>
        <v>0</v>
      </c>
      <c r="O102" s="127">
        <f t="shared" si="11"/>
        <v>0</v>
      </c>
      <c r="P102" s="127">
        <f t="shared" si="11"/>
        <v>0</v>
      </c>
      <c r="Q102" s="127">
        <f t="shared" si="11"/>
        <v>0</v>
      </c>
      <c r="R102" s="92">
        <f>SUM(F102:Q102)</f>
        <v>53315124</v>
      </c>
      <c r="S102" s="208">
        <v>349586583</v>
      </c>
      <c r="T102" s="92">
        <f>SUM(F57:G57)</f>
        <v>48557793</v>
      </c>
      <c r="V102" s="166" t="s">
        <v>416</v>
      </c>
      <c r="W102" s="96">
        <f>(R105-T105)/T105*100</f>
        <v>10.544764102070566</v>
      </c>
    </row>
    <row r="103" spans="2:23">
      <c r="D103" s="91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92"/>
      <c r="S103" s="208"/>
      <c r="T103" s="92"/>
    </row>
    <row r="104" spans="2:23">
      <c r="C104" s="88" t="s">
        <v>262</v>
      </c>
      <c r="D104" s="91">
        <v>76578687</v>
      </c>
      <c r="E104" s="127"/>
      <c r="F104" s="127">
        <v>1763753</v>
      </c>
      <c r="G104" s="127">
        <v>2180975</v>
      </c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92">
        <f>SUM(F104:Q104)</f>
        <v>3944728</v>
      </c>
      <c r="S104" s="208">
        <v>66226844</v>
      </c>
      <c r="T104" s="92">
        <f>SUM(F59:G59)</f>
        <v>3627870</v>
      </c>
      <c r="V104" s="95" t="s">
        <v>283</v>
      </c>
      <c r="W104" s="97">
        <f>R105/2*12</f>
        <v>288492876</v>
      </c>
    </row>
    <row r="105" spans="2:23">
      <c r="C105" s="88" t="s">
        <v>263</v>
      </c>
      <c r="D105" s="91">
        <v>288492831</v>
      </c>
      <c r="E105" s="127"/>
      <c r="F105" s="127">
        <v>24041073</v>
      </c>
      <c r="G105" s="127">
        <v>24041073</v>
      </c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92">
        <f>SUM(F105:Q105)</f>
        <v>48082146</v>
      </c>
      <c r="S105" s="208">
        <v>265139448</v>
      </c>
      <c r="T105" s="92">
        <f>SUM(F60:G60)</f>
        <v>43495634</v>
      </c>
      <c r="V105" s="95" t="s">
        <v>284</v>
      </c>
      <c r="W105" s="97">
        <f>W104-D105</f>
        <v>45</v>
      </c>
    </row>
    <row r="106" spans="2:23">
      <c r="C106" s="88" t="s">
        <v>264</v>
      </c>
      <c r="D106" s="91">
        <v>8573130</v>
      </c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92">
        <f>SUM(F106:Q106)</f>
        <v>0</v>
      </c>
      <c r="S106" s="208">
        <v>7542361</v>
      </c>
      <c r="T106" s="92">
        <f>SUM(F61:G61)</f>
        <v>0</v>
      </c>
    </row>
    <row r="107" spans="2:23">
      <c r="C107" s="88" t="s">
        <v>82</v>
      </c>
      <c r="D107" s="91">
        <v>11667324</v>
      </c>
      <c r="E107" s="127"/>
      <c r="F107" s="127">
        <v>1083831</v>
      </c>
      <c r="G107" s="127">
        <v>204419</v>
      </c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92">
        <f>SUM(F107:Q107)</f>
        <v>1288250</v>
      </c>
      <c r="S107" s="208">
        <v>10677930</v>
      </c>
      <c r="T107" s="92">
        <f>SUM(F62:G62)</f>
        <v>1434289</v>
      </c>
    </row>
    <row r="108" spans="2:23">
      <c r="D108" s="91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92"/>
      <c r="S108" s="208"/>
      <c r="T108" s="92"/>
    </row>
    <row r="109" spans="2:23">
      <c r="C109" t="s">
        <v>265</v>
      </c>
      <c r="D109" s="91">
        <f>40000+4090400</f>
        <v>4130400</v>
      </c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92"/>
      <c r="S109" s="208"/>
      <c r="T109" s="92"/>
    </row>
    <row r="110" spans="2:23">
      <c r="D110" s="91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92"/>
      <c r="S110" s="208"/>
      <c r="T110" s="92"/>
    </row>
    <row r="111" spans="2:23">
      <c r="B111" t="s">
        <v>266</v>
      </c>
      <c r="D111" s="91">
        <f>D96-D98</f>
        <v>-159065640</v>
      </c>
      <c r="E111" s="127">
        <f t="shared" ref="E111:Q111" si="12">E96-E98</f>
        <v>0</v>
      </c>
      <c r="F111" s="127">
        <f t="shared" si="12"/>
        <v>-25586885</v>
      </c>
      <c r="G111" s="127">
        <f t="shared" si="12"/>
        <v>-24226682</v>
      </c>
      <c r="H111" s="127">
        <f t="shared" si="12"/>
        <v>0</v>
      </c>
      <c r="I111" s="127">
        <f t="shared" si="12"/>
        <v>0</v>
      </c>
      <c r="J111" s="127">
        <f t="shared" si="12"/>
        <v>0</v>
      </c>
      <c r="K111" s="127">
        <f t="shared" si="12"/>
        <v>0</v>
      </c>
      <c r="L111" s="127">
        <f t="shared" si="12"/>
        <v>0</v>
      </c>
      <c r="M111" s="127">
        <f t="shared" si="12"/>
        <v>0</v>
      </c>
      <c r="N111" s="127">
        <f t="shared" si="12"/>
        <v>0</v>
      </c>
      <c r="O111" s="127">
        <f t="shared" si="12"/>
        <v>0</v>
      </c>
      <c r="P111" s="127">
        <f t="shared" si="12"/>
        <v>0</v>
      </c>
      <c r="Q111" s="127">
        <f t="shared" si="12"/>
        <v>0</v>
      </c>
      <c r="R111" s="92">
        <f>SUM(F111:Q111)</f>
        <v>-49813567</v>
      </c>
      <c r="S111" s="208">
        <v>-136623800</v>
      </c>
      <c r="T111" s="92">
        <f>SUM(F66:G66)</f>
        <v>-45999719</v>
      </c>
    </row>
    <row r="112" spans="2:23">
      <c r="D112" s="91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92"/>
      <c r="S112" s="208"/>
      <c r="T112" s="92"/>
    </row>
    <row r="113" spans="2:23">
      <c r="C113" t="s">
        <v>267</v>
      </c>
      <c r="D113" s="91">
        <v>1350000</v>
      </c>
      <c r="E113" s="127"/>
      <c r="F113" s="127">
        <v>280276</v>
      </c>
      <c r="G113" s="127">
        <v>202806</v>
      </c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92">
        <f>SUM(F113:Q113)</f>
        <v>483082</v>
      </c>
      <c r="S113" s="208">
        <v>3009738</v>
      </c>
      <c r="T113" s="92">
        <f>SUM(F68:G68)</f>
        <v>298627</v>
      </c>
    </row>
    <row r="114" spans="2:23">
      <c r="D114" s="91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92"/>
      <c r="S114" s="208"/>
      <c r="T114" s="92"/>
    </row>
    <row r="115" spans="2:23">
      <c r="C115" t="s">
        <v>268</v>
      </c>
      <c r="D115" s="91">
        <v>-150000</v>
      </c>
      <c r="E115" s="127"/>
      <c r="F115" s="184">
        <v>-206868</v>
      </c>
      <c r="G115" s="127">
        <v>-116641</v>
      </c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92">
        <f>SUM(F115:Q115)</f>
        <v>-323509</v>
      </c>
      <c r="S115" s="208">
        <v>-838617</v>
      </c>
      <c r="T115" s="92">
        <f>SUM(F70:G70)</f>
        <v>-67153</v>
      </c>
    </row>
    <row r="116" spans="2:23">
      <c r="D116" s="91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92"/>
      <c r="S116" s="208"/>
      <c r="T116" s="92"/>
      <c r="V116" s="95" t="s">
        <v>473</v>
      </c>
      <c r="W116" s="96">
        <f>(R117+T117)/T117*100</f>
        <v>208.49005462193273</v>
      </c>
    </row>
    <row r="117" spans="2:23">
      <c r="B117" t="s">
        <v>269</v>
      </c>
      <c r="D117" s="91">
        <f>D96-D98+D113+D115</f>
        <v>-157865640</v>
      </c>
      <c r="E117" s="127">
        <f t="shared" ref="E117:Q117" si="13">E96-E98+E113+E115</f>
        <v>0</v>
      </c>
      <c r="F117" s="127">
        <f t="shared" si="13"/>
        <v>-25513477</v>
      </c>
      <c r="G117" s="127">
        <f t="shared" si="13"/>
        <v>-24140517</v>
      </c>
      <c r="H117" s="127">
        <f t="shared" si="13"/>
        <v>0</v>
      </c>
      <c r="I117" s="127">
        <f t="shared" si="13"/>
        <v>0</v>
      </c>
      <c r="J117" s="127">
        <f t="shared" si="13"/>
        <v>0</v>
      </c>
      <c r="K117" s="127">
        <f t="shared" si="13"/>
        <v>0</v>
      </c>
      <c r="L117" s="127">
        <f t="shared" si="13"/>
        <v>0</v>
      </c>
      <c r="M117" s="127">
        <f t="shared" si="13"/>
        <v>0</v>
      </c>
      <c r="N117" s="127">
        <f t="shared" si="13"/>
        <v>0</v>
      </c>
      <c r="O117" s="127">
        <f t="shared" si="13"/>
        <v>0</v>
      </c>
      <c r="P117" s="127">
        <f t="shared" si="13"/>
        <v>0</v>
      </c>
      <c r="Q117" s="127">
        <f t="shared" si="13"/>
        <v>0</v>
      </c>
      <c r="R117" s="127">
        <f>R96-R98+R113+R115</f>
        <v>-49653994</v>
      </c>
      <c r="S117" s="208">
        <v>-134452679</v>
      </c>
      <c r="T117" s="92">
        <f>SUM(F72:G72)</f>
        <v>-45768245</v>
      </c>
      <c r="V117" s="95" t="s">
        <v>306</v>
      </c>
      <c r="W117" s="96">
        <f>R117/D117*100</f>
        <v>31.45332575220295</v>
      </c>
    </row>
    <row r="118" spans="2:23">
      <c r="D118" s="91"/>
      <c r="E118" s="127"/>
      <c r="F118" s="127"/>
      <c r="G118" s="127"/>
      <c r="H118" s="127"/>
      <c r="I118" s="127"/>
      <c r="J118" s="127"/>
      <c r="K118" s="127"/>
      <c r="L118" s="127"/>
      <c r="M118" s="127"/>
      <c r="N118" s="127"/>
      <c r="O118" s="127"/>
      <c r="P118" s="127"/>
      <c r="Q118" s="127"/>
      <c r="R118" s="92"/>
      <c r="S118" s="208"/>
      <c r="T118" s="92"/>
      <c r="V118" s="95" t="s">
        <v>286</v>
      </c>
      <c r="W118" s="97">
        <f>R117/2*12</f>
        <v>-297923964</v>
      </c>
    </row>
    <row r="119" spans="2:23">
      <c r="D119" s="91"/>
      <c r="E119" s="127"/>
      <c r="F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  <c r="R119" s="92"/>
      <c r="S119" s="208"/>
      <c r="T119" s="92"/>
      <c r="V119" s="95" t="s">
        <v>287</v>
      </c>
      <c r="W119" s="97">
        <f>W118-D117</f>
        <v>-140058324</v>
      </c>
    </row>
    <row r="120" spans="2:23">
      <c r="B120" s="325" t="s">
        <v>270</v>
      </c>
      <c r="C120" s="326"/>
      <c r="D120" s="91"/>
      <c r="E120" s="127"/>
      <c r="F120" s="127"/>
      <c r="G120" s="127"/>
      <c r="H120" s="127"/>
      <c r="I120" s="127"/>
      <c r="J120" s="127"/>
      <c r="K120" s="127"/>
      <c r="L120" s="127"/>
      <c r="M120" s="127"/>
      <c r="N120" s="127"/>
      <c r="O120" s="127"/>
      <c r="P120" s="127"/>
      <c r="Q120" s="127"/>
      <c r="R120" s="92"/>
      <c r="S120" s="208"/>
      <c r="T120" s="92"/>
      <c r="V120" s="98"/>
      <c r="W120" s="23"/>
    </row>
    <row r="121" spans="2:23">
      <c r="D121" s="91"/>
      <c r="E121" s="127"/>
      <c r="F121" s="127"/>
      <c r="G121" s="127"/>
      <c r="H121" s="127"/>
      <c r="I121" s="127"/>
      <c r="J121" s="127"/>
      <c r="K121" s="127"/>
      <c r="L121" s="127"/>
      <c r="M121" s="127"/>
      <c r="N121" s="127"/>
      <c r="O121" s="127"/>
      <c r="P121" s="127"/>
      <c r="Q121" s="127"/>
      <c r="R121" s="92"/>
      <c r="S121" s="208"/>
      <c r="T121" s="92"/>
    </row>
    <row r="122" spans="2:23">
      <c r="B122" t="s">
        <v>271</v>
      </c>
      <c r="D122" s="91">
        <v>22000000</v>
      </c>
      <c r="E122" s="127"/>
      <c r="F122" s="127">
        <v>-246256</v>
      </c>
      <c r="G122" s="127">
        <v>2370485</v>
      </c>
      <c r="H122" s="127"/>
      <c r="I122" s="127"/>
      <c r="J122" s="127"/>
      <c r="K122" s="127"/>
      <c r="L122" s="127"/>
      <c r="M122" s="127"/>
      <c r="N122" s="127"/>
      <c r="O122" s="127"/>
      <c r="P122" s="127"/>
      <c r="Q122" s="127"/>
      <c r="R122" s="92">
        <f>SUM(F122:Q122)</f>
        <v>2124229</v>
      </c>
      <c r="S122" s="208">
        <v>34892999</v>
      </c>
      <c r="T122" s="92">
        <f>SUM(F77:G77)</f>
        <v>8596122</v>
      </c>
      <c r="V122" s="95" t="s">
        <v>306</v>
      </c>
      <c r="W122" s="96">
        <f>R122/D122*100</f>
        <v>9.6555863636363632</v>
      </c>
    </row>
    <row r="123" spans="2:23">
      <c r="D123" s="91"/>
      <c r="E123" s="127"/>
      <c r="F123" s="127"/>
      <c r="G123" s="127"/>
      <c r="H123" s="127"/>
      <c r="I123" s="127"/>
      <c r="J123" s="127"/>
      <c r="K123" s="127"/>
      <c r="L123" s="127"/>
      <c r="M123" s="127"/>
      <c r="N123" s="127"/>
      <c r="O123" s="127"/>
      <c r="P123" s="127"/>
      <c r="Q123" s="127"/>
      <c r="R123" s="92"/>
      <c r="S123" s="208"/>
      <c r="T123" s="92"/>
      <c r="V123" s="95"/>
      <c r="W123" s="96"/>
    </row>
    <row r="124" spans="2:23">
      <c r="B124" t="s">
        <v>272</v>
      </c>
      <c r="D124" s="91">
        <v>135367000</v>
      </c>
      <c r="E124" s="127"/>
      <c r="F124" s="127">
        <v>10528543</v>
      </c>
      <c r="G124" s="127">
        <v>11861698</v>
      </c>
      <c r="H124" s="127"/>
      <c r="I124" s="127"/>
      <c r="J124" s="127"/>
      <c r="K124" s="127"/>
      <c r="L124" s="127"/>
      <c r="M124" s="127"/>
      <c r="N124" s="127"/>
      <c r="O124" s="127"/>
      <c r="P124" s="127"/>
      <c r="Q124" s="127"/>
      <c r="R124" s="92">
        <f>SUM(F124:Q124)</f>
        <v>22390241</v>
      </c>
      <c r="S124" s="208">
        <v>136849716</v>
      </c>
      <c r="T124" s="92">
        <f>SUM(F79:G79)</f>
        <v>24916889</v>
      </c>
      <c r="V124" s="95" t="s">
        <v>306</v>
      </c>
      <c r="W124" s="96">
        <f>R124/D124*100</f>
        <v>16.540398324554729</v>
      </c>
    </row>
    <row r="125" spans="2:23">
      <c r="D125" s="91"/>
      <c r="E125" s="127"/>
      <c r="F125" s="127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  <c r="R125" s="92"/>
      <c r="S125" s="208"/>
      <c r="T125" s="92"/>
      <c r="V125" s="95"/>
      <c r="W125" s="96"/>
    </row>
    <row r="126" spans="2:23">
      <c r="B126" t="s">
        <v>273</v>
      </c>
      <c r="D126" s="91">
        <v>4999000</v>
      </c>
      <c r="E126" s="127"/>
      <c r="F126" s="127">
        <v>-770381</v>
      </c>
      <c r="G126" s="127">
        <v>-189454</v>
      </c>
      <c r="H126" s="127"/>
      <c r="I126" s="127"/>
      <c r="J126" s="127"/>
      <c r="K126" s="127"/>
      <c r="L126" s="127"/>
      <c r="M126" s="127"/>
      <c r="N126" s="127"/>
      <c r="O126" s="127"/>
      <c r="P126" s="127"/>
      <c r="Q126" s="127"/>
      <c r="R126" s="92">
        <f>SUM(F126:Q126)</f>
        <v>-959835</v>
      </c>
      <c r="S126" s="208">
        <v>2839479</v>
      </c>
      <c r="T126" s="92">
        <f>SUM(F81:G81)</f>
        <v>-853256</v>
      </c>
      <c r="V126" s="95" t="s">
        <v>306</v>
      </c>
      <c r="W126" s="96">
        <f>R126/D126*100</f>
        <v>-19.200540108021606</v>
      </c>
    </row>
    <row r="127" spans="2:23">
      <c r="D127" s="91"/>
      <c r="E127" s="127"/>
      <c r="F127" s="127"/>
      <c r="G127" s="127"/>
      <c r="H127" s="127"/>
      <c r="I127" s="127"/>
      <c r="J127" s="127"/>
      <c r="K127" s="127"/>
      <c r="L127" s="127"/>
      <c r="M127" s="127"/>
      <c r="N127" s="127"/>
      <c r="O127" s="127"/>
      <c r="P127" s="127"/>
      <c r="Q127" s="127"/>
      <c r="R127" s="92"/>
      <c r="S127" s="208"/>
      <c r="T127" s="92"/>
      <c r="V127" s="95"/>
      <c r="W127" s="96"/>
    </row>
    <row r="128" spans="2:23">
      <c r="B128" t="s">
        <v>274</v>
      </c>
      <c r="D128" s="91">
        <v>-4500360</v>
      </c>
      <c r="E128" s="127"/>
      <c r="F128" s="127">
        <v>16001571</v>
      </c>
      <c r="G128" s="127">
        <v>10097788</v>
      </c>
      <c r="H128" s="127"/>
      <c r="I128" s="127"/>
      <c r="J128" s="127"/>
      <c r="K128" s="127"/>
      <c r="L128" s="127"/>
      <c r="M128" s="127"/>
      <c r="N128" s="127"/>
      <c r="O128" s="127"/>
      <c r="P128" s="127"/>
      <c r="Q128" s="127"/>
      <c r="R128" s="92">
        <f>SUM(F128:Q128)</f>
        <v>26099359</v>
      </c>
      <c r="S128" s="208">
        <v>-40129515</v>
      </c>
      <c r="T128" s="92">
        <f>SUM(F83:G83)</f>
        <v>13108490</v>
      </c>
      <c r="V128" s="95" t="s">
        <v>306</v>
      </c>
      <c r="W128" s="96">
        <f>R128/D128*100</f>
        <v>-579.93936040672304</v>
      </c>
    </row>
    <row r="129" spans="2:23">
      <c r="D129" s="91"/>
      <c r="E129" s="127"/>
      <c r="F129" s="127"/>
      <c r="G129" s="127"/>
      <c r="H129" s="127"/>
      <c r="I129" s="127"/>
      <c r="J129" s="127"/>
      <c r="K129" s="127"/>
      <c r="L129" s="127"/>
      <c r="M129" s="127"/>
      <c r="N129" s="127"/>
      <c r="O129" s="127"/>
      <c r="P129" s="127"/>
      <c r="Q129" s="127"/>
      <c r="R129" s="92"/>
      <c r="S129" s="208"/>
      <c r="T129" s="92"/>
      <c r="V129" s="95"/>
      <c r="W129" s="96"/>
    </row>
    <row r="130" spans="2:23" ht="13.5" thickBot="1">
      <c r="B130" t="s">
        <v>275</v>
      </c>
      <c r="D130" s="93">
        <f>SUM(D122:D128)</f>
        <v>157865640</v>
      </c>
      <c r="E130" s="128">
        <f t="shared" ref="E130:Q130" si="14">SUM(E122:E128)</f>
        <v>0</v>
      </c>
      <c r="F130" s="128">
        <f t="shared" si="14"/>
        <v>25513477</v>
      </c>
      <c r="G130" s="128">
        <f t="shared" si="14"/>
        <v>24140517</v>
      </c>
      <c r="H130" s="128">
        <f t="shared" si="14"/>
        <v>0</v>
      </c>
      <c r="I130" s="128">
        <f t="shared" si="14"/>
        <v>0</v>
      </c>
      <c r="J130" s="128">
        <f t="shared" si="14"/>
        <v>0</v>
      </c>
      <c r="K130" s="128">
        <f t="shared" si="14"/>
        <v>0</v>
      </c>
      <c r="L130" s="128">
        <f t="shared" si="14"/>
        <v>0</v>
      </c>
      <c r="M130" s="128">
        <f t="shared" si="14"/>
        <v>0</v>
      </c>
      <c r="N130" s="128">
        <f t="shared" si="14"/>
        <v>0</v>
      </c>
      <c r="O130" s="128">
        <f t="shared" si="14"/>
        <v>0</v>
      </c>
      <c r="P130" s="128">
        <f t="shared" si="14"/>
        <v>0</v>
      </c>
      <c r="Q130" s="128">
        <f t="shared" si="14"/>
        <v>0</v>
      </c>
      <c r="R130" s="94">
        <f>SUM(R122:R128)</f>
        <v>49653994</v>
      </c>
      <c r="S130" s="209">
        <v>134452679</v>
      </c>
      <c r="T130" s="94">
        <f>SUM(F85:G85)</f>
        <v>45768245</v>
      </c>
      <c r="V130" s="95" t="s">
        <v>306</v>
      </c>
      <c r="W130" s="96">
        <f>R130/D130*100</f>
        <v>31.45332575220295</v>
      </c>
    </row>
    <row r="131" spans="2:23" ht="13.5" thickBot="1"/>
    <row r="132" spans="2:23" ht="32.25" thickBot="1">
      <c r="C132" s="183" t="s">
        <v>455</v>
      </c>
      <c r="D132" s="183" t="s">
        <v>457</v>
      </c>
      <c r="E132" s="183" t="s">
        <v>456</v>
      </c>
    </row>
    <row r="133" spans="2:23">
      <c r="B133" s="254">
        <v>36495</v>
      </c>
      <c r="C133" s="255">
        <v>391420</v>
      </c>
      <c r="D133" s="256"/>
      <c r="E133" s="256"/>
    </row>
    <row r="134" spans="2:23">
      <c r="B134" s="254">
        <v>36526</v>
      </c>
      <c r="C134" s="255">
        <v>390273</v>
      </c>
      <c r="D134" s="257">
        <f>(C134-C133)/C133*100</f>
        <v>-0.29303561391855298</v>
      </c>
      <c r="E134" s="256"/>
    </row>
    <row r="135" spans="2:23">
      <c r="B135" s="254">
        <v>36557</v>
      </c>
      <c r="C135" s="255">
        <v>394235</v>
      </c>
      <c r="D135" s="257">
        <f t="shared" ref="D135:D198" si="15">(C135-C134)/C134*100</f>
        <v>1.0151868051338422</v>
      </c>
      <c r="E135" s="256"/>
    </row>
    <row r="136" spans="2:23">
      <c r="B136" s="254">
        <v>36586</v>
      </c>
      <c r="C136" s="255">
        <v>390438</v>
      </c>
      <c r="D136" s="257">
        <f t="shared" si="15"/>
        <v>-0.96313112737326723</v>
      </c>
      <c r="E136" s="256"/>
    </row>
    <row r="137" spans="2:23">
      <c r="B137" s="254">
        <v>36617</v>
      </c>
      <c r="C137" s="255">
        <v>398920</v>
      </c>
      <c r="D137" s="257">
        <f t="shared" si="15"/>
        <v>2.1724319866406447</v>
      </c>
      <c r="E137" s="256"/>
    </row>
    <row r="138" spans="2:23">
      <c r="B138" s="254">
        <v>36647</v>
      </c>
      <c r="C138" s="255">
        <v>400927</v>
      </c>
      <c r="D138" s="257">
        <f t="shared" si="15"/>
        <v>0.50310839266018248</v>
      </c>
      <c r="E138" s="256"/>
    </row>
    <row r="139" spans="2:23">
      <c r="B139" s="254">
        <v>36678</v>
      </c>
      <c r="C139" s="255">
        <v>402707</v>
      </c>
      <c r="D139" s="257">
        <f t="shared" si="15"/>
        <v>0.44397109698274251</v>
      </c>
      <c r="E139" s="256"/>
    </row>
    <row r="140" spans="2:23">
      <c r="B140" s="254">
        <v>36708</v>
      </c>
      <c r="C140" s="255">
        <v>406735</v>
      </c>
      <c r="D140" s="257">
        <f t="shared" si="15"/>
        <v>1.0002309371329527</v>
      </c>
      <c r="E140" s="256"/>
    </row>
    <row r="141" spans="2:23">
      <c r="B141" s="254">
        <v>36739</v>
      </c>
      <c r="C141" s="255">
        <v>409790</v>
      </c>
      <c r="D141" s="257">
        <f t="shared" si="15"/>
        <v>0.75110329821628341</v>
      </c>
      <c r="E141" s="256"/>
    </row>
    <row r="142" spans="2:23">
      <c r="B142" s="254">
        <v>36770</v>
      </c>
      <c r="C142" s="255">
        <v>411984</v>
      </c>
      <c r="D142" s="257">
        <f t="shared" si="15"/>
        <v>0.53539617853046684</v>
      </c>
      <c r="E142" s="256"/>
    </row>
    <row r="143" spans="2:23">
      <c r="B143" s="254">
        <v>36800</v>
      </c>
      <c r="C143" s="255">
        <v>412123</v>
      </c>
      <c r="D143" s="257">
        <f t="shared" si="15"/>
        <v>3.3739174336867447E-2</v>
      </c>
      <c r="E143" s="256"/>
    </row>
    <row r="144" spans="2:23">
      <c r="B144" s="254">
        <v>36831</v>
      </c>
      <c r="C144" s="255">
        <v>409058</v>
      </c>
      <c r="D144" s="257">
        <f t="shared" si="15"/>
        <v>-0.74371000890510841</v>
      </c>
      <c r="E144" s="256"/>
    </row>
    <row r="145" spans="2:5">
      <c r="B145" s="254">
        <v>36861</v>
      </c>
      <c r="C145" s="255">
        <v>409363</v>
      </c>
      <c r="D145" s="257">
        <f t="shared" si="15"/>
        <v>7.4561553618313292E-2</v>
      </c>
      <c r="E145" s="257">
        <f>(C145-C133)/C133*100</f>
        <v>4.5840784834704413</v>
      </c>
    </row>
    <row r="146" spans="2:5">
      <c r="B146" s="254">
        <v>36892</v>
      </c>
      <c r="C146" s="255">
        <v>411498</v>
      </c>
      <c r="D146" s="257">
        <f t="shared" si="15"/>
        <v>0.52154200550611562</v>
      </c>
      <c r="E146" s="257">
        <f t="shared" ref="E146:E209" si="16">(C146-C134)/C134*100</f>
        <v>5.4385007417884408</v>
      </c>
    </row>
    <row r="147" spans="2:5">
      <c r="B147" s="254">
        <v>36923</v>
      </c>
      <c r="C147" s="255">
        <v>412351</v>
      </c>
      <c r="D147" s="257">
        <f t="shared" si="15"/>
        <v>0.20729140846371064</v>
      </c>
      <c r="E147" s="257">
        <f t="shared" si="16"/>
        <v>4.5952287341306581</v>
      </c>
    </row>
    <row r="148" spans="2:5">
      <c r="B148" s="254">
        <v>36951</v>
      </c>
      <c r="C148" s="255">
        <v>417454</v>
      </c>
      <c r="D148" s="257">
        <f t="shared" si="15"/>
        <v>1.2375379227890801</v>
      </c>
      <c r="E148" s="257">
        <f t="shared" si="16"/>
        <v>6.9194084592175962</v>
      </c>
    </row>
    <row r="149" spans="2:5">
      <c r="B149" s="254">
        <v>36982</v>
      </c>
      <c r="C149" s="255">
        <v>428488</v>
      </c>
      <c r="D149" s="257">
        <f t="shared" si="15"/>
        <v>2.643165474519348</v>
      </c>
      <c r="E149" s="257">
        <f t="shared" si="16"/>
        <v>7.4120124335706405</v>
      </c>
    </row>
    <row r="150" spans="2:5">
      <c r="B150" s="254">
        <v>37012</v>
      </c>
      <c r="C150" s="255">
        <v>430293</v>
      </c>
      <c r="D150" s="257">
        <f t="shared" si="15"/>
        <v>0.42124866974104291</v>
      </c>
      <c r="E150" s="257">
        <f t="shared" si="16"/>
        <v>7.3245254123568619</v>
      </c>
    </row>
    <row r="151" spans="2:5">
      <c r="B151" s="254">
        <v>37043</v>
      </c>
      <c r="C151" s="255">
        <v>434404</v>
      </c>
      <c r="D151" s="257">
        <f t="shared" si="15"/>
        <v>0.95539550957138508</v>
      </c>
      <c r="E151" s="257">
        <f t="shared" si="16"/>
        <v>7.8709831217237349</v>
      </c>
    </row>
    <row r="152" spans="2:5">
      <c r="B152" s="254">
        <v>37073</v>
      </c>
      <c r="C152" s="255">
        <v>437815</v>
      </c>
      <c r="D152" s="257">
        <f t="shared" si="15"/>
        <v>0.78521376414581823</v>
      </c>
      <c r="E152" s="257">
        <f t="shared" si="16"/>
        <v>7.6413389553394717</v>
      </c>
    </row>
    <row r="153" spans="2:5">
      <c r="B153" s="254">
        <v>37104</v>
      </c>
      <c r="C153" s="255">
        <v>442511</v>
      </c>
      <c r="D153" s="257">
        <f t="shared" si="15"/>
        <v>1.0725991571782603</v>
      </c>
      <c r="E153" s="257">
        <f t="shared" si="16"/>
        <v>7.984821493935919</v>
      </c>
    </row>
    <row r="154" spans="2:5">
      <c r="B154" s="254">
        <v>37135</v>
      </c>
      <c r="C154" s="255">
        <v>447699</v>
      </c>
      <c r="D154" s="257">
        <f t="shared" si="15"/>
        <v>1.1724002341184738</v>
      </c>
      <c r="E154" s="257">
        <f t="shared" si="16"/>
        <v>8.6690259815915169</v>
      </c>
    </row>
    <row r="155" spans="2:5">
      <c r="B155" s="254">
        <v>37165</v>
      </c>
      <c r="C155" s="255">
        <v>451659</v>
      </c>
      <c r="D155" s="257">
        <f t="shared" si="15"/>
        <v>0.88452286022528537</v>
      </c>
      <c r="E155" s="257">
        <f t="shared" si="16"/>
        <v>9.593252499860478</v>
      </c>
    </row>
    <row r="156" spans="2:5">
      <c r="B156" s="254">
        <v>37196</v>
      </c>
      <c r="C156" s="255">
        <v>456536</v>
      </c>
      <c r="D156" s="257">
        <f t="shared" si="15"/>
        <v>1.0797969264422937</v>
      </c>
      <c r="E156" s="257">
        <f t="shared" si="16"/>
        <v>11.606667025214028</v>
      </c>
    </row>
    <row r="157" spans="2:5">
      <c r="B157" s="254">
        <v>37226</v>
      </c>
      <c r="C157" s="255">
        <v>462446</v>
      </c>
      <c r="D157" s="257">
        <f t="shared" si="15"/>
        <v>1.2945309898890778</v>
      </c>
      <c r="E157" s="257">
        <f t="shared" si="16"/>
        <v>12.967219802473599</v>
      </c>
    </row>
    <row r="158" spans="2:5">
      <c r="B158" s="254">
        <v>37257</v>
      </c>
      <c r="C158" s="255">
        <v>451790</v>
      </c>
      <c r="D158" s="257">
        <f t="shared" si="15"/>
        <v>-2.3042690389796863</v>
      </c>
      <c r="E158" s="257">
        <f t="shared" si="16"/>
        <v>9.7915421217114051</v>
      </c>
    </row>
    <row r="159" spans="2:5">
      <c r="B159" s="254">
        <v>37288</v>
      </c>
      <c r="C159" s="255">
        <v>450727</v>
      </c>
      <c r="D159" s="257">
        <f t="shared" si="15"/>
        <v>-0.23528630558445296</v>
      </c>
      <c r="E159" s="257">
        <f t="shared" si="16"/>
        <v>9.3066343964244052</v>
      </c>
    </row>
    <row r="160" spans="2:5">
      <c r="B160" s="254">
        <v>37316</v>
      </c>
      <c r="C160" s="255">
        <v>460199</v>
      </c>
      <c r="D160" s="257">
        <f t="shared" si="15"/>
        <v>2.1014938088909698</v>
      </c>
      <c r="E160" s="257">
        <f t="shared" si="16"/>
        <v>10.239451532384408</v>
      </c>
    </row>
    <row r="161" spans="2:5">
      <c r="B161" s="254">
        <v>37347</v>
      </c>
      <c r="C161" s="255">
        <v>472181</v>
      </c>
      <c r="D161" s="257">
        <f t="shared" si="15"/>
        <v>2.6036562443638513</v>
      </c>
      <c r="E161" s="257">
        <f t="shared" si="16"/>
        <v>10.197018352906033</v>
      </c>
    </row>
    <row r="162" spans="2:5">
      <c r="B162" s="254">
        <v>37377</v>
      </c>
      <c r="C162" s="255">
        <v>470381</v>
      </c>
      <c r="D162" s="257">
        <f t="shared" si="15"/>
        <v>-0.38120974795682161</v>
      </c>
      <c r="E162" s="257">
        <f t="shared" si="16"/>
        <v>9.3164425170755738</v>
      </c>
    </row>
    <row r="163" spans="2:5">
      <c r="B163" s="254">
        <v>37408</v>
      </c>
      <c r="C163" s="255">
        <v>479594</v>
      </c>
      <c r="D163" s="257">
        <f t="shared" si="15"/>
        <v>1.9586250294973648</v>
      </c>
      <c r="E163" s="257">
        <f t="shared" si="16"/>
        <v>10.402758722295374</v>
      </c>
    </row>
    <row r="164" spans="2:5">
      <c r="B164" s="254">
        <v>37438</v>
      </c>
      <c r="C164" s="255">
        <v>478033</v>
      </c>
      <c r="D164" s="257">
        <f t="shared" si="15"/>
        <v>-0.32548363824401472</v>
      </c>
      <c r="E164" s="257">
        <f t="shared" si="16"/>
        <v>9.1860717426310199</v>
      </c>
    </row>
    <row r="165" spans="2:5">
      <c r="B165" s="254">
        <v>37469</v>
      </c>
      <c r="C165" s="255">
        <v>480097</v>
      </c>
      <c r="D165" s="257">
        <f t="shared" si="15"/>
        <v>0.43176935483533568</v>
      </c>
      <c r="E165" s="257">
        <f t="shared" si="16"/>
        <v>8.4938001541204624</v>
      </c>
    </row>
    <row r="166" spans="2:5">
      <c r="B166" s="254">
        <v>37500</v>
      </c>
      <c r="C166" s="255">
        <v>479696</v>
      </c>
      <c r="D166" s="257">
        <f t="shared" si="15"/>
        <v>-8.3524787699152461E-2</v>
      </c>
      <c r="E166" s="257">
        <f t="shared" si="16"/>
        <v>7.1469893834920333</v>
      </c>
    </row>
    <row r="167" spans="2:5">
      <c r="B167" s="254">
        <v>37530</v>
      </c>
      <c r="C167" s="255">
        <v>462215</v>
      </c>
      <c r="D167" s="257">
        <f t="shared" si="15"/>
        <v>-3.6441829825556189</v>
      </c>
      <c r="E167" s="257">
        <f t="shared" si="16"/>
        <v>2.3371614425927523</v>
      </c>
    </row>
    <row r="168" spans="2:5">
      <c r="B168" s="254">
        <v>37561</v>
      </c>
      <c r="C168" s="255">
        <v>456658</v>
      </c>
      <c r="D168" s="257">
        <f t="shared" si="15"/>
        <v>-1.2022543621474855</v>
      </c>
      <c r="E168" s="257">
        <f t="shared" si="16"/>
        <v>2.6722974748979268E-2</v>
      </c>
    </row>
    <row r="169" spans="2:5">
      <c r="B169" s="254">
        <v>37591</v>
      </c>
      <c r="C169" s="255">
        <v>454278</v>
      </c>
      <c r="D169" s="257">
        <f t="shared" si="15"/>
        <v>-0.52117777417673616</v>
      </c>
      <c r="E169" s="257">
        <f t="shared" si="16"/>
        <v>-1.7662602768755704</v>
      </c>
    </row>
    <row r="170" spans="2:5">
      <c r="B170" s="254">
        <v>37622</v>
      </c>
      <c r="C170" s="255">
        <v>454011</v>
      </c>
      <c r="D170" s="257">
        <f t="shared" si="15"/>
        <v>-5.8774582964616379E-2</v>
      </c>
      <c r="E170" s="257">
        <f t="shared" si="16"/>
        <v>0.49160007968303859</v>
      </c>
    </row>
    <row r="171" spans="2:5">
      <c r="B171" s="254">
        <v>37653</v>
      </c>
      <c r="C171" s="255">
        <v>454401</v>
      </c>
      <c r="D171" s="257">
        <f t="shared" si="15"/>
        <v>8.5901002398620294E-2</v>
      </c>
      <c r="E171" s="257">
        <f t="shared" si="16"/>
        <v>0.8151275605854541</v>
      </c>
    </row>
    <row r="172" spans="2:5">
      <c r="B172" s="254">
        <v>37681</v>
      </c>
      <c r="C172" s="255">
        <v>462645</v>
      </c>
      <c r="D172" s="257">
        <f t="shared" si="15"/>
        <v>1.8142565707381806</v>
      </c>
      <c r="E172" s="257">
        <f t="shared" si="16"/>
        <v>0.53150919493523452</v>
      </c>
    </row>
    <row r="173" spans="2:5">
      <c r="B173" s="254">
        <v>37712</v>
      </c>
      <c r="C173" s="255">
        <v>464132</v>
      </c>
      <c r="D173" s="257">
        <f t="shared" si="15"/>
        <v>0.32141274627414107</v>
      </c>
      <c r="E173" s="257">
        <f t="shared" si="16"/>
        <v>-1.7046429229469209</v>
      </c>
    </row>
    <row r="174" spans="2:5">
      <c r="B174" s="254">
        <v>37742</v>
      </c>
      <c r="C174" s="255">
        <v>487451</v>
      </c>
      <c r="D174" s="257">
        <f t="shared" si="15"/>
        <v>5.0242172485413636</v>
      </c>
      <c r="E174" s="257">
        <f t="shared" si="16"/>
        <v>3.6289731090328905</v>
      </c>
    </row>
    <row r="175" spans="2:5">
      <c r="B175" s="254">
        <v>37773</v>
      </c>
      <c r="C175" s="255">
        <v>481651</v>
      </c>
      <c r="D175" s="257">
        <f t="shared" si="15"/>
        <v>-1.1898631862484639</v>
      </c>
      <c r="E175" s="257">
        <f t="shared" si="16"/>
        <v>0.42890444834589253</v>
      </c>
    </row>
    <row r="176" spans="2:5">
      <c r="B176" s="254">
        <v>37803</v>
      </c>
      <c r="C176" s="255">
        <v>479705</v>
      </c>
      <c r="D176" s="257">
        <f t="shared" si="15"/>
        <v>-0.40402698219250038</v>
      </c>
      <c r="E176" s="257">
        <f t="shared" si="16"/>
        <v>0.34976664790924478</v>
      </c>
    </row>
    <row r="177" spans="2:5">
      <c r="B177" s="254">
        <v>37834</v>
      </c>
      <c r="C177" s="255">
        <v>483253</v>
      </c>
      <c r="D177" s="257">
        <f t="shared" si="15"/>
        <v>0.7396212255448662</v>
      </c>
      <c r="E177" s="257">
        <f t="shared" si="16"/>
        <v>0.65736715705367876</v>
      </c>
    </row>
    <row r="178" spans="2:5">
      <c r="B178" s="254">
        <v>37865</v>
      </c>
      <c r="C178" s="255">
        <v>486429</v>
      </c>
      <c r="D178" s="257">
        <f t="shared" si="15"/>
        <v>0.65721268155603785</v>
      </c>
      <c r="E178" s="257">
        <f t="shared" si="16"/>
        <v>1.4035972782762416</v>
      </c>
    </row>
    <row r="179" spans="2:5">
      <c r="B179" s="254">
        <v>37895</v>
      </c>
      <c r="C179" s="255">
        <v>491107</v>
      </c>
      <c r="D179" s="257">
        <f t="shared" si="15"/>
        <v>0.96170253007119233</v>
      </c>
      <c r="E179" s="257">
        <f t="shared" si="16"/>
        <v>6.2507707452159709</v>
      </c>
    </row>
    <row r="180" spans="2:5">
      <c r="B180" s="254">
        <v>37926</v>
      </c>
      <c r="C180" s="255">
        <v>492137</v>
      </c>
      <c r="D180" s="257">
        <f t="shared" si="15"/>
        <v>0.20973026244789833</v>
      </c>
      <c r="E180" s="257">
        <f t="shared" si="16"/>
        <v>7.7692715336203459</v>
      </c>
    </row>
    <row r="181" spans="2:5">
      <c r="B181" s="254">
        <v>37956</v>
      </c>
      <c r="C181" s="255">
        <v>499812</v>
      </c>
      <c r="D181" s="257">
        <f t="shared" si="15"/>
        <v>1.5595250915903498</v>
      </c>
      <c r="E181" s="257">
        <f t="shared" si="16"/>
        <v>10.023377755471319</v>
      </c>
    </row>
    <row r="182" spans="2:5">
      <c r="B182" s="254">
        <v>37987</v>
      </c>
      <c r="C182" s="255">
        <v>503300</v>
      </c>
      <c r="D182" s="257">
        <f t="shared" si="15"/>
        <v>0.69786239626099411</v>
      </c>
      <c r="E182" s="257">
        <f t="shared" si="16"/>
        <v>10.85634489032204</v>
      </c>
    </row>
    <row r="183" spans="2:5">
      <c r="B183" s="254">
        <v>38018</v>
      </c>
      <c r="C183" s="255">
        <v>480400</v>
      </c>
      <c r="D183" s="257">
        <f t="shared" si="15"/>
        <v>-4.5499701967017687</v>
      </c>
      <c r="E183" s="257">
        <f t="shared" si="16"/>
        <v>5.72159832394735</v>
      </c>
    </row>
    <row r="184" spans="2:5">
      <c r="B184" s="254">
        <v>38047</v>
      </c>
      <c r="C184" s="255">
        <v>473096</v>
      </c>
      <c r="D184" s="257">
        <f t="shared" si="15"/>
        <v>-1.520399666944213</v>
      </c>
      <c r="E184" s="257">
        <f t="shared" si="16"/>
        <v>2.2589674588507385</v>
      </c>
    </row>
    <row r="185" spans="2:5">
      <c r="B185" s="254">
        <v>38078</v>
      </c>
      <c r="C185" s="255">
        <v>480809</v>
      </c>
      <c r="D185" s="257">
        <f t="shared" si="15"/>
        <v>1.63032450073558</v>
      </c>
      <c r="E185" s="257">
        <f t="shared" si="16"/>
        <v>3.5931588427430126</v>
      </c>
    </row>
    <row r="186" spans="2:5">
      <c r="B186" s="254">
        <v>38108</v>
      </c>
      <c r="C186" s="255">
        <v>482532</v>
      </c>
      <c r="D186" s="257">
        <f t="shared" si="15"/>
        <v>0.35835435692759493</v>
      </c>
      <c r="E186" s="257">
        <f t="shared" si="16"/>
        <v>-1.0091270712338265</v>
      </c>
    </row>
    <row r="187" spans="2:5">
      <c r="B187" s="254">
        <v>38139</v>
      </c>
      <c r="C187" s="255">
        <v>487776</v>
      </c>
      <c r="D187" s="257">
        <f t="shared" si="15"/>
        <v>1.0867673024794211</v>
      </c>
      <c r="E187" s="257">
        <f t="shared" si="16"/>
        <v>1.2716676597785534</v>
      </c>
    </row>
    <row r="188" spans="2:5">
      <c r="B188" s="254">
        <v>38169</v>
      </c>
      <c r="C188" s="255">
        <v>493193</v>
      </c>
      <c r="D188" s="257">
        <f t="shared" si="15"/>
        <v>1.1105507446040805</v>
      </c>
      <c r="E188" s="257">
        <f t="shared" si="16"/>
        <v>2.8117280411919827</v>
      </c>
    </row>
    <row r="189" spans="2:5">
      <c r="B189" s="254">
        <v>38200</v>
      </c>
      <c r="C189" s="255">
        <v>505055</v>
      </c>
      <c r="D189" s="257">
        <f t="shared" si="15"/>
        <v>2.4051436253150387</v>
      </c>
      <c r="E189" s="257">
        <f t="shared" si="16"/>
        <v>4.5115084645103085</v>
      </c>
    </row>
    <row r="190" spans="2:5">
      <c r="B190" s="254">
        <v>38231</v>
      </c>
      <c r="C190" s="255">
        <v>509421</v>
      </c>
      <c r="D190" s="257">
        <f t="shared" si="15"/>
        <v>0.86446030630327397</v>
      </c>
      <c r="E190" s="257">
        <f t="shared" si="16"/>
        <v>4.7266918707560617</v>
      </c>
    </row>
    <row r="191" spans="2:5">
      <c r="B191" s="254">
        <v>38261</v>
      </c>
      <c r="C191" s="255">
        <v>512480</v>
      </c>
      <c r="D191" s="257">
        <f t="shared" si="15"/>
        <v>0.60048564939411608</v>
      </c>
      <c r="E191" s="257">
        <f t="shared" si="16"/>
        <v>4.3520047566009037</v>
      </c>
    </row>
    <row r="192" spans="2:5">
      <c r="B192" s="254">
        <v>38292</v>
      </c>
      <c r="C192" s="255">
        <v>516001</v>
      </c>
      <c r="D192" s="257">
        <f t="shared" si="15"/>
        <v>0.68705120199812675</v>
      </c>
      <c r="E192" s="257">
        <f t="shared" si="16"/>
        <v>4.8490562587247048</v>
      </c>
    </row>
    <row r="193" spans="2:5">
      <c r="B193" s="254">
        <v>38322</v>
      </c>
      <c r="C193" s="255">
        <v>519344</v>
      </c>
      <c r="D193" s="257">
        <f t="shared" si="15"/>
        <v>0.64786696149813661</v>
      </c>
      <c r="E193" s="257">
        <f t="shared" si="16"/>
        <v>3.9078693588789384</v>
      </c>
    </row>
    <row r="194" spans="2:5" hidden="1">
      <c r="B194" s="62">
        <v>38353</v>
      </c>
      <c r="C194" s="20">
        <v>525851</v>
      </c>
      <c r="D194" s="7">
        <f t="shared" si="15"/>
        <v>1.252926769154934</v>
      </c>
      <c r="E194" s="7">
        <f t="shared" si="16"/>
        <v>4.4806278561494137</v>
      </c>
    </row>
    <row r="195" spans="2:5" hidden="1">
      <c r="B195" s="62">
        <v>38384</v>
      </c>
      <c r="C195" s="20">
        <v>502321</v>
      </c>
      <c r="D195" s="7">
        <f t="shared" si="15"/>
        <v>-4.4746515647968721</v>
      </c>
      <c r="E195" s="7">
        <f t="shared" si="16"/>
        <v>4.5630724396336388</v>
      </c>
    </row>
    <row r="196" spans="2:5" hidden="1">
      <c r="B196" s="62">
        <v>38412</v>
      </c>
      <c r="C196" s="20">
        <v>506970</v>
      </c>
      <c r="D196" s="7">
        <f t="shared" si="15"/>
        <v>0.9255038113079086</v>
      </c>
      <c r="E196" s="7">
        <f t="shared" si="16"/>
        <v>7.1600689923398217</v>
      </c>
    </row>
    <row r="197" spans="2:5" hidden="1">
      <c r="B197" s="62">
        <v>38443</v>
      </c>
      <c r="C197" s="20">
        <v>509272</v>
      </c>
      <c r="D197" s="7">
        <f t="shared" si="15"/>
        <v>0.45407026056768646</v>
      </c>
      <c r="E197" s="7">
        <f t="shared" si="16"/>
        <v>5.9198143129600318</v>
      </c>
    </row>
    <row r="198" spans="2:5" hidden="1">
      <c r="B198" s="62">
        <v>38473</v>
      </c>
      <c r="C198" s="20">
        <v>525072</v>
      </c>
      <c r="D198" s="7">
        <f t="shared" si="15"/>
        <v>3.1024678364410372</v>
      </c>
      <c r="E198" s="7">
        <f t="shared" si="16"/>
        <v>8.8159956230882095</v>
      </c>
    </row>
    <row r="199" spans="2:5" hidden="1">
      <c r="B199" s="62">
        <v>38504</v>
      </c>
      <c r="C199" s="20">
        <v>530144</v>
      </c>
      <c r="D199" s="7">
        <f t="shared" ref="D199:D259" si="17">(C199-C198)/C198*100</f>
        <v>0.96596276320199892</v>
      </c>
      <c r="E199" s="7">
        <f t="shared" si="16"/>
        <v>8.685954208489143</v>
      </c>
    </row>
    <row r="200" spans="2:5" hidden="1">
      <c r="B200" s="62">
        <v>38534</v>
      </c>
      <c r="C200" s="20">
        <v>537439</v>
      </c>
      <c r="D200" s="7">
        <f t="shared" si="17"/>
        <v>1.3760412265346773</v>
      </c>
      <c r="E200" s="7">
        <f t="shared" si="16"/>
        <v>8.9713357651061543</v>
      </c>
    </row>
    <row r="201" spans="2:5" hidden="1">
      <c r="B201" s="62">
        <v>38565</v>
      </c>
      <c r="C201" s="20">
        <v>535490</v>
      </c>
      <c r="D201" s="7">
        <f t="shared" si="17"/>
        <v>-0.36264580724510131</v>
      </c>
      <c r="E201" s="7">
        <f t="shared" si="16"/>
        <v>6.026076367920326</v>
      </c>
    </row>
    <row r="202" spans="2:5" hidden="1">
      <c r="B202" s="62">
        <v>38596</v>
      </c>
      <c r="C202" s="20">
        <v>536404</v>
      </c>
      <c r="D202" s="7">
        <f t="shared" si="17"/>
        <v>0.17068479336682291</v>
      </c>
      <c r="E202" s="7">
        <f t="shared" si="16"/>
        <v>5.296797737038716</v>
      </c>
    </row>
    <row r="203" spans="2:5" hidden="1">
      <c r="B203" s="62">
        <v>38626</v>
      </c>
      <c r="C203" s="20">
        <v>542244</v>
      </c>
      <c r="D203" s="7">
        <f t="shared" si="17"/>
        <v>1.0887316276537833</v>
      </c>
      <c r="E203" s="7">
        <f t="shared" si="16"/>
        <v>5.807836403371839</v>
      </c>
    </row>
    <row r="204" spans="2:5" hidden="1">
      <c r="B204" s="62">
        <v>38657</v>
      </c>
      <c r="C204" s="20">
        <v>545276</v>
      </c>
      <c r="D204" s="7">
        <f t="shared" si="17"/>
        <v>0.55915786988883232</v>
      </c>
      <c r="E204" s="7">
        <f t="shared" si="16"/>
        <v>5.6734386173670206</v>
      </c>
    </row>
    <row r="205" spans="2:5" hidden="1">
      <c r="B205" s="62">
        <v>38687</v>
      </c>
      <c r="C205" s="20">
        <v>545128</v>
      </c>
      <c r="D205" s="7">
        <f t="shared" si="17"/>
        <v>-2.7142217885988015E-2</v>
      </c>
      <c r="E205" s="7">
        <f t="shared" si="16"/>
        <v>4.9647247296589541</v>
      </c>
    </row>
    <row r="206" spans="2:5" hidden="1">
      <c r="B206" s="62">
        <v>38718</v>
      </c>
      <c r="C206" s="20">
        <v>546897</v>
      </c>
      <c r="D206" s="7">
        <f t="shared" si="17"/>
        <v>0.32451094054974244</v>
      </c>
      <c r="E206" s="7">
        <f t="shared" si="16"/>
        <v>4.0022744085301731</v>
      </c>
    </row>
    <row r="207" spans="2:5" hidden="1">
      <c r="B207" s="62">
        <v>38749</v>
      </c>
      <c r="C207" s="20">
        <v>524552</v>
      </c>
      <c r="D207" s="7">
        <f t="shared" si="17"/>
        <v>-4.0857784921109461</v>
      </c>
      <c r="E207" s="7">
        <f t="shared" si="16"/>
        <v>4.4256561043635445</v>
      </c>
    </row>
    <row r="208" spans="2:5" hidden="1">
      <c r="B208" s="62">
        <v>38777</v>
      </c>
      <c r="C208" s="20">
        <v>526715</v>
      </c>
      <c r="D208" s="7">
        <f t="shared" si="17"/>
        <v>0.41235187359880426</v>
      </c>
      <c r="E208" s="7">
        <f t="shared" si="16"/>
        <v>3.8947077736355209</v>
      </c>
    </row>
    <row r="209" spans="2:5" hidden="1">
      <c r="B209" s="62">
        <v>38808</v>
      </c>
      <c r="C209" s="20">
        <v>537467</v>
      </c>
      <c r="D209" s="7">
        <f t="shared" si="17"/>
        <v>2.0413316499435177</v>
      </c>
      <c r="E209" s="7">
        <f t="shared" si="16"/>
        <v>5.5363342182566484</v>
      </c>
    </row>
    <row r="210" spans="2:5" hidden="1">
      <c r="B210" s="62">
        <v>38838</v>
      </c>
      <c r="C210" s="20">
        <v>548318</v>
      </c>
      <c r="D210" s="7">
        <f t="shared" si="17"/>
        <v>2.0189146496436061</v>
      </c>
      <c r="E210" s="7">
        <f t="shared" ref="E210:E252" si="18">(C210-C198)/C198*100</f>
        <v>4.4272023646280889</v>
      </c>
    </row>
    <row r="211" spans="2:5" hidden="1">
      <c r="B211" s="62">
        <v>38869</v>
      </c>
      <c r="C211" s="20">
        <v>559024</v>
      </c>
      <c r="D211" s="7">
        <f t="shared" si="17"/>
        <v>1.9525166053275655</v>
      </c>
      <c r="E211" s="7">
        <f t="shared" si="18"/>
        <v>5.44757650751494</v>
      </c>
    </row>
    <row r="212" spans="2:5" hidden="1">
      <c r="B212" s="62">
        <v>38899</v>
      </c>
      <c r="C212" s="20">
        <v>563399</v>
      </c>
      <c r="D212" s="7">
        <f t="shared" si="17"/>
        <v>0.78261398437276397</v>
      </c>
      <c r="E212" s="7">
        <f t="shared" si="18"/>
        <v>4.8303156265176135</v>
      </c>
    </row>
    <row r="213" spans="2:5" hidden="1">
      <c r="B213" s="62">
        <v>38930</v>
      </c>
      <c r="C213" s="20">
        <v>568044</v>
      </c>
      <c r="D213" s="7">
        <f t="shared" si="17"/>
        <v>0.82446010731293451</v>
      </c>
      <c r="E213" s="7">
        <f t="shared" si="18"/>
        <v>6.0792918635268629</v>
      </c>
    </row>
    <row r="214" spans="2:5" hidden="1">
      <c r="B214" s="62">
        <v>38961</v>
      </c>
      <c r="C214" s="20">
        <v>581234</v>
      </c>
      <c r="D214" s="7">
        <f t="shared" si="17"/>
        <v>2.3220032251022809</v>
      </c>
      <c r="E214" s="7">
        <f t="shared" si="18"/>
        <v>8.3575066554313544</v>
      </c>
    </row>
    <row r="215" spans="2:5" hidden="1">
      <c r="B215" s="62">
        <v>38991</v>
      </c>
      <c r="C215" s="20">
        <v>579275</v>
      </c>
      <c r="D215" s="7">
        <f t="shared" si="17"/>
        <v>-0.33704153576700607</v>
      </c>
      <c r="E215" s="7">
        <f t="shared" si="18"/>
        <v>6.8292134168381757</v>
      </c>
    </row>
    <row r="216" spans="2:5" hidden="1">
      <c r="B216" s="62">
        <v>39022</v>
      </c>
      <c r="C216" s="20">
        <v>579296</v>
      </c>
      <c r="D216" s="7">
        <f t="shared" si="17"/>
        <v>3.6252211816494755E-3</v>
      </c>
      <c r="E216" s="7">
        <f t="shared" si="18"/>
        <v>6.2390422464953526</v>
      </c>
    </row>
    <row r="217" spans="2:5" hidden="1">
      <c r="B217" s="62">
        <v>39052</v>
      </c>
      <c r="C217" s="20">
        <v>574871</v>
      </c>
      <c r="D217" s="7">
        <f t="shared" si="17"/>
        <v>-0.7638582002982931</v>
      </c>
      <c r="E217" s="7">
        <f t="shared" si="18"/>
        <v>5.4561497483159913</v>
      </c>
    </row>
    <row r="218" spans="2:5" hidden="1">
      <c r="B218" s="62">
        <v>39083</v>
      </c>
      <c r="C218" s="20">
        <v>579940</v>
      </c>
      <c r="D218" s="7">
        <f t="shared" si="17"/>
        <v>0.88176303901223063</v>
      </c>
      <c r="E218" s="7">
        <f t="shared" si="18"/>
        <v>6.0419055142010283</v>
      </c>
    </row>
    <row r="219" spans="2:5" hidden="1">
      <c r="B219" s="62">
        <v>39114</v>
      </c>
      <c r="C219" s="20">
        <v>560487</v>
      </c>
      <c r="D219" s="7">
        <f t="shared" si="17"/>
        <v>-3.3543125150877677</v>
      </c>
      <c r="E219" s="7">
        <f t="shared" si="18"/>
        <v>6.8506077567143011</v>
      </c>
    </row>
    <row r="220" spans="2:5" hidden="1">
      <c r="B220" s="62">
        <v>39142</v>
      </c>
      <c r="C220" s="20">
        <v>523396</v>
      </c>
      <c r="D220" s="7">
        <f t="shared" si="17"/>
        <v>-6.6176378756331546</v>
      </c>
      <c r="E220" s="7">
        <f t="shared" si="18"/>
        <v>-0.63013204484398577</v>
      </c>
    </row>
    <row r="221" spans="2:5" hidden="1">
      <c r="B221" s="62">
        <v>39173</v>
      </c>
      <c r="C221" s="20">
        <v>524621</v>
      </c>
      <c r="D221" s="7">
        <f t="shared" si="17"/>
        <v>0.2340484069423534</v>
      </c>
      <c r="E221" s="7">
        <f t="shared" si="18"/>
        <v>-2.3901002294094336</v>
      </c>
    </row>
    <row r="222" spans="2:5" hidden="1">
      <c r="B222" s="62">
        <v>39203</v>
      </c>
      <c r="C222" s="20">
        <v>527942</v>
      </c>
      <c r="D222" s="7">
        <f t="shared" si="17"/>
        <v>0.6330284147984927</v>
      </c>
      <c r="E222" s="7">
        <f t="shared" si="18"/>
        <v>-3.7160917569731429</v>
      </c>
    </row>
    <row r="223" spans="2:5" hidden="1">
      <c r="B223" s="62">
        <v>39234</v>
      </c>
      <c r="C223" s="20">
        <v>530434</v>
      </c>
      <c r="D223" s="7">
        <f t="shared" si="17"/>
        <v>0.47202154782154099</v>
      </c>
      <c r="E223" s="7">
        <f t="shared" si="18"/>
        <v>-5.1142705858782449</v>
      </c>
    </row>
    <row r="224" spans="2:5" hidden="1">
      <c r="B224" s="62">
        <v>39264</v>
      </c>
      <c r="C224" s="20">
        <v>531558</v>
      </c>
      <c r="D224" s="7">
        <f t="shared" si="17"/>
        <v>0.21190195198648654</v>
      </c>
      <c r="E224" s="7">
        <f t="shared" si="18"/>
        <v>-5.6515897259313563</v>
      </c>
    </row>
    <row r="225" spans="2:5" hidden="1">
      <c r="B225" s="62">
        <v>39295</v>
      </c>
      <c r="C225" s="20">
        <v>539582</v>
      </c>
      <c r="D225" s="7">
        <f t="shared" si="17"/>
        <v>1.5095248307804605</v>
      </c>
      <c r="E225" s="7">
        <f t="shared" si="18"/>
        <v>-5.0105273535148687</v>
      </c>
    </row>
    <row r="226" spans="2:5" hidden="1">
      <c r="B226" s="62">
        <v>39326</v>
      </c>
      <c r="C226" s="20">
        <v>537478</v>
      </c>
      <c r="D226" s="7">
        <f t="shared" si="17"/>
        <v>-0.3899314654677139</v>
      </c>
      <c r="E226" s="7">
        <f t="shared" si="18"/>
        <v>-7.528121204196589</v>
      </c>
    </row>
    <row r="227" spans="2:5" hidden="1">
      <c r="B227" s="62">
        <v>39356</v>
      </c>
      <c r="C227" s="20">
        <v>535520</v>
      </c>
      <c r="D227" s="7">
        <f t="shared" si="17"/>
        <v>-0.36429398040477934</v>
      </c>
      <c r="E227" s="7">
        <f t="shared" si="18"/>
        <v>-7.5534072763368005</v>
      </c>
    </row>
    <row r="228" spans="2:5" hidden="1">
      <c r="B228" s="62">
        <v>39387</v>
      </c>
      <c r="C228" s="20">
        <v>544475</v>
      </c>
      <c r="D228" s="7">
        <f t="shared" si="17"/>
        <v>1.6722064535404839</v>
      </c>
      <c r="E228" s="7">
        <f t="shared" si="18"/>
        <v>-6.0109166988896865</v>
      </c>
    </row>
    <row r="229" spans="2:5" hidden="1">
      <c r="B229" s="62">
        <v>39417</v>
      </c>
      <c r="C229" s="20">
        <v>542150</v>
      </c>
      <c r="D229" s="7">
        <f t="shared" si="17"/>
        <v>-0.42701685109509158</v>
      </c>
      <c r="E229" s="7">
        <f t="shared" si="18"/>
        <v>-5.6918856578258428</v>
      </c>
    </row>
    <row r="230" spans="2:5" hidden="1">
      <c r="B230" s="62">
        <v>39448</v>
      </c>
      <c r="C230" s="20">
        <v>554165</v>
      </c>
      <c r="D230" s="7">
        <f t="shared" si="17"/>
        <v>2.2161763349626487</v>
      </c>
      <c r="E230" s="7">
        <f t="shared" si="18"/>
        <v>-4.4444252853743489</v>
      </c>
    </row>
    <row r="231" spans="2:5" hidden="1">
      <c r="B231" s="62">
        <v>39479</v>
      </c>
      <c r="C231" s="20">
        <v>544227</v>
      </c>
      <c r="D231" s="7">
        <f t="shared" si="17"/>
        <v>-1.7933287017404562</v>
      </c>
      <c r="E231" s="7">
        <f t="shared" si="18"/>
        <v>-2.9010485524195921</v>
      </c>
    </row>
    <row r="232" spans="2:5" hidden="1">
      <c r="B232" s="62">
        <v>39508</v>
      </c>
      <c r="C232" s="20">
        <v>499477</v>
      </c>
      <c r="D232" s="7">
        <f t="shared" si="17"/>
        <v>-8.2226717895290022</v>
      </c>
      <c r="E232" s="7">
        <f t="shared" si="18"/>
        <v>-4.5699623229829802</v>
      </c>
    </row>
    <row r="233" spans="2:5" hidden="1">
      <c r="B233" s="62">
        <v>39539</v>
      </c>
      <c r="C233" s="20">
        <v>495477</v>
      </c>
      <c r="D233" s="7">
        <f t="shared" si="17"/>
        <v>-0.80083767620931501</v>
      </c>
      <c r="E233" s="7">
        <f t="shared" si="18"/>
        <v>-5.5552484555517223</v>
      </c>
    </row>
    <row r="234" spans="2:5" hidden="1">
      <c r="B234" s="62">
        <v>39569</v>
      </c>
      <c r="C234" s="20">
        <v>501431</v>
      </c>
      <c r="D234" s="7">
        <f t="shared" si="17"/>
        <v>1.2016703096208301</v>
      </c>
      <c r="E234" s="7">
        <f t="shared" si="18"/>
        <v>-5.021574339605487</v>
      </c>
    </row>
    <row r="235" spans="2:5" hidden="1">
      <c r="B235" s="62">
        <v>39600</v>
      </c>
      <c r="C235" s="20">
        <v>508744</v>
      </c>
      <c r="D235" s="7">
        <f t="shared" si="17"/>
        <v>1.4584259848314125</v>
      </c>
      <c r="E235" s="7">
        <f t="shared" si="18"/>
        <v>-4.0891043937605804</v>
      </c>
    </row>
    <row r="236" spans="2:5" hidden="1">
      <c r="B236" s="62">
        <v>39630</v>
      </c>
      <c r="C236" s="20">
        <v>504051</v>
      </c>
      <c r="D236" s="7">
        <f t="shared" si="17"/>
        <v>-0.9224678816850912</v>
      </c>
      <c r="E236" s="7">
        <f t="shared" si="18"/>
        <v>-5.1747880758073439</v>
      </c>
    </row>
    <row r="237" spans="2:5" hidden="1">
      <c r="B237" s="62">
        <v>39661</v>
      </c>
      <c r="C237" s="20">
        <v>509923</v>
      </c>
      <c r="D237" s="7">
        <f t="shared" si="17"/>
        <v>1.1649614820722507</v>
      </c>
      <c r="E237" s="7">
        <f t="shared" si="18"/>
        <v>-5.4966622311344704</v>
      </c>
    </row>
    <row r="238" spans="2:5" hidden="1">
      <c r="B238" s="62">
        <v>39692</v>
      </c>
      <c r="C238" s="20">
        <v>520117</v>
      </c>
      <c r="D238" s="7">
        <f t="shared" si="17"/>
        <v>1.9991253581423076</v>
      </c>
      <c r="E238" s="7">
        <f t="shared" si="18"/>
        <v>-3.2300856965308351</v>
      </c>
    </row>
    <row r="239" spans="2:5" hidden="1">
      <c r="B239" s="62">
        <v>39722</v>
      </c>
      <c r="C239" s="20">
        <v>537441</v>
      </c>
      <c r="D239" s="7">
        <f t="shared" si="17"/>
        <v>3.3307890340058099</v>
      </c>
      <c r="E239" s="7">
        <f t="shared" si="18"/>
        <v>0.35871676127875712</v>
      </c>
    </row>
    <row r="240" spans="2:5" hidden="1">
      <c r="B240" s="62">
        <v>39753</v>
      </c>
      <c r="C240" s="20">
        <v>541689</v>
      </c>
      <c r="D240" s="7">
        <f t="shared" si="17"/>
        <v>0.79041234293624785</v>
      </c>
      <c r="E240" s="7">
        <f t="shared" si="18"/>
        <v>-0.51168556866706461</v>
      </c>
    </row>
    <row r="241" spans="2:5" hidden="1">
      <c r="B241" s="62">
        <v>39783</v>
      </c>
      <c r="C241" s="20">
        <v>543693</v>
      </c>
      <c r="D241" s="7">
        <f t="shared" si="17"/>
        <v>0.36995397728216745</v>
      </c>
      <c r="E241" s="7">
        <f t="shared" si="18"/>
        <v>0.28460758092778754</v>
      </c>
    </row>
    <row r="242" spans="2:5" hidden="1">
      <c r="B242" s="62">
        <v>39814</v>
      </c>
      <c r="C242" s="20">
        <v>553094</v>
      </c>
      <c r="D242" s="7">
        <f t="shared" si="17"/>
        <v>1.7291007976928157</v>
      </c>
      <c r="E242" s="7">
        <f t="shared" si="18"/>
        <v>-0.19326373913906508</v>
      </c>
    </row>
    <row r="243" spans="2:5" hidden="1">
      <c r="B243" s="62">
        <v>39845</v>
      </c>
      <c r="C243" s="20">
        <v>536654</v>
      </c>
      <c r="D243" s="7">
        <f t="shared" si="17"/>
        <v>-2.9723699768936203</v>
      </c>
      <c r="E243" s="7">
        <f t="shared" si="18"/>
        <v>-1.3915149377006286</v>
      </c>
    </row>
    <row r="244" spans="2:5" hidden="1">
      <c r="B244" s="62">
        <v>39873</v>
      </c>
      <c r="C244" s="20">
        <v>514809</v>
      </c>
      <c r="D244" s="7">
        <f t="shared" si="17"/>
        <v>-4.0705929705173167</v>
      </c>
      <c r="E244" s="7">
        <f t="shared" si="18"/>
        <v>3.0696108129103039</v>
      </c>
    </row>
    <row r="245" spans="2:5" hidden="1">
      <c r="B245" s="62">
        <v>39904</v>
      </c>
      <c r="C245" s="20">
        <v>520262</v>
      </c>
      <c r="D245" s="7">
        <f t="shared" si="17"/>
        <v>1.0592277912779302</v>
      </c>
      <c r="E245" s="7">
        <f t="shared" si="18"/>
        <v>5.0022503567269521</v>
      </c>
    </row>
    <row r="246" spans="2:5" hidden="1">
      <c r="B246" s="62">
        <v>39934</v>
      </c>
      <c r="C246" s="20">
        <v>543135</v>
      </c>
      <c r="D246" s="7">
        <f t="shared" si="17"/>
        <v>4.3964387174154558</v>
      </c>
      <c r="E246" s="7">
        <f t="shared" si="18"/>
        <v>8.3169967552863717</v>
      </c>
    </row>
    <row r="247" spans="2:5" hidden="1">
      <c r="B247" s="62">
        <v>39965</v>
      </c>
      <c r="C247" s="20">
        <v>556911</v>
      </c>
      <c r="D247" s="7">
        <f t="shared" si="17"/>
        <v>2.5363859813858434</v>
      </c>
      <c r="E247" s="7">
        <f t="shared" si="18"/>
        <v>9.4678266475869979</v>
      </c>
    </row>
    <row r="248" spans="2:5" hidden="1">
      <c r="B248" s="62">
        <v>39995</v>
      </c>
      <c r="C248" s="20">
        <v>571008</v>
      </c>
      <c r="D248" s="7">
        <f t="shared" si="17"/>
        <v>2.5312841728750195</v>
      </c>
      <c r="E248" s="7">
        <f t="shared" si="18"/>
        <v>13.283774856115752</v>
      </c>
    </row>
    <row r="249" spans="2:5" hidden="1">
      <c r="B249" s="62">
        <v>40026</v>
      </c>
      <c r="C249" s="20">
        <v>574564</v>
      </c>
      <c r="D249" s="7">
        <f t="shared" si="17"/>
        <v>0.62275835014570724</v>
      </c>
      <c r="E249" s="7">
        <f t="shared" si="18"/>
        <v>12.67661980338208</v>
      </c>
    </row>
    <row r="250" spans="2:5" hidden="1">
      <c r="B250" s="62">
        <v>40057</v>
      </c>
      <c r="C250" s="20">
        <v>600780</v>
      </c>
      <c r="D250" s="7">
        <f t="shared" si="17"/>
        <v>4.5627641133102665</v>
      </c>
      <c r="E250" s="7">
        <f t="shared" si="18"/>
        <v>15.508625943778034</v>
      </c>
    </row>
    <row r="251" spans="2:5" hidden="1">
      <c r="B251" s="62">
        <v>40087</v>
      </c>
      <c r="C251" s="20">
        <v>619947</v>
      </c>
      <c r="D251" s="7">
        <f t="shared" si="17"/>
        <v>3.1903525416957956</v>
      </c>
      <c r="E251" s="7">
        <f t="shared" si="18"/>
        <v>15.351638598469414</v>
      </c>
    </row>
    <row r="252" spans="2:5" hidden="1">
      <c r="B252" s="62">
        <v>40118</v>
      </c>
      <c r="C252" s="20">
        <v>633425</v>
      </c>
      <c r="D252" s="7">
        <f t="shared" si="17"/>
        <v>2.1740568145341457</v>
      </c>
      <c r="E252" s="7">
        <f t="shared" si="18"/>
        <v>16.935178672633189</v>
      </c>
    </row>
    <row r="253" spans="2:5" hidden="1">
      <c r="B253" s="62">
        <v>40148</v>
      </c>
      <c r="C253" s="20">
        <v>642429</v>
      </c>
      <c r="D253" s="7">
        <f t="shared" si="17"/>
        <v>1.4214784702214152</v>
      </c>
      <c r="E253" s="7">
        <f>(C253-C241)/C241*100</f>
        <v>18.160248522603748</v>
      </c>
    </row>
    <row r="254" spans="2:5" hidden="1">
      <c r="B254" s="62">
        <v>40179</v>
      </c>
      <c r="C254" s="20">
        <v>655853</v>
      </c>
      <c r="D254" s="7">
        <f t="shared" si="17"/>
        <v>2.0895694310188362</v>
      </c>
      <c r="E254" s="7">
        <f t="shared" ref="E254:E259" si="19">(C254-C242)/C242*100</f>
        <v>18.578939565426491</v>
      </c>
    </row>
    <row r="255" spans="2:5">
      <c r="B255" s="62">
        <v>40210</v>
      </c>
      <c r="C255" s="20">
        <v>667084</v>
      </c>
      <c r="D255" s="7">
        <f t="shared" si="17"/>
        <v>1.7124264126259998</v>
      </c>
      <c r="E255" s="7">
        <f t="shared" si="19"/>
        <v>24.304300349946146</v>
      </c>
    </row>
    <row r="256" spans="2:5">
      <c r="B256" s="62">
        <v>40238</v>
      </c>
      <c r="C256" s="20">
        <v>752975</v>
      </c>
      <c r="D256" s="7">
        <f t="shared" si="17"/>
        <v>12.875589880734662</v>
      </c>
      <c r="E256" s="7">
        <f t="shared" si="19"/>
        <v>46.262982970383192</v>
      </c>
    </row>
    <row r="257" spans="2:5">
      <c r="B257" s="62">
        <v>40269</v>
      </c>
      <c r="C257" s="20">
        <v>766786</v>
      </c>
      <c r="D257" s="7">
        <f t="shared" si="17"/>
        <v>1.8341910421992762</v>
      </c>
      <c r="E257" s="7">
        <f t="shared" si="19"/>
        <v>47.384586996551739</v>
      </c>
    </row>
    <row r="258" spans="2:5">
      <c r="B258" s="62">
        <v>40299</v>
      </c>
      <c r="C258" s="20">
        <v>788994</v>
      </c>
      <c r="D258" s="7">
        <f t="shared" si="17"/>
        <v>2.8962448453675469</v>
      </c>
      <c r="E258" s="7">
        <f t="shared" si="19"/>
        <v>45.266646413875009</v>
      </c>
    </row>
    <row r="259" spans="2:5">
      <c r="B259" s="62">
        <v>40330</v>
      </c>
      <c r="C259" s="20">
        <v>812815</v>
      </c>
      <c r="D259" s="7">
        <f t="shared" si="17"/>
        <v>3.0191611089564687</v>
      </c>
      <c r="E259" s="7">
        <f t="shared" si="19"/>
        <v>45.95060970244797</v>
      </c>
    </row>
    <row r="260" spans="2:5">
      <c r="B260" s="62">
        <v>40360</v>
      </c>
      <c r="C260" s="20">
        <v>826237</v>
      </c>
      <c r="D260" s="7">
        <f t="shared" ref="D260:D265" si="20">(C260-C259)/C259*100</f>
        <v>1.6512982659030653</v>
      </c>
      <c r="E260" s="7">
        <f t="shared" ref="E260:E265" si="21">(C260-C248)/C248*100</f>
        <v>44.697972707913024</v>
      </c>
    </row>
    <row r="261" spans="2:5">
      <c r="B261" s="62">
        <v>40391</v>
      </c>
      <c r="C261" s="20">
        <v>833602</v>
      </c>
      <c r="D261" s="7">
        <f t="shared" si="20"/>
        <v>0.8913907268737663</v>
      </c>
      <c r="E261" s="7">
        <f t="shared" si="21"/>
        <v>45.084272596264299</v>
      </c>
    </row>
    <row r="262" spans="2:5">
      <c r="B262" s="62">
        <v>40422</v>
      </c>
      <c r="C262" s="20">
        <v>846072</v>
      </c>
      <c r="D262" s="7">
        <f t="shared" si="20"/>
        <v>1.4959177161283204</v>
      </c>
      <c r="E262" s="7">
        <f t="shared" si="21"/>
        <v>40.828922400878859</v>
      </c>
    </row>
    <row r="263" spans="2:5">
      <c r="B263" s="62">
        <v>40452</v>
      </c>
      <c r="C263" s="20">
        <v>863609</v>
      </c>
      <c r="D263" s="7">
        <f t="shared" si="20"/>
        <v>2.0727550373963446</v>
      </c>
      <c r="E263" s="7">
        <f t="shared" si="21"/>
        <v>39.303682411560985</v>
      </c>
    </row>
    <row r="264" spans="2:5">
      <c r="B264" s="62">
        <v>40483</v>
      </c>
      <c r="C264" s="20">
        <v>883099</v>
      </c>
      <c r="D264" s="7">
        <f t="shared" si="20"/>
        <v>2.2568083472960567</v>
      </c>
      <c r="E264" s="7">
        <f t="shared" si="21"/>
        <v>39.416505505782055</v>
      </c>
    </row>
    <row r="265" spans="2:5">
      <c r="B265" s="62">
        <v>40513</v>
      </c>
      <c r="C265" s="20">
        <v>891132</v>
      </c>
      <c r="D265" s="7">
        <f t="shared" si="20"/>
        <v>0.90963753780719947</v>
      </c>
      <c r="E265" s="7">
        <f t="shared" si="21"/>
        <v>38.712916135479567</v>
      </c>
    </row>
    <row r="266" spans="2:5" ht="13.5" thickBot="1"/>
    <row r="267" spans="2:5">
      <c r="B267" s="210" t="s">
        <v>16</v>
      </c>
      <c r="C267" s="211">
        <f>AVERAGE(C134:C145)</f>
        <v>403046.08333333331</v>
      </c>
      <c r="D267" s="212">
        <f>AVERAGE(D134:D145)</f>
        <v>0.3774877227546139</v>
      </c>
      <c r="E267" s="213">
        <f>AVERAGE(E134:E145)</f>
        <v>4.5840784834704413</v>
      </c>
    </row>
    <row r="268" spans="2:5">
      <c r="B268" s="214" t="s">
        <v>17</v>
      </c>
      <c r="C268" s="215">
        <f>AVERAGE(C146:C157)</f>
        <v>436096.16666666669</v>
      </c>
      <c r="D268" s="216">
        <f>AVERAGE(D146:D157)</f>
        <v>1.022937076882491</v>
      </c>
      <c r="E268" s="217">
        <f>AVERAGE(E146:E157)</f>
        <v>8.168582055100245</v>
      </c>
    </row>
    <row r="269" spans="2:5">
      <c r="B269" s="214" t="s">
        <v>18</v>
      </c>
      <c r="C269" s="215">
        <f>AVERAGE(C158:C169)</f>
        <v>466320.75</v>
      </c>
      <c r="D269" s="216">
        <f>AVERAGE(D158:D169)</f>
        <v>-0.1334870166463705</v>
      </c>
      <c r="E269" s="217">
        <f>AVERAGE(E158:E169)</f>
        <v>7.0565277552922394</v>
      </c>
    </row>
    <row r="270" spans="2:5">
      <c r="B270" s="214" t="s">
        <v>19</v>
      </c>
      <c r="C270" s="215">
        <f>AVERAGE(C170:C181)</f>
        <v>478061.16666666669</v>
      </c>
      <c r="D270" s="216">
        <f>AVERAGE(D170:D181)</f>
        <v>0.81007621731308899</v>
      </c>
      <c r="E270" s="217">
        <f>AVERAGE(E170:E181)</f>
        <v>2.5538018822651991</v>
      </c>
    </row>
    <row r="271" spans="2:5">
      <c r="B271" s="214" t="s">
        <v>20</v>
      </c>
      <c r="C271" s="215">
        <f>AVERAGE(C182:C193)</f>
        <v>496950.58333333331</v>
      </c>
      <c r="D271" s="216">
        <f>AVERAGE(D182:D193)</f>
        <v>0.33487476515586506</v>
      </c>
      <c r="E271" s="217">
        <f>AVERAGE(E182:E193)</f>
        <v>3.9876224045892315</v>
      </c>
    </row>
    <row r="272" spans="2:5">
      <c r="B272" s="214" t="s">
        <v>21</v>
      </c>
      <c r="C272" s="215">
        <f>AVERAGE(C194:C205)</f>
        <v>528467.58333333337</v>
      </c>
      <c r="D272" s="216">
        <f>AVERAGE(D194:D205)</f>
        <v>0.41925894734914326</v>
      </c>
      <c r="E272" s="217">
        <f>AVERAGE(E194:E205)</f>
        <v>6.3638119210936068</v>
      </c>
    </row>
    <row r="273" spans="2:5">
      <c r="B273" s="214" t="s">
        <v>22</v>
      </c>
      <c r="C273" s="215">
        <f>AVERAGE(C206:C217)</f>
        <v>557424.33333333337</v>
      </c>
      <c r="D273" s="216">
        <f>AVERAGE(D206:D217)</f>
        <v>0.45797083573805158</v>
      </c>
      <c r="E273" s="217">
        <f>AVERAGE(E206:E217)</f>
        <v>5.4604392445045207</v>
      </c>
    </row>
    <row r="274" spans="2:5">
      <c r="B274" s="214" t="s">
        <v>23</v>
      </c>
      <c r="C274" s="215">
        <f>AVERAGE(C218:C229)</f>
        <v>539798.58333333337</v>
      </c>
      <c r="D274" s="216">
        <f>AVERAGE(D218:D229)</f>
        <v>-0.46155817023387175</v>
      </c>
      <c r="E274" s="217">
        <f>AVERAGE(E218:E229)</f>
        <v>-3.0337107719070517</v>
      </c>
    </row>
    <row r="275" spans="2:5">
      <c r="B275" s="214" t="s">
        <v>24</v>
      </c>
      <c r="C275" s="215">
        <f>AVERAGE(C230:C241)</f>
        <v>521702.91666666669</v>
      </c>
      <c r="D275" s="216">
        <f>AVERAGE(D230:D241)</f>
        <v>6.6017397890817453E-2</v>
      </c>
      <c r="E275" s="217">
        <f>AVERAGE(E230:E241)</f>
        <v>-3.3626050483023229</v>
      </c>
    </row>
    <row r="276" spans="2:5">
      <c r="B276" s="214" t="s">
        <v>25</v>
      </c>
      <c r="C276" s="215">
        <f>AVERAGE(C242:C253)</f>
        <v>572251.5</v>
      </c>
      <c r="D276" s="216">
        <f>AVERAGE(D242:D253)</f>
        <v>1.4317404002619547</v>
      </c>
      <c r="E276" s="217">
        <f>AVERAGE(E242:E253)</f>
        <v>9.6823326910544285</v>
      </c>
    </row>
    <row r="277" spans="2:5" ht="13.5" thickBot="1">
      <c r="B277" s="218" t="s">
        <v>436</v>
      </c>
      <c r="C277" s="219">
        <f>AVERAGE(C254:C265)</f>
        <v>799021.5</v>
      </c>
      <c r="D277" s="220">
        <f>AVERAGE(D254:D265)</f>
        <v>2.8087491960256283</v>
      </c>
      <c r="E277" s="221">
        <f>AVERAGE(E254:E265)</f>
        <v>39.649361479709107</v>
      </c>
    </row>
  </sheetData>
  <mergeCells count="10">
    <mergeCell ref="D93:R93"/>
    <mergeCell ref="S93:T93"/>
    <mergeCell ref="B120:C120"/>
    <mergeCell ref="B75:C75"/>
    <mergeCell ref="B1:AA1"/>
    <mergeCell ref="S3:T3"/>
    <mergeCell ref="D3:R3"/>
    <mergeCell ref="D48:R48"/>
    <mergeCell ref="S48:T48"/>
    <mergeCell ref="B30:C30"/>
  </mergeCells>
  <phoneticPr fontId="6" type="noConversion"/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97"/>
  <sheetViews>
    <sheetView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  <col min="4" max="4" width="9.140625" customWidth="1"/>
  </cols>
  <sheetData>
    <row r="1" spans="1:3" ht="40.5" customHeight="1" thickBot="1">
      <c r="A1" s="330" t="s">
        <v>245</v>
      </c>
      <c r="B1" s="331"/>
      <c r="C1" s="332"/>
    </row>
    <row r="2" spans="1:3" ht="13.5" thickBot="1"/>
    <row r="3" spans="1:3">
      <c r="B3" s="73" t="s">
        <v>234</v>
      </c>
      <c r="C3" s="151" t="s">
        <v>355</v>
      </c>
    </row>
    <row r="4" spans="1:3" ht="13.5" thickBot="1">
      <c r="B4" s="75" t="s">
        <v>233</v>
      </c>
      <c r="C4" s="76" t="s">
        <v>232</v>
      </c>
    </row>
    <row r="6" spans="1:3" hidden="1">
      <c r="A6" s="62">
        <v>35796</v>
      </c>
      <c r="B6" s="1">
        <v>76.900000000000006</v>
      </c>
      <c r="C6" s="1">
        <v>40276088</v>
      </c>
    </row>
    <row r="7" spans="1:3" hidden="1">
      <c r="A7" s="62">
        <v>35827</v>
      </c>
      <c r="B7" s="1">
        <v>87.3</v>
      </c>
      <c r="C7" s="1">
        <v>39494290</v>
      </c>
    </row>
    <row r="8" spans="1:3" hidden="1">
      <c r="A8" s="62">
        <v>35855</v>
      </c>
      <c r="B8" s="1">
        <v>88.4</v>
      </c>
      <c r="C8" s="1">
        <v>39779879</v>
      </c>
    </row>
    <row r="9" spans="1:3" hidden="1">
      <c r="A9" s="62">
        <v>35886</v>
      </c>
      <c r="B9" s="1">
        <v>82.7</v>
      </c>
      <c r="C9" s="1">
        <v>40837325</v>
      </c>
    </row>
    <row r="10" spans="1:3" hidden="1">
      <c r="A10" s="62">
        <v>35916</v>
      </c>
      <c r="B10" s="1">
        <v>87.1</v>
      </c>
      <c r="C10" s="1">
        <v>39204839</v>
      </c>
    </row>
    <row r="11" spans="1:3" hidden="1">
      <c r="A11" s="62">
        <v>35947</v>
      </c>
      <c r="B11" s="1">
        <v>89.6</v>
      </c>
      <c r="C11" s="1">
        <v>40226963</v>
      </c>
    </row>
    <row r="12" spans="1:3" hidden="1">
      <c r="A12" s="62">
        <v>35977</v>
      </c>
      <c r="B12" s="1">
        <v>89.8</v>
      </c>
      <c r="C12" s="1">
        <v>41053694</v>
      </c>
    </row>
    <row r="13" spans="1:3" hidden="1">
      <c r="A13" s="62">
        <v>36008</v>
      </c>
      <c r="B13" s="1">
        <v>85.9</v>
      </c>
      <c r="C13" s="1">
        <v>39012908</v>
      </c>
    </row>
    <row r="14" spans="1:3" hidden="1">
      <c r="A14" s="62">
        <v>36039</v>
      </c>
      <c r="B14" s="1">
        <v>91.9</v>
      </c>
      <c r="C14" s="1">
        <v>41059985</v>
      </c>
    </row>
    <row r="15" spans="1:3" hidden="1">
      <c r="A15" s="62">
        <v>36069</v>
      </c>
      <c r="B15" s="1">
        <v>95.7</v>
      </c>
      <c r="C15" s="1">
        <v>40422982</v>
      </c>
    </row>
    <row r="16" spans="1:3" hidden="1">
      <c r="A16" s="62">
        <v>36100</v>
      </c>
      <c r="B16" s="1">
        <v>94.5</v>
      </c>
      <c r="C16" s="1">
        <v>39850547</v>
      </c>
    </row>
    <row r="17" spans="1:3" hidden="1">
      <c r="A17" s="62">
        <v>36130</v>
      </c>
      <c r="B17" s="1">
        <v>72.7</v>
      </c>
      <c r="C17" s="1">
        <v>40663405</v>
      </c>
    </row>
    <row r="18" spans="1:3" hidden="1">
      <c r="A18" s="62">
        <v>36161</v>
      </c>
      <c r="B18" s="1">
        <v>74.7</v>
      </c>
      <c r="C18" s="1">
        <v>40861074</v>
      </c>
    </row>
    <row r="19" spans="1:3" hidden="1">
      <c r="A19" s="62">
        <v>36192</v>
      </c>
      <c r="B19" s="1">
        <v>84</v>
      </c>
      <c r="C19" s="1">
        <v>40326647</v>
      </c>
    </row>
    <row r="20" spans="1:3" hidden="1">
      <c r="A20" s="62">
        <v>36220</v>
      </c>
      <c r="B20" s="1">
        <v>87.5</v>
      </c>
      <c r="C20" s="1">
        <v>40344613</v>
      </c>
    </row>
    <row r="21" spans="1:3" hidden="1">
      <c r="A21" s="62">
        <v>36251</v>
      </c>
      <c r="B21" s="1">
        <v>81.400000000000006</v>
      </c>
      <c r="C21" s="1">
        <v>41327602</v>
      </c>
    </row>
    <row r="22" spans="1:3" hidden="1">
      <c r="A22" s="62">
        <v>36281</v>
      </c>
      <c r="B22" s="1">
        <v>86</v>
      </c>
      <c r="C22" s="1">
        <v>42191565</v>
      </c>
    </row>
    <row r="23" spans="1:3" hidden="1">
      <c r="A23" s="62">
        <v>36312</v>
      </c>
      <c r="B23" s="1">
        <v>85.1</v>
      </c>
      <c r="C23" s="1">
        <v>42024710</v>
      </c>
    </row>
    <row r="24" spans="1:3" hidden="1">
      <c r="A24" s="62">
        <v>36342</v>
      </c>
      <c r="B24" s="1">
        <v>88.3</v>
      </c>
      <c r="C24" s="1">
        <v>42905008</v>
      </c>
    </row>
    <row r="25" spans="1:3" hidden="1">
      <c r="A25" s="62">
        <v>36373</v>
      </c>
      <c r="B25" s="1">
        <v>87.8</v>
      </c>
      <c r="C25" s="1">
        <v>42853377</v>
      </c>
    </row>
    <row r="26" spans="1:3" hidden="1">
      <c r="A26" s="62">
        <v>36404</v>
      </c>
      <c r="B26" s="1">
        <v>90.4</v>
      </c>
      <c r="C26" s="1">
        <v>44414416</v>
      </c>
    </row>
    <row r="27" spans="1:3" hidden="1">
      <c r="A27" s="62">
        <v>36434</v>
      </c>
      <c r="B27" s="1">
        <v>96.4</v>
      </c>
      <c r="C27" s="1">
        <v>43372854</v>
      </c>
    </row>
    <row r="28" spans="1:3" hidden="1">
      <c r="A28" s="62">
        <v>36465</v>
      </c>
      <c r="B28" s="1">
        <v>98.5</v>
      </c>
      <c r="C28" s="1">
        <v>44835506</v>
      </c>
    </row>
    <row r="29" spans="1:3" hidden="1">
      <c r="A29" s="62">
        <v>36495</v>
      </c>
      <c r="B29" s="1">
        <v>77.099999999999994</v>
      </c>
      <c r="C29" s="1">
        <v>46039568</v>
      </c>
    </row>
    <row r="30" spans="1:3" hidden="1">
      <c r="A30" s="62">
        <v>36526</v>
      </c>
      <c r="B30" s="1">
        <v>76.599999999999994</v>
      </c>
      <c r="C30" s="1">
        <v>44017070</v>
      </c>
    </row>
    <row r="31" spans="1:3" hidden="1">
      <c r="A31" s="62">
        <v>36557</v>
      </c>
      <c r="B31" s="1">
        <v>88.5</v>
      </c>
      <c r="C31" s="1">
        <v>45828470</v>
      </c>
    </row>
    <row r="32" spans="1:3" hidden="1">
      <c r="A32" s="62">
        <v>36586</v>
      </c>
      <c r="B32" s="1">
        <v>93.9</v>
      </c>
      <c r="C32" s="1">
        <v>47280156</v>
      </c>
    </row>
    <row r="33" spans="1:3" hidden="1">
      <c r="A33" s="62">
        <v>36617</v>
      </c>
      <c r="B33" s="1">
        <v>79.8</v>
      </c>
      <c r="C33" s="1">
        <v>44328809</v>
      </c>
    </row>
    <row r="34" spans="1:3" hidden="1">
      <c r="A34" s="62">
        <v>36647</v>
      </c>
      <c r="B34" s="1">
        <v>89.5</v>
      </c>
      <c r="C34" s="1">
        <v>47438326</v>
      </c>
    </row>
    <row r="35" spans="1:3" hidden="1">
      <c r="A35" s="62">
        <v>36678</v>
      </c>
      <c r="B35" s="1">
        <v>91.7</v>
      </c>
      <c r="C35" s="1">
        <v>49086257</v>
      </c>
    </row>
    <row r="36" spans="1:3" hidden="1">
      <c r="A36" s="62">
        <v>36708</v>
      </c>
      <c r="B36" s="1">
        <v>89.8</v>
      </c>
      <c r="C36" s="1">
        <v>47158454</v>
      </c>
    </row>
    <row r="37" spans="1:3" hidden="1">
      <c r="A37" s="62">
        <v>36739</v>
      </c>
      <c r="B37" s="1">
        <v>91.7</v>
      </c>
      <c r="C37" s="1">
        <v>49659498</v>
      </c>
    </row>
    <row r="38" spans="1:3" hidden="1">
      <c r="A38" s="62">
        <v>36770</v>
      </c>
      <c r="B38" s="1">
        <v>93.7</v>
      </c>
      <c r="C38" s="1">
        <v>50061151</v>
      </c>
    </row>
    <row r="39" spans="1:3" hidden="1">
      <c r="A39" s="62">
        <v>36800</v>
      </c>
      <c r="B39" s="1">
        <v>98.5</v>
      </c>
      <c r="C39" s="1">
        <v>49228701</v>
      </c>
    </row>
    <row r="40" spans="1:3" hidden="1">
      <c r="A40" s="62">
        <v>36831</v>
      </c>
      <c r="B40" s="1">
        <v>101.3</v>
      </c>
      <c r="C40" s="1">
        <v>51284966</v>
      </c>
    </row>
    <row r="41" spans="1:3" hidden="1">
      <c r="A41" s="62">
        <v>36861</v>
      </c>
      <c r="B41" s="1">
        <v>79.8</v>
      </c>
      <c r="C41" s="1">
        <v>52299203</v>
      </c>
    </row>
    <row r="42" spans="1:3" hidden="1">
      <c r="A42" s="62">
        <v>36892</v>
      </c>
      <c r="B42" s="1">
        <v>81.400000000000006</v>
      </c>
      <c r="C42" s="1">
        <v>52033739</v>
      </c>
    </row>
    <row r="43" spans="1:3" hidden="1">
      <c r="A43" s="62">
        <v>36923</v>
      </c>
      <c r="B43" s="1">
        <v>91.4</v>
      </c>
      <c r="C43" s="1">
        <v>52164271</v>
      </c>
    </row>
    <row r="44" spans="1:3" hidden="1">
      <c r="A44" s="62">
        <v>36951</v>
      </c>
      <c r="B44" s="1">
        <v>95</v>
      </c>
      <c r="C44" s="1">
        <v>53320357</v>
      </c>
    </row>
    <row r="45" spans="1:3" hidden="1">
      <c r="A45" s="62">
        <v>36982</v>
      </c>
      <c r="B45" s="1">
        <v>84.8</v>
      </c>
      <c r="C45" s="1">
        <v>51935488</v>
      </c>
    </row>
    <row r="46" spans="1:3" hidden="1">
      <c r="A46" s="62">
        <v>37012</v>
      </c>
      <c r="B46" s="1">
        <v>89.2</v>
      </c>
      <c r="C46" s="1">
        <v>53258511</v>
      </c>
    </row>
    <row r="47" spans="1:3" hidden="1">
      <c r="A47" s="62">
        <v>37043</v>
      </c>
      <c r="B47" s="1">
        <v>92.5</v>
      </c>
      <c r="C47" s="1">
        <v>54654593</v>
      </c>
    </row>
    <row r="48" spans="1:3" hidden="1">
      <c r="A48" s="62">
        <v>37073</v>
      </c>
      <c r="B48" s="1">
        <v>91.7</v>
      </c>
      <c r="C48" s="1">
        <v>53370113</v>
      </c>
    </row>
    <row r="49" spans="1:3" hidden="1">
      <c r="A49" s="62">
        <v>37104</v>
      </c>
      <c r="B49" s="1">
        <v>91.4</v>
      </c>
      <c r="C49" s="1">
        <v>52562279</v>
      </c>
    </row>
    <row r="50" spans="1:3" hidden="1">
      <c r="A50" s="62">
        <v>37135</v>
      </c>
      <c r="B50" s="1">
        <v>91.6</v>
      </c>
      <c r="C50" s="1">
        <v>52417549</v>
      </c>
    </row>
    <row r="51" spans="1:3" hidden="1">
      <c r="A51" s="62">
        <v>37165</v>
      </c>
      <c r="B51" s="1">
        <v>101.9</v>
      </c>
      <c r="C51" s="1">
        <v>56715737</v>
      </c>
    </row>
    <row r="52" spans="1:3" hidden="1">
      <c r="A52" s="62">
        <v>37196</v>
      </c>
      <c r="B52" s="1">
        <v>104.6</v>
      </c>
      <c r="C52" s="1">
        <v>57101876</v>
      </c>
    </row>
    <row r="53" spans="1:3" hidden="1">
      <c r="A53" s="62">
        <v>37226</v>
      </c>
      <c r="B53" s="1">
        <v>82.1</v>
      </c>
      <c r="C53" s="1">
        <v>58558763</v>
      </c>
    </row>
    <row r="54" spans="1:3" hidden="1">
      <c r="A54" s="62">
        <v>37257</v>
      </c>
      <c r="B54" s="1">
        <v>83.4</v>
      </c>
      <c r="C54" s="1">
        <v>61168094</v>
      </c>
    </row>
    <row r="55" spans="1:3" hidden="1">
      <c r="A55" s="62">
        <v>37288</v>
      </c>
      <c r="B55" s="1">
        <v>91.9</v>
      </c>
      <c r="C55" s="1">
        <v>62040402</v>
      </c>
    </row>
    <row r="56" spans="1:3" hidden="1">
      <c r="A56" s="62">
        <v>37316</v>
      </c>
      <c r="B56" s="1">
        <v>95.9</v>
      </c>
      <c r="C56" s="1">
        <v>61895145</v>
      </c>
    </row>
    <row r="57" spans="1:3" hidden="1">
      <c r="A57" s="62">
        <v>37347</v>
      </c>
      <c r="B57" s="1">
        <v>92.6</v>
      </c>
      <c r="C57" s="1">
        <v>68517749</v>
      </c>
    </row>
    <row r="58" spans="1:3" hidden="1">
      <c r="A58" s="62">
        <v>37377</v>
      </c>
      <c r="B58" s="1">
        <v>97.9</v>
      </c>
      <c r="C58" s="1">
        <v>66448300</v>
      </c>
    </row>
    <row r="59" spans="1:3" hidden="1">
      <c r="A59" s="62">
        <v>37408</v>
      </c>
      <c r="B59" s="1">
        <v>94.8</v>
      </c>
      <c r="C59" s="1">
        <v>64352064</v>
      </c>
    </row>
    <row r="60" spans="1:3" hidden="1">
      <c r="A60" s="62">
        <v>37438</v>
      </c>
      <c r="B60" s="1">
        <v>96.6</v>
      </c>
      <c r="C60" s="1">
        <v>66996118</v>
      </c>
    </row>
    <row r="61" spans="1:3" hidden="1">
      <c r="A61" s="62">
        <v>37469</v>
      </c>
      <c r="B61" s="1">
        <v>97.5</v>
      </c>
      <c r="C61" s="1">
        <v>67372133</v>
      </c>
    </row>
    <row r="62" spans="1:3" hidden="1">
      <c r="A62" s="62">
        <v>37500</v>
      </c>
      <c r="B62" s="1">
        <v>99.1</v>
      </c>
      <c r="C62" s="1">
        <v>68427820</v>
      </c>
    </row>
    <row r="63" spans="1:3" hidden="1">
      <c r="A63" s="62">
        <v>37530</v>
      </c>
      <c r="B63" s="1">
        <v>106.2</v>
      </c>
      <c r="C63" s="1">
        <v>69028915</v>
      </c>
    </row>
    <row r="64" spans="1:3" hidden="1">
      <c r="A64" s="62">
        <v>37561</v>
      </c>
      <c r="B64" s="1">
        <v>106.2</v>
      </c>
      <c r="C64" s="1">
        <v>68717265</v>
      </c>
    </row>
    <row r="65" spans="1:3" hidden="1">
      <c r="A65" s="62">
        <v>37591</v>
      </c>
      <c r="B65" s="1">
        <v>82</v>
      </c>
      <c r="C65" s="1">
        <v>66452513</v>
      </c>
    </row>
    <row r="66" spans="1:3" hidden="1">
      <c r="A66" s="62">
        <v>37622</v>
      </c>
      <c r="B66" s="1">
        <v>84.2</v>
      </c>
      <c r="C66" s="1">
        <v>66990683</v>
      </c>
    </row>
    <row r="67" spans="1:3" hidden="1">
      <c r="A67" s="62">
        <v>37653</v>
      </c>
      <c r="B67" s="1">
        <v>92.6</v>
      </c>
      <c r="C67" s="1">
        <v>66556306</v>
      </c>
    </row>
    <row r="68" spans="1:3" hidden="1">
      <c r="A68" s="62">
        <v>37681</v>
      </c>
      <c r="B68" s="1">
        <v>96</v>
      </c>
      <c r="C68" s="1">
        <v>64822966</v>
      </c>
    </row>
    <row r="69" spans="1:3" hidden="1">
      <c r="A69" s="62">
        <v>37712</v>
      </c>
      <c r="B69" s="1">
        <v>88.8</v>
      </c>
      <c r="C69" s="1">
        <v>66373529</v>
      </c>
    </row>
    <row r="70" spans="1:3" hidden="1">
      <c r="A70" s="62">
        <v>37742</v>
      </c>
      <c r="B70" s="1">
        <v>93.8</v>
      </c>
      <c r="C70" s="1">
        <v>63832794</v>
      </c>
    </row>
    <row r="71" spans="1:3" hidden="1">
      <c r="A71" s="62">
        <v>37773</v>
      </c>
      <c r="B71" s="1">
        <v>93.4</v>
      </c>
      <c r="C71" s="1">
        <v>64373348</v>
      </c>
    </row>
    <row r="72" spans="1:3" hidden="1">
      <c r="A72" s="62">
        <v>37803</v>
      </c>
      <c r="B72" s="1">
        <v>96.5</v>
      </c>
      <c r="C72" s="1">
        <v>65347080</v>
      </c>
    </row>
    <row r="73" spans="1:3" hidden="1">
      <c r="A73" s="62">
        <v>37834</v>
      </c>
      <c r="B73" s="1">
        <v>93.9</v>
      </c>
      <c r="C73" s="1">
        <v>64327702</v>
      </c>
    </row>
    <row r="74" spans="1:3" hidden="1">
      <c r="A74" s="62">
        <v>37865</v>
      </c>
      <c r="B74" s="1">
        <v>96.1</v>
      </c>
      <c r="C74" s="1">
        <v>64376280</v>
      </c>
    </row>
    <row r="75" spans="1:3" hidden="1">
      <c r="A75" s="62">
        <v>37895</v>
      </c>
      <c r="B75" s="1">
        <v>103.3</v>
      </c>
      <c r="C75" s="1">
        <v>65849413</v>
      </c>
    </row>
    <row r="76" spans="1:3" hidden="1">
      <c r="A76" s="62">
        <v>37926</v>
      </c>
      <c r="B76" s="1">
        <v>101.6</v>
      </c>
      <c r="C76" s="1">
        <v>63754901</v>
      </c>
    </row>
    <row r="77" spans="1:3" hidden="1">
      <c r="A77" s="62">
        <v>37956</v>
      </c>
      <c r="B77" s="1">
        <v>80.7</v>
      </c>
      <c r="C77" s="1">
        <v>65421226</v>
      </c>
    </row>
    <row r="78" spans="1:3" hidden="1">
      <c r="A78" s="62">
        <v>37987</v>
      </c>
      <c r="B78" s="1">
        <v>82.6</v>
      </c>
      <c r="C78" s="1">
        <v>67574401</v>
      </c>
    </row>
    <row r="79" spans="1:3" hidden="1">
      <c r="A79" s="62">
        <v>38018</v>
      </c>
      <c r="B79" s="1">
        <v>91.5</v>
      </c>
      <c r="C79" s="1">
        <v>68973628</v>
      </c>
    </row>
    <row r="80" spans="1:3" hidden="1">
      <c r="A80" s="62">
        <v>38047</v>
      </c>
      <c r="B80" s="1">
        <v>100.8</v>
      </c>
      <c r="C80" s="1">
        <v>70892648</v>
      </c>
    </row>
    <row r="81" spans="1:3" hidden="1">
      <c r="A81" s="62">
        <v>38078</v>
      </c>
      <c r="B81" s="1">
        <v>88.9</v>
      </c>
      <c r="C81" s="1">
        <v>69016072</v>
      </c>
    </row>
    <row r="82" spans="1:3" hidden="1">
      <c r="A82" s="62">
        <v>38108</v>
      </c>
      <c r="B82" s="1">
        <v>98.7</v>
      </c>
      <c r="C82" s="1">
        <v>70901228</v>
      </c>
    </row>
    <row r="83" spans="1:3" hidden="1">
      <c r="A83" s="62">
        <v>38139</v>
      </c>
      <c r="B83" s="1">
        <v>97.6</v>
      </c>
      <c r="C83" s="1">
        <v>70388492</v>
      </c>
    </row>
    <row r="84" spans="1:3" hidden="1">
      <c r="A84" s="62">
        <v>38169</v>
      </c>
      <c r="B84" s="1">
        <v>100</v>
      </c>
      <c r="C84" s="1">
        <v>70931844</v>
      </c>
    </row>
    <row r="85" spans="1:3" hidden="1">
      <c r="A85" s="62">
        <v>38200</v>
      </c>
      <c r="B85" s="1">
        <v>100.3</v>
      </c>
      <c r="C85" s="1">
        <v>70545976</v>
      </c>
    </row>
    <row r="86" spans="1:3" hidden="1">
      <c r="A86" s="62">
        <v>38231</v>
      </c>
      <c r="B86" s="1">
        <v>102.3</v>
      </c>
      <c r="C86" s="1">
        <v>72119291</v>
      </c>
    </row>
    <row r="87" spans="1:3" hidden="1">
      <c r="A87" s="62">
        <v>38261</v>
      </c>
      <c r="B87" s="1">
        <v>108.2</v>
      </c>
      <c r="C87" s="1">
        <v>71336375</v>
      </c>
    </row>
    <row r="88" spans="1:3" hidden="1">
      <c r="A88" s="62">
        <v>38292</v>
      </c>
      <c r="B88" s="1">
        <v>107.5</v>
      </c>
      <c r="C88" s="1">
        <v>72560049</v>
      </c>
    </row>
    <row r="89" spans="1:3" hidden="1">
      <c r="A89" s="62">
        <v>38322</v>
      </c>
      <c r="B89" s="1">
        <v>87</v>
      </c>
      <c r="C89" s="1">
        <v>72414465</v>
      </c>
    </row>
    <row r="90" spans="1:3" hidden="1">
      <c r="A90" s="62">
        <v>38353</v>
      </c>
      <c r="B90" s="1">
        <v>85.2</v>
      </c>
      <c r="C90" s="1">
        <v>71178072</v>
      </c>
    </row>
    <row r="91" spans="1:3" hidden="1">
      <c r="A91" s="62">
        <v>38384</v>
      </c>
      <c r="B91" s="1">
        <v>95.5</v>
      </c>
      <c r="C91" s="1">
        <v>72006906</v>
      </c>
    </row>
    <row r="92" spans="1:3" hidden="1">
      <c r="A92" s="62">
        <v>38412</v>
      </c>
      <c r="B92" s="1">
        <v>101.8</v>
      </c>
      <c r="C92" s="1">
        <v>71964647</v>
      </c>
    </row>
    <row r="93" spans="1:3" hidden="1">
      <c r="A93" s="62">
        <v>38443</v>
      </c>
      <c r="B93" s="1">
        <v>96.2</v>
      </c>
      <c r="C93" s="1">
        <v>76926211</v>
      </c>
    </row>
    <row r="94" spans="1:3" hidden="1">
      <c r="A94" s="62">
        <v>38473</v>
      </c>
      <c r="B94" s="1">
        <v>100.3</v>
      </c>
      <c r="C94" s="1">
        <v>74333077</v>
      </c>
    </row>
    <row r="95" spans="1:3" hidden="1">
      <c r="A95" s="62">
        <v>38504</v>
      </c>
      <c r="B95" s="1">
        <v>100.1</v>
      </c>
      <c r="C95" s="1">
        <v>75170767</v>
      </c>
    </row>
    <row r="96" spans="1:3" hidden="1">
      <c r="A96" s="62">
        <v>38534</v>
      </c>
      <c r="B96" s="1">
        <v>100.9</v>
      </c>
      <c r="C96" s="1">
        <v>74972790</v>
      </c>
    </row>
    <row r="97" spans="1:3" hidden="1">
      <c r="A97" s="62">
        <v>38565</v>
      </c>
      <c r="B97" s="1">
        <v>103.3</v>
      </c>
      <c r="C97" s="1">
        <v>76192136</v>
      </c>
    </row>
    <row r="98" spans="1:3" hidden="1">
      <c r="A98" s="62">
        <v>38596</v>
      </c>
      <c r="B98" s="1">
        <v>107.5</v>
      </c>
      <c r="C98" s="1">
        <v>77377689</v>
      </c>
    </row>
    <row r="99" spans="1:3" hidden="1">
      <c r="A99" s="62">
        <v>38626</v>
      </c>
      <c r="B99" s="1">
        <v>106.9</v>
      </c>
      <c r="C99" s="1">
        <v>74187773</v>
      </c>
    </row>
    <row r="100" spans="1:3" hidden="1">
      <c r="A100" s="62">
        <v>38657</v>
      </c>
      <c r="B100" s="1">
        <v>110.7</v>
      </c>
      <c r="C100" s="1">
        <v>76405817</v>
      </c>
    </row>
    <row r="101" spans="1:3" hidden="1">
      <c r="A101" s="62">
        <v>38687</v>
      </c>
      <c r="B101" s="1">
        <v>91.4</v>
      </c>
      <c r="C101" s="1">
        <v>80140609</v>
      </c>
    </row>
    <row r="102" spans="1:3" hidden="1">
      <c r="A102" s="62">
        <v>38718</v>
      </c>
      <c r="B102" s="1">
        <v>89.8</v>
      </c>
      <c r="C102" s="1">
        <v>78873112</v>
      </c>
    </row>
    <row r="103" spans="1:3" hidden="1">
      <c r="A103" s="62">
        <v>38749</v>
      </c>
      <c r="B103" s="1">
        <v>96.8</v>
      </c>
      <c r="C103" s="1">
        <v>77080556</v>
      </c>
    </row>
    <row r="104" spans="1:3" hidden="1">
      <c r="A104" s="62">
        <v>38777</v>
      </c>
      <c r="B104" s="1">
        <v>106.3</v>
      </c>
      <c r="C104" s="1">
        <v>79964912</v>
      </c>
    </row>
    <row r="105" spans="1:3" hidden="1">
      <c r="A105" s="62">
        <v>38808</v>
      </c>
      <c r="B105" s="1">
        <v>95.4</v>
      </c>
      <c r="C105" s="1">
        <v>78476928</v>
      </c>
    </row>
    <row r="106" spans="1:3" hidden="1">
      <c r="A106" s="62">
        <v>38838</v>
      </c>
      <c r="B106" s="1">
        <v>104.2</v>
      </c>
      <c r="C106" s="1">
        <v>82380953</v>
      </c>
    </row>
    <row r="107" spans="1:3" hidden="1">
      <c r="A107" s="62">
        <v>38869</v>
      </c>
      <c r="B107" s="1">
        <v>106.6</v>
      </c>
      <c r="C107" s="1">
        <v>85015063</v>
      </c>
    </row>
    <row r="108" spans="1:3" hidden="1">
      <c r="A108" s="62">
        <v>38899</v>
      </c>
      <c r="B108" s="1">
        <v>107.4</v>
      </c>
      <c r="C108" s="1">
        <v>85846084</v>
      </c>
    </row>
    <row r="109" spans="1:3" hidden="1">
      <c r="A109" s="62">
        <v>38930</v>
      </c>
      <c r="B109" s="1">
        <v>108.7</v>
      </c>
      <c r="C109" s="1">
        <v>88106808</v>
      </c>
    </row>
    <row r="110" spans="1:3" hidden="1">
      <c r="A110" s="62">
        <v>38961</v>
      </c>
      <c r="B110" s="1">
        <v>109.6</v>
      </c>
      <c r="C110" s="1">
        <v>88440882</v>
      </c>
    </row>
    <row r="111" spans="1:3" hidden="1">
      <c r="A111" s="62">
        <v>38991</v>
      </c>
      <c r="B111" s="1">
        <v>117</v>
      </c>
      <c r="C111" s="1">
        <v>89571102</v>
      </c>
    </row>
    <row r="112" spans="1:3" hidden="1">
      <c r="A112" s="62">
        <v>39022</v>
      </c>
      <c r="B112" s="1">
        <v>119</v>
      </c>
      <c r="C112" s="1">
        <v>91800581</v>
      </c>
    </row>
    <row r="113" spans="1:3" hidden="1">
      <c r="A113" s="62">
        <v>39052</v>
      </c>
      <c r="B113" s="1">
        <v>96.9</v>
      </c>
      <c r="C113" s="1">
        <v>91344536</v>
      </c>
    </row>
    <row r="114" spans="1:3" hidden="1">
      <c r="A114" s="62">
        <v>39083</v>
      </c>
      <c r="B114" s="1">
        <v>95.2</v>
      </c>
      <c r="C114" s="1">
        <v>95542489</v>
      </c>
    </row>
    <row r="115" spans="1:3" hidden="1">
      <c r="A115" s="62">
        <v>39114</v>
      </c>
      <c r="B115" s="1">
        <v>104.6</v>
      </c>
      <c r="C115" s="1">
        <v>96255886</v>
      </c>
    </row>
    <row r="116" spans="1:3" hidden="1">
      <c r="A116" s="62">
        <v>39142</v>
      </c>
      <c r="B116" s="1">
        <v>113.4</v>
      </c>
      <c r="C116" s="1">
        <v>95870969</v>
      </c>
    </row>
    <row r="117" spans="1:3" hidden="1">
      <c r="A117" s="62">
        <v>39173</v>
      </c>
      <c r="B117" s="1">
        <v>100.6</v>
      </c>
      <c r="C117" s="1">
        <v>95493853</v>
      </c>
    </row>
    <row r="118" spans="1:3" hidden="1">
      <c r="A118" s="62">
        <v>39203</v>
      </c>
      <c r="B118" s="1">
        <v>113.2</v>
      </c>
      <c r="C118" s="1">
        <v>99652583</v>
      </c>
    </row>
    <row r="119" spans="1:3" hidden="1">
      <c r="A119" s="62">
        <v>39234</v>
      </c>
      <c r="B119" s="1">
        <v>108.9</v>
      </c>
      <c r="C119" s="1">
        <v>95371783</v>
      </c>
    </row>
    <row r="120" spans="1:3" hidden="1">
      <c r="A120" s="62">
        <v>39264</v>
      </c>
      <c r="B120" s="1">
        <v>111.1</v>
      </c>
      <c r="C120" s="1">
        <v>95679141</v>
      </c>
    </row>
    <row r="121" spans="1:3" hidden="1">
      <c r="A121" s="62">
        <v>39295</v>
      </c>
      <c r="B121" s="1">
        <v>114.4</v>
      </c>
      <c r="C121" s="1">
        <v>99863446</v>
      </c>
    </row>
    <row r="122" spans="1:3" hidden="1">
      <c r="A122" s="62">
        <v>39326</v>
      </c>
      <c r="B122" s="1">
        <v>108.8</v>
      </c>
      <c r="C122" s="1">
        <v>93785753</v>
      </c>
    </row>
    <row r="123" spans="1:3" hidden="1">
      <c r="A123" s="62">
        <v>39356</v>
      </c>
      <c r="B123" s="1">
        <v>124.2</v>
      </c>
      <c r="C123" s="1">
        <v>101388452</v>
      </c>
    </row>
    <row r="124" spans="1:3" hidden="1">
      <c r="A124" s="62">
        <v>39387</v>
      </c>
      <c r="B124" s="1">
        <v>124.3</v>
      </c>
      <c r="C124" s="1">
        <v>103068403</v>
      </c>
    </row>
    <row r="125" spans="1:3" hidden="1">
      <c r="A125" s="62">
        <v>39417</v>
      </c>
      <c r="B125" s="1">
        <v>96.6</v>
      </c>
      <c r="C125" s="1">
        <v>101625083</v>
      </c>
    </row>
    <row r="126" spans="1:3" hidden="1">
      <c r="A126" s="62">
        <v>39448</v>
      </c>
      <c r="B126" s="1">
        <v>96.2</v>
      </c>
      <c r="C126" s="1">
        <v>106837800</v>
      </c>
    </row>
    <row r="127" spans="1:3" hidden="1">
      <c r="A127" s="62">
        <v>39479</v>
      </c>
      <c r="B127" s="1">
        <v>108.5</v>
      </c>
      <c r="C127" s="1">
        <v>112096414</v>
      </c>
    </row>
    <row r="128" spans="1:3" hidden="1">
      <c r="A128" s="62">
        <v>39508</v>
      </c>
      <c r="B128" s="1">
        <v>112</v>
      </c>
      <c r="C128" s="1">
        <v>109856320</v>
      </c>
    </row>
    <row r="129" spans="1:3" hidden="1">
      <c r="A129" s="62">
        <v>39539</v>
      </c>
      <c r="B129" s="1">
        <v>111.8</v>
      </c>
      <c r="C129" s="1">
        <v>123722860</v>
      </c>
    </row>
    <row r="130" spans="1:3" hidden="1">
      <c r="A130" s="62">
        <v>39569</v>
      </c>
      <c r="B130" s="1">
        <v>114.3</v>
      </c>
      <c r="C130" s="1">
        <v>117647229</v>
      </c>
    </row>
    <row r="131" spans="1:3" hidden="1">
      <c r="A131" s="62">
        <v>39600</v>
      </c>
      <c r="B131" s="1">
        <v>115.1</v>
      </c>
      <c r="C131" s="1">
        <v>120090523</v>
      </c>
    </row>
    <row r="132" spans="1:3" hidden="1">
      <c r="A132" s="62">
        <v>39630</v>
      </c>
      <c r="B132" s="1">
        <v>115.3</v>
      </c>
      <c r="C132" s="1">
        <v>122752902</v>
      </c>
    </row>
    <row r="133" spans="1:3" hidden="1">
      <c r="A133" s="62">
        <v>39661</v>
      </c>
      <c r="B133" s="1">
        <v>115</v>
      </c>
      <c r="C133" s="1">
        <v>119667842</v>
      </c>
    </row>
    <row r="134" spans="1:3" hidden="1">
      <c r="A134" s="62">
        <v>39692</v>
      </c>
      <c r="B134" s="1">
        <v>114.5</v>
      </c>
      <c r="C134" s="1">
        <v>117358783</v>
      </c>
    </row>
    <row r="135" spans="1:3" hidden="1">
      <c r="A135" s="62">
        <v>39722</v>
      </c>
      <c r="B135" s="1">
        <v>121.4</v>
      </c>
      <c r="C135" s="1">
        <v>117691677</v>
      </c>
    </row>
    <row r="136" spans="1:3" hidden="1">
      <c r="A136" s="62">
        <v>39753</v>
      </c>
      <c r="B136" s="1">
        <v>114.7</v>
      </c>
      <c r="C136" s="1">
        <v>109001947</v>
      </c>
    </row>
    <row r="137" spans="1:3" hidden="1">
      <c r="A137" s="62">
        <v>39783</v>
      </c>
      <c r="B137" s="1">
        <v>88.2</v>
      </c>
      <c r="C137" s="1">
        <v>105077691</v>
      </c>
    </row>
    <row r="138" spans="1:3" hidden="1">
      <c r="A138" s="62">
        <v>39814</v>
      </c>
      <c r="B138" s="1">
        <v>83.9</v>
      </c>
      <c r="C138" s="72">
        <v>101212992</v>
      </c>
    </row>
    <row r="139" spans="1:3" hidden="1">
      <c r="A139" s="62">
        <v>39845</v>
      </c>
      <c r="B139" s="1">
        <v>92</v>
      </c>
      <c r="C139" s="72">
        <v>100900864</v>
      </c>
    </row>
    <row r="140" spans="1:3" hidden="1">
      <c r="A140" s="62">
        <v>39873</v>
      </c>
      <c r="B140" s="1">
        <v>98.9</v>
      </c>
      <c r="C140" s="72">
        <v>100499088</v>
      </c>
    </row>
    <row r="141" spans="1:3">
      <c r="A141" s="62">
        <v>39904</v>
      </c>
      <c r="B141" s="1">
        <v>87</v>
      </c>
      <c r="C141" s="72">
        <v>95669948</v>
      </c>
    </row>
    <row r="142" spans="1:3">
      <c r="A142" s="62">
        <v>39934</v>
      </c>
      <c r="B142" s="1">
        <v>94</v>
      </c>
      <c r="C142" s="72">
        <v>95512341</v>
      </c>
    </row>
    <row r="143" spans="1:3">
      <c r="A143" s="62">
        <v>39965</v>
      </c>
      <c r="B143" s="1">
        <v>94.9</v>
      </c>
      <c r="C143" s="72">
        <v>95112175</v>
      </c>
    </row>
    <row r="144" spans="1:3">
      <c r="A144" s="62">
        <v>39995</v>
      </c>
      <c r="B144" s="1">
        <v>98.9</v>
      </c>
      <c r="C144" s="72">
        <v>96033137</v>
      </c>
    </row>
    <row r="145" spans="1:3">
      <c r="A145" s="62">
        <v>40026</v>
      </c>
      <c r="B145" s="1">
        <v>96.7</v>
      </c>
      <c r="C145" s="72">
        <v>96366800</v>
      </c>
    </row>
    <row r="146" spans="1:3">
      <c r="A146" s="62">
        <v>40057</v>
      </c>
      <c r="B146" s="1">
        <v>100.8</v>
      </c>
      <c r="C146" s="72">
        <v>98317028</v>
      </c>
    </row>
    <row r="147" spans="1:3">
      <c r="A147" s="62">
        <v>40087</v>
      </c>
      <c r="B147" s="1">
        <v>109.2</v>
      </c>
      <c r="C147" s="72">
        <v>98253920</v>
      </c>
    </row>
    <row r="148" spans="1:3">
      <c r="A148" s="62">
        <v>40118</v>
      </c>
      <c r="B148" s="1">
        <v>108.5</v>
      </c>
      <c r="C148" s="72">
        <v>99882568</v>
      </c>
    </row>
    <row r="149" spans="1:3">
      <c r="A149" s="62">
        <v>40148</v>
      </c>
      <c r="B149" s="1">
        <v>90.5</v>
      </c>
      <c r="C149" s="72">
        <v>103707545</v>
      </c>
    </row>
    <row r="150" spans="1:3">
      <c r="A150" s="62">
        <v>40179</v>
      </c>
      <c r="B150" s="1">
        <v>86.3</v>
      </c>
      <c r="C150" s="72">
        <v>102788468</v>
      </c>
    </row>
    <row r="151" spans="1:3">
      <c r="A151" s="62">
        <v>40210</v>
      </c>
      <c r="B151" s="1">
        <v>94.1</v>
      </c>
      <c r="C151" s="72">
        <v>101628348</v>
      </c>
    </row>
    <row r="152" spans="1:3">
      <c r="A152" s="62">
        <v>40238</v>
      </c>
      <c r="B152" s="1">
        <v>105.1</v>
      </c>
      <c r="C152" s="72">
        <v>105194494</v>
      </c>
    </row>
    <row r="153" spans="1:3">
      <c r="A153" s="62">
        <v>40269</v>
      </c>
      <c r="B153" s="1">
        <v>94.6</v>
      </c>
      <c r="C153" s="72">
        <v>104103956</v>
      </c>
    </row>
    <row r="154" spans="1:3">
      <c r="A154" s="62">
        <v>40299</v>
      </c>
      <c r="B154" s="1">
        <v>101.7</v>
      </c>
      <c r="C154" s="72">
        <v>104088008</v>
      </c>
    </row>
    <row r="155" spans="1:3">
      <c r="A155" s="62">
        <v>40330</v>
      </c>
      <c r="B155" s="1">
        <v>103.7</v>
      </c>
      <c r="C155" s="72">
        <v>105708692</v>
      </c>
    </row>
    <row r="156" spans="1:3">
      <c r="A156" s="62">
        <v>40360</v>
      </c>
      <c r="B156" s="1">
        <v>105.9</v>
      </c>
      <c r="C156" s="72">
        <v>104366176</v>
      </c>
    </row>
    <row r="157" spans="1:3">
      <c r="A157" s="62">
        <v>40391</v>
      </c>
      <c r="B157" s="1">
        <v>101.7</v>
      </c>
      <c r="C157" s="72">
        <v>102160093</v>
      </c>
    </row>
    <row r="158" spans="1:3">
      <c r="A158" s="62">
        <v>40422</v>
      </c>
      <c r="B158" s="1">
        <v>102.1</v>
      </c>
      <c r="C158" s="72">
        <v>101727437</v>
      </c>
    </row>
    <row r="159" spans="1:3">
      <c r="A159" s="62">
        <v>40452</v>
      </c>
      <c r="B159" s="1">
        <v>111.7</v>
      </c>
      <c r="C159" s="72">
        <v>104336467</v>
      </c>
    </row>
    <row r="160" spans="1:3">
      <c r="A160" s="62">
        <v>40483</v>
      </c>
      <c r="B160" s="1">
        <v>113.5</v>
      </c>
      <c r="C160" s="72">
        <v>108089603</v>
      </c>
    </row>
    <row r="161" spans="1:3">
      <c r="A161" s="62">
        <v>40513</v>
      </c>
      <c r="B161" s="1">
        <v>90.8</v>
      </c>
      <c r="C161" s="72">
        <v>108727028</v>
      </c>
    </row>
    <row r="162" spans="1:3">
      <c r="A162" s="62">
        <v>40544</v>
      </c>
      <c r="B162" s="1">
        <v>87.8</v>
      </c>
      <c r="C162" s="72">
        <v>109278180</v>
      </c>
    </row>
    <row r="163" spans="1:3">
      <c r="A163" s="62">
        <v>40575</v>
      </c>
      <c r="B163" s="1">
        <v>99.6</v>
      </c>
      <c r="C163" s="72">
        <v>111301319</v>
      </c>
    </row>
    <row r="164" spans="1:3">
      <c r="A164" s="62">
        <v>40603</v>
      </c>
      <c r="B164" s="1">
        <v>110.3</v>
      </c>
      <c r="C164" s="72">
        <v>115217849</v>
      </c>
    </row>
    <row r="165" spans="1:3">
      <c r="A165" s="62">
        <v>40634</v>
      </c>
      <c r="B165" s="1">
        <v>95</v>
      </c>
      <c r="C165" s="72">
        <v>111217767</v>
      </c>
    </row>
    <row r="166" spans="1:3">
      <c r="A166" s="62">
        <v>40664</v>
      </c>
      <c r="B166" s="1">
        <v>102.3</v>
      </c>
      <c r="C166" s="72">
        <v>112574174</v>
      </c>
    </row>
    <row r="168" spans="1:3">
      <c r="A168" s="1" t="s">
        <v>14</v>
      </c>
      <c r="B168" s="7">
        <f>AVERAGE(B6:B17)</f>
        <v>86.875</v>
      </c>
      <c r="C168" s="72">
        <f>AVERAGE(C6:C17)</f>
        <v>40156908.75</v>
      </c>
    </row>
    <row r="169" spans="1:3">
      <c r="A169" s="1" t="s">
        <v>15</v>
      </c>
      <c r="B169" s="7">
        <f>AVERAGE(B18:B29)</f>
        <v>86.433333333333323</v>
      </c>
      <c r="C169" s="72">
        <f>AVERAGE(C18:C29)</f>
        <v>42624745</v>
      </c>
    </row>
    <row r="170" spans="1:3">
      <c r="A170" s="1" t="s">
        <v>16</v>
      </c>
      <c r="B170" s="7">
        <f>AVERAGE(B30:B41)</f>
        <v>89.566666666666663</v>
      </c>
      <c r="C170" s="72">
        <f>AVERAGE(C30:C41)</f>
        <v>48139255.083333336</v>
      </c>
    </row>
    <row r="171" spans="1:3">
      <c r="A171" s="1" t="s">
        <v>17</v>
      </c>
      <c r="B171" s="7">
        <f>AVERAGE(B42:B53)</f>
        <v>91.466666666666654</v>
      </c>
      <c r="C171" s="72">
        <f>AVERAGE(C42:C53)</f>
        <v>54007773</v>
      </c>
    </row>
    <row r="172" spans="1:3">
      <c r="A172" s="1" t="s">
        <v>18</v>
      </c>
      <c r="B172" s="7">
        <f>AVERAGE(B54:B65)</f>
        <v>95.341666666666683</v>
      </c>
      <c r="C172" s="72">
        <f>AVERAGE(C54:C65)</f>
        <v>65951376.5</v>
      </c>
    </row>
    <row r="173" spans="1:3">
      <c r="A173" s="1" t="s">
        <v>19</v>
      </c>
      <c r="B173" s="7">
        <f>AVERAGE(B66:B77)</f>
        <v>93.408333333333346</v>
      </c>
      <c r="C173" s="72">
        <f>AVERAGE(C66:C77)</f>
        <v>65168852.333333336</v>
      </c>
    </row>
    <row r="174" spans="1:3">
      <c r="A174" s="1" t="s">
        <v>20</v>
      </c>
      <c r="B174" s="7">
        <f>AVERAGE(B78:B89)</f>
        <v>97.11666666666666</v>
      </c>
      <c r="C174" s="72">
        <f>AVERAGE(C78:C89)</f>
        <v>70637872.416666672</v>
      </c>
    </row>
    <row r="175" spans="1:3">
      <c r="A175" s="1" t="s">
        <v>21</v>
      </c>
      <c r="B175" s="7">
        <f>AVERAGE(B90:B101)</f>
        <v>99.983333333333334</v>
      </c>
      <c r="C175" s="72">
        <f>AVERAGE(C90:C101)</f>
        <v>75071374.5</v>
      </c>
    </row>
    <row r="176" spans="1:3">
      <c r="A176" s="1" t="s">
        <v>22</v>
      </c>
      <c r="B176" s="7">
        <f>AVERAGE(B102:B113)</f>
        <v>104.80833333333334</v>
      </c>
      <c r="C176" s="72">
        <f>AVERAGE(C102:C113)</f>
        <v>84741793.083333328</v>
      </c>
    </row>
    <row r="177" spans="1:3">
      <c r="A177" s="1" t="s">
        <v>23</v>
      </c>
      <c r="B177" s="7">
        <f>AVERAGE(B115:B125)</f>
        <v>110.91818181818181</v>
      </c>
      <c r="C177" s="72">
        <f>AVERAGE(C115:C125)</f>
        <v>98005032</v>
      </c>
    </row>
    <row r="178" spans="1:3">
      <c r="A178" s="1" t="s">
        <v>24</v>
      </c>
      <c r="B178" s="7">
        <f>AVERAGE(B126:B137)</f>
        <v>110.58333333333333</v>
      </c>
      <c r="C178" s="72">
        <f>AVERAGE(C126:C137)</f>
        <v>115150165.66666667</v>
      </c>
    </row>
    <row r="179" spans="1:3">
      <c r="A179" s="1" t="s">
        <v>25</v>
      </c>
      <c r="B179" s="7">
        <f>AVERAGE(B138:B149)</f>
        <v>96.27500000000002</v>
      </c>
      <c r="C179" s="72">
        <f>AVERAGE(C138:C149)</f>
        <v>98455700.5</v>
      </c>
    </row>
    <row r="180" spans="1:3">
      <c r="A180" s="1" t="s">
        <v>436</v>
      </c>
      <c r="B180" s="7">
        <f>AVERAGE(B150:B161)</f>
        <v>100.93333333333334</v>
      </c>
      <c r="C180" s="72">
        <f>AVERAGE(C150:C161)</f>
        <v>104409897.5</v>
      </c>
    </row>
    <row r="181" spans="1:3">
      <c r="A181" s="1" t="s">
        <v>478</v>
      </c>
      <c r="B181" s="7">
        <f>AVERAGE(B162:B166)</f>
        <v>99</v>
      </c>
      <c r="C181" s="72">
        <f>AVERAGE(C162:C166)</f>
        <v>111917857.8</v>
      </c>
    </row>
    <row r="184" spans="1:3">
      <c r="A184" s="1" t="s">
        <v>235</v>
      </c>
      <c r="B184" s="7">
        <f>(B169-B168)/B168*100</f>
        <v>-0.50839328537171469</v>
      </c>
      <c r="C184" s="7">
        <f>(C169/C168-1)*100</f>
        <v>6.1454836211714214</v>
      </c>
    </row>
    <row r="185" spans="1:3">
      <c r="A185" s="1" t="s">
        <v>236</v>
      </c>
      <c r="B185" s="7">
        <f t="shared" ref="B185:B194" si="0">(B170-B169)/B169*100</f>
        <v>3.6251446201311301</v>
      </c>
      <c r="C185" s="7">
        <f t="shared" ref="C185:C194" si="1">(C170/C169-1)*100</f>
        <v>12.937344454103684</v>
      </c>
    </row>
    <row r="186" spans="1:3">
      <c r="A186" s="1" t="s">
        <v>237</v>
      </c>
      <c r="B186" s="7">
        <f t="shared" si="0"/>
        <v>2.1213248976553682</v>
      </c>
      <c r="C186" s="7">
        <f t="shared" si="1"/>
        <v>12.190711938744659</v>
      </c>
    </row>
    <row r="187" spans="1:3">
      <c r="A187" s="1" t="s">
        <v>238</v>
      </c>
      <c r="B187" s="7">
        <f t="shared" si="0"/>
        <v>4.2365160349854545</v>
      </c>
      <c r="C187" s="7">
        <f t="shared" si="1"/>
        <v>22.114600985306311</v>
      </c>
    </row>
    <row r="188" spans="1:3">
      <c r="A188" s="1" t="s">
        <v>223</v>
      </c>
      <c r="B188" s="7">
        <f t="shared" si="0"/>
        <v>-2.0277947731841657</v>
      </c>
      <c r="C188" s="7">
        <f t="shared" si="1"/>
        <v>-1.1865168070702259</v>
      </c>
    </row>
    <row r="189" spans="1:3">
      <c r="A189" s="1" t="s">
        <v>224</v>
      </c>
      <c r="B189" s="7">
        <f t="shared" si="0"/>
        <v>3.9700240877865793</v>
      </c>
      <c r="C189" s="7">
        <f t="shared" si="1"/>
        <v>8.3920767168949695</v>
      </c>
    </row>
    <row r="190" spans="1:3">
      <c r="A190" s="1" t="s">
        <v>225</v>
      </c>
      <c r="B190" s="7">
        <f t="shared" si="0"/>
        <v>2.9517762141753985</v>
      </c>
      <c r="C190" s="7">
        <f t="shared" si="1"/>
        <v>6.2763811134935343</v>
      </c>
    </row>
    <row r="191" spans="1:3">
      <c r="A191" s="227" t="s">
        <v>226</v>
      </c>
      <c r="B191" s="7">
        <f t="shared" si="0"/>
        <v>4.825804300716789</v>
      </c>
      <c r="C191" s="7">
        <f t="shared" si="1"/>
        <v>12.881632510049922</v>
      </c>
    </row>
    <row r="192" spans="1:3">
      <c r="A192" s="1" t="s">
        <v>227</v>
      </c>
      <c r="B192" s="7">
        <f t="shared" si="0"/>
        <v>5.8295445510202466</v>
      </c>
      <c r="C192" s="7">
        <f t="shared" si="1"/>
        <v>15.651355056440529</v>
      </c>
    </row>
    <row r="193" spans="1:3">
      <c r="A193" s="1" t="s">
        <v>228</v>
      </c>
      <c r="B193" s="7">
        <f t="shared" si="0"/>
        <v>-0.30188782340244785</v>
      </c>
      <c r="C193" s="7">
        <f t="shared" si="1"/>
        <v>17.494136083407085</v>
      </c>
    </row>
    <row r="194" spans="1:3">
      <c r="A194" s="1" t="s">
        <v>229</v>
      </c>
      <c r="B194" s="7">
        <f t="shared" si="0"/>
        <v>-12.938960060286339</v>
      </c>
      <c r="C194" s="7">
        <f t="shared" si="1"/>
        <v>-14.497994918212553</v>
      </c>
    </row>
    <row r="195" spans="1:3">
      <c r="A195" s="1" t="s">
        <v>437</v>
      </c>
      <c r="B195" s="7">
        <f>(B180-B179)/B179*100</f>
        <v>4.8385700683804895</v>
      </c>
      <c r="C195" s="7">
        <f>(C180/C179-1)*100</f>
        <v>6.0475899005969724</v>
      </c>
    </row>
    <row r="196" spans="1:3">
      <c r="A196" s="1" t="s">
        <v>479</v>
      </c>
      <c r="B196" s="7">
        <f>(B181-B180)/B180*100</f>
        <v>-1.915455746367243</v>
      </c>
      <c r="C196" s="7">
        <f>(C181/C180-1)*100</f>
        <v>7.1908511355448734</v>
      </c>
    </row>
    <row r="197" spans="1:3">
      <c r="A197" s="1"/>
      <c r="B197" s="7"/>
      <c r="C197" s="7"/>
    </row>
  </sheetData>
  <mergeCells count="1">
    <mergeCell ref="A1:C1"/>
  </mergeCells>
  <phoneticPr fontId="6" type="noConversion"/>
  <conditionalFormatting sqref="B138:B162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C138:C162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B163:B16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C163:C16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I196"/>
  <sheetViews>
    <sheetView workbookViewId="0">
      <selection sqref="A1:D1"/>
    </sheetView>
  </sheetViews>
  <sheetFormatPr defaultRowHeight="12.75"/>
  <cols>
    <col min="1" max="1" width="23.85546875" customWidth="1"/>
    <col min="2" max="2" width="29.7109375" customWidth="1"/>
    <col min="3" max="3" width="27.7109375" customWidth="1"/>
    <col min="4" max="4" width="26.140625" customWidth="1"/>
  </cols>
  <sheetData>
    <row r="1" spans="1:4" ht="37.5" customHeight="1" thickBot="1">
      <c r="A1" s="330" t="s">
        <v>246</v>
      </c>
      <c r="B1" s="331"/>
      <c r="C1" s="331"/>
      <c r="D1" s="333"/>
    </row>
    <row r="2" spans="1:4" ht="13.5" thickBot="1"/>
    <row r="3" spans="1:4" ht="13.5" thickBot="1">
      <c r="B3" s="73" t="s">
        <v>243</v>
      </c>
      <c r="C3" s="78" t="s">
        <v>241</v>
      </c>
      <c r="D3" s="74" t="s">
        <v>242</v>
      </c>
    </row>
    <row r="4" spans="1:4" ht="15" customHeight="1" thickBot="1">
      <c r="A4" s="155" t="s">
        <v>244</v>
      </c>
      <c r="B4" s="77" t="s">
        <v>239</v>
      </c>
      <c r="C4" s="79" t="s">
        <v>240</v>
      </c>
      <c r="D4" s="76" t="s">
        <v>240</v>
      </c>
    </row>
    <row r="5" spans="1:4" hidden="1"/>
    <row r="6" spans="1:4" hidden="1">
      <c r="A6" s="62">
        <v>35796</v>
      </c>
      <c r="B6" s="1">
        <v>17027</v>
      </c>
      <c r="C6" s="1">
        <v>7973</v>
      </c>
      <c r="D6" s="1">
        <v>26051</v>
      </c>
    </row>
    <row r="7" spans="1:4" hidden="1">
      <c r="A7" s="62">
        <v>35827</v>
      </c>
      <c r="B7" s="1">
        <v>15707</v>
      </c>
      <c r="C7" s="1">
        <v>7862</v>
      </c>
      <c r="D7" s="1">
        <v>26099</v>
      </c>
    </row>
    <row r="8" spans="1:4" hidden="1">
      <c r="A8" s="62">
        <v>35855</v>
      </c>
      <c r="B8" s="1">
        <v>17393</v>
      </c>
      <c r="C8" s="1">
        <v>7890</v>
      </c>
      <c r="D8" s="1">
        <v>26606</v>
      </c>
    </row>
    <row r="9" spans="1:4" hidden="1">
      <c r="A9" s="62">
        <v>35886</v>
      </c>
      <c r="B9" s="1">
        <v>16979</v>
      </c>
      <c r="C9" s="1">
        <v>8289</v>
      </c>
      <c r="D9" s="1">
        <v>26537</v>
      </c>
    </row>
    <row r="10" spans="1:4" hidden="1">
      <c r="A10" s="62">
        <v>35916</v>
      </c>
      <c r="B10" s="1">
        <v>17358</v>
      </c>
      <c r="C10" s="1">
        <v>7727</v>
      </c>
      <c r="D10" s="1">
        <v>25951</v>
      </c>
    </row>
    <row r="11" spans="1:4" hidden="1">
      <c r="A11" s="62">
        <v>35947</v>
      </c>
      <c r="B11" s="1">
        <v>16469</v>
      </c>
      <c r="C11" s="1">
        <v>7671</v>
      </c>
      <c r="D11" s="1">
        <v>26449</v>
      </c>
    </row>
    <row r="12" spans="1:4" hidden="1">
      <c r="A12" s="62">
        <v>35977</v>
      </c>
      <c r="B12" s="1">
        <v>16675</v>
      </c>
      <c r="C12" s="1">
        <v>8335</v>
      </c>
      <c r="D12" s="1">
        <v>27102</v>
      </c>
    </row>
    <row r="13" spans="1:4" hidden="1">
      <c r="A13" s="62">
        <v>36008</v>
      </c>
      <c r="B13" s="1">
        <v>16318</v>
      </c>
      <c r="C13" s="1">
        <v>7536</v>
      </c>
      <c r="D13" s="1">
        <v>26222</v>
      </c>
    </row>
    <row r="14" spans="1:4" hidden="1">
      <c r="A14" s="62">
        <v>36039</v>
      </c>
      <c r="B14" s="1">
        <v>16501</v>
      </c>
      <c r="C14" s="1">
        <v>7411</v>
      </c>
      <c r="D14" s="1">
        <v>26632</v>
      </c>
    </row>
    <row r="15" spans="1:4" hidden="1">
      <c r="A15" s="62">
        <v>36069</v>
      </c>
      <c r="B15" s="1">
        <v>17236</v>
      </c>
      <c r="C15" s="1">
        <v>7761</v>
      </c>
      <c r="D15" s="1">
        <v>26370</v>
      </c>
    </row>
    <row r="16" spans="1:4" hidden="1">
      <c r="A16" s="62">
        <v>36100</v>
      </c>
      <c r="B16" s="1">
        <v>17810</v>
      </c>
      <c r="C16" s="1">
        <v>7771</v>
      </c>
      <c r="D16" s="1">
        <v>25781</v>
      </c>
    </row>
    <row r="17" spans="1:139" hidden="1">
      <c r="A17" s="62">
        <v>36130</v>
      </c>
      <c r="B17" s="1">
        <v>23633</v>
      </c>
      <c r="C17" s="1">
        <v>7935</v>
      </c>
      <c r="D17" s="1">
        <v>25786</v>
      </c>
    </row>
    <row r="18" spans="1:139" hidden="1">
      <c r="A18" s="62">
        <v>36161</v>
      </c>
      <c r="B18" s="1">
        <v>16315</v>
      </c>
      <c r="C18" s="1">
        <v>7820</v>
      </c>
      <c r="D18" s="1">
        <v>26146</v>
      </c>
    </row>
    <row r="19" spans="1:139" hidden="1">
      <c r="A19" s="62">
        <v>36192</v>
      </c>
      <c r="B19" s="1">
        <v>15469</v>
      </c>
      <c r="C19" s="1">
        <v>7732</v>
      </c>
      <c r="D19" s="1">
        <v>26115</v>
      </c>
    </row>
    <row r="20" spans="1:139" hidden="1">
      <c r="A20" s="62">
        <v>36220</v>
      </c>
      <c r="B20" s="1">
        <v>17194</v>
      </c>
      <c r="C20" s="1">
        <v>7890</v>
      </c>
      <c r="D20" s="1">
        <v>25764</v>
      </c>
    </row>
    <row r="21" spans="1:139" hidden="1">
      <c r="A21" s="62">
        <v>36251</v>
      </c>
      <c r="B21" s="1">
        <v>16738</v>
      </c>
      <c r="C21" s="1">
        <v>8052</v>
      </c>
      <c r="D21" s="1">
        <v>26441</v>
      </c>
    </row>
    <row r="22" spans="1:139" hidden="1">
      <c r="A22" s="62">
        <v>36281</v>
      </c>
      <c r="B22" s="1">
        <v>17163</v>
      </c>
      <c r="C22" s="1">
        <v>7837</v>
      </c>
      <c r="D22" s="1">
        <v>26121</v>
      </c>
    </row>
    <row r="23" spans="1:139" hidden="1">
      <c r="A23" s="62">
        <v>36312</v>
      </c>
      <c r="B23" s="1">
        <v>15970</v>
      </c>
      <c r="C23" s="1">
        <v>7529</v>
      </c>
      <c r="D23" s="1">
        <v>26178</v>
      </c>
    </row>
    <row r="24" spans="1:139" hidden="1">
      <c r="A24" s="62">
        <v>36342</v>
      </c>
      <c r="B24" s="1">
        <v>16840</v>
      </c>
      <c r="C24" s="1">
        <v>8247</v>
      </c>
      <c r="D24" s="1">
        <v>26914</v>
      </c>
    </row>
    <row r="25" spans="1:139" hidden="1">
      <c r="A25" s="62">
        <v>36373</v>
      </c>
      <c r="B25" s="1">
        <v>16358</v>
      </c>
      <c r="C25" s="1">
        <v>8353</v>
      </c>
      <c r="D25" s="1">
        <v>28651</v>
      </c>
    </row>
    <row r="26" spans="1:139" hidden="1">
      <c r="A26" s="62">
        <v>36404</v>
      </c>
      <c r="B26" s="1">
        <v>16221</v>
      </c>
      <c r="C26" s="1">
        <v>8626</v>
      </c>
      <c r="D26" s="1">
        <v>28641</v>
      </c>
    </row>
    <row r="27" spans="1:139" hidden="1">
      <c r="A27" s="62">
        <v>36434</v>
      </c>
      <c r="B27" s="1">
        <v>17290</v>
      </c>
      <c r="C27" s="1">
        <v>8577</v>
      </c>
      <c r="D27" s="1">
        <v>26239</v>
      </c>
    </row>
    <row r="28" spans="1:139" hidden="1">
      <c r="A28" s="62">
        <v>36465</v>
      </c>
      <c r="B28" s="1">
        <v>17697</v>
      </c>
      <c r="C28" s="1">
        <v>8536</v>
      </c>
      <c r="D28" s="1">
        <v>28969</v>
      </c>
    </row>
    <row r="29" spans="1:139" hidden="1">
      <c r="A29" s="62">
        <v>36495</v>
      </c>
      <c r="B29" s="1">
        <v>23596</v>
      </c>
      <c r="C29" s="1">
        <v>8656</v>
      </c>
      <c r="D29" s="1">
        <v>28850</v>
      </c>
    </row>
    <row r="30" spans="1:139" ht="15" hidden="1">
      <c r="A30" s="62">
        <v>36526</v>
      </c>
      <c r="B30" s="1">
        <v>16454</v>
      </c>
      <c r="C30" s="1">
        <v>8641</v>
      </c>
      <c r="D30" s="1">
        <v>27973</v>
      </c>
      <c r="E30" s="240">
        <v>27941</v>
      </c>
      <c r="F30" s="240">
        <v>29566</v>
      </c>
      <c r="G30" s="240">
        <v>28686</v>
      </c>
      <c r="H30" s="240">
        <v>29497</v>
      </c>
      <c r="I30" s="240">
        <v>29595</v>
      </c>
      <c r="J30" s="240">
        <v>29184</v>
      </c>
      <c r="K30" s="240">
        <v>30082</v>
      </c>
      <c r="L30" s="240">
        <v>29713</v>
      </c>
      <c r="M30" s="240">
        <v>30429</v>
      </c>
      <c r="N30" s="240">
        <v>30995</v>
      </c>
      <c r="O30" s="240">
        <v>31497</v>
      </c>
      <c r="P30" s="240">
        <v>32520</v>
      </c>
      <c r="Q30" s="240">
        <v>32402</v>
      </c>
      <c r="R30" s="240">
        <v>31430</v>
      </c>
      <c r="S30" s="240">
        <v>32341</v>
      </c>
      <c r="T30" s="240">
        <v>32536</v>
      </c>
      <c r="U30" s="240">
        <v>33094</v>
      </c>
      <c r="V30" s="240">
        <v>32793</v>
      </c>
      <c r="W30" s="240">
        <v>32729</v>
      </c>
      <c r="X30" s="240">
        <v>30829</v>
      </c>
      <c r="Y30" s="240">
        <v>33325</v>
      </c>
      <c r="Z30" s="240">
        <v>34033</v>
      </c>
      <c r="AA30" s="240">
        <v>36058</v>
      </c>
      <c r="AB30" s="240">
        <v>37315</v>
      </c>
      <c r="AC30" s="240">
        <v>36213</v>
      </c>
      <c r="AD30" s="240">
        <v>37246</v>
      </c>
      <c r="AE30" s="240">
        <v>39518</v>
      </c>
      <c r="AF30" s="240">
        <v>37860</v>
      </c>
      <c r="AG30" s="240">
        <v>37017</v>
      </c>
      <c r="AH30" s="240">
        <v>37392</v>
      </c>
      <c r="AI30" s="240">
        <v>37967</v>
      </c>
      <c r="AJ30" s="240">
        <v>39101</v>
      </c>
      <c r="AK30" s="240">
        <v>41422</v>
      </c>
      <c r="AL30" s="240">
        <v>40035</v>
      </c>
      <c r="AM30" s="240">
        <v>40041</v>
      </c>
      <c r="AN30" s="240">
        <v>40987</v>
      </c>
      <c r="AO30" s="240">
        <v>43052</v>
      </c>
      <c r="AP30" s="240">
        <v>42548</v>
      </c>
      <c r="AQ30" s="240">
        <v>42211</v>
      </c>
      <c r="AR30" s="240">
        <v>41652</v>
      </c>
      <c r="AS30" s="240">
        <v>42709</v>
      </c>
      <c r="AT30" s="240">
        <v>44556</v>
      </c>
      <c r="AU30" s="240">
        <v>42290</v>
      </c>
      <c r="AV30" s="240">
        <v>42439</v>
      </c>
      <c r="AW30" s="240">
        <v>42169</v>
      </c>
      <c r="AX30" s="240">
        <v>41853</v>
      </c>
      <c r="AY30" s="240">
        <v>40053</v>
      </c>
      <c r="AZ30" s="240">
        <v>43377</v>
      </c>
      <c r="BA30" s="240">
        <v>44850</v>
      </c>
      <c r="BB30" s="240">
        <v>46432</v>
      </c>
      <c r="BC30" s="240">
        <v>44486</v>
      </c>
      <c r="BD30" s="240">
        <v>49856</v>
      </c>
      <c r="BE30" s="240">
        <v>50859</v>
      </c>
      <c r="BF30" s="240">
        <v>49534</v>
      </c>
      <c r="BG30" s="240">
        <v>50037</v>
      </c>
      <c r="BH30" s="240">
        <v>49916</v>
      </c>
      <c r="BI30" s="240">
        <v>51094</v>
      </c>
      <c r="BJ30" s="240">
        <v>52530</v>
      </c>
      <c r="BK30" s="240">
        <v>51408</v>
      </c>
      <c r="BL30" s="240">
        <v>48925</v>
      </c>
      <c r="BM30" s="240">
        <v>46957</v>
      </c>
      <c r="BN30" s="240">
        <v>47590</v>
      </c>
      <c r="BO30" s="240">
        <v>52665</v>
      </c>
      <c r="BP30" s="240">
        <v>50566</v>
      </c>
      <c r="BQ30" s="240">
        <v>52022</v>
      </c>
      <c r="BR30" s="240">
        <v>52320</v>
      </c>
      <c r="BS30" s="240">
        <v>53378</v>
      </c>
      <c r="BT30" s="240">
        <v>55089</v>
      </c>
      <c r="BU30" s="240">
        <v>53833</v>
      </c>
      <c r="BV30" s="240">
        <v>55316</v>
      </c>
      <c r="BW30" s="240">
        <v>54774</v>
      </c>
      <c r="BX30" s="240">
        <v>54406</v>
      </c>
      <c r="BY30" s="240">
        <v>54994</v>
      </c>
      <c r="BZ30" s="240">
        <v>56152</v>
      </c>
      <c r="CA30" s="240">
        <v>54784</v>
      </c>
      <c r="CB30" s="240">
        <v>58742</v>
      </c>
      <c r="CC30" s="240">
        <v>58936</v>
      </c>
      <c r="CD30" s="240">
        <v>60876</v>
      </c>
      <c r="CE30" s="240">
        <v>62775</v>
      </c>
      <c r="CF30" s="240">
        <v>62645</v>
      </c>
      <c r="CG30" s="240">
        <v>63178</v>
      </c>
      <c r="CH30" s="240">
        <v>64426</v>
      </c>
      <c r="CI30" s="240">
        <v>64048</v>
      </c>
      <c r="CJ30" s="240">
        <v>67025</v>
      </c>
      <c r="CK30" s="240">
        <v>66754</v>
      </c>
      <c r="CL30" s="240">
        <v>66929</v>
      </c>
      <c r="CM30" s="240">
        <v>66257</v>
      </c>
      <c r="CN30" s="240">
        <v>69625</v>
      </c>
      <c r="CO30" s="240">
        <v>69143</v>
      </c>
      <c r="CP30" s="240">
        <v>70178</v>
      </c>
      <c r="CQ30" s="240">
        <v>72301</v>
      </c>
      <c r="CR30" s="240">
        <v>71421</v>
      </c>
      <c r="CS30" s="240">
        <v>74577</v>
      </c>
      <c r="CT30" s="240">
        <v>74785</v>
      </c>
      <c r="CU30" s="240">
        <v>71915</v>
      </c>
      <c r="CV30" s="240">
        <v>79811</v>
      </c>
      <c r="CW30" s="240">
        <v>81650</v>
      </c>
      <c r="CX30" s="240">
        <v>79234</v>
      </c>
      <c r="CY30" s="240">
        <v>89848</v>
      </c>
      <c r="CZ30" s="240">
        <v>87164</v>
      </c>
      <c r="DA30" s="240">
        <v>87564</v>
      </c>
      <c r="DB30" s="240">
        <v>89805</v>
      </c>
      <c r="DC30" s="240">
        <v>87239</v>
      </c>
      <c r="DD30" s="240">
        <v>88199</v>
      </c>
      <c r="DE30" s="240">
        <v>87103</v>
      </c>
      <c r="DF30" s="240">
        <v>87150</v>
      </c>
      <c r="DG30" s="240">
        <v>85766</v>
      </c>
      <c r="DH30" s="240">
        <v>83838</v>
      </c>
      <c r="DI30" s="240">
        <v>79691</v>
      </c>
      <c r="DJ30" s="240">
        <v>78012</v>
      </c>
      <c r="DK30" s="240">
        <v>77169</v>
      </c>
      <c r="DL30" s="240">
        <v>73634</v>
      </c>
      <c r="DM30" s="240">
        <v>74635</v>
      </c>
      <c r="DN30" s="240">
        <v>74389</v>
      </c>
      <c r="DO30" s="240">
        <v>73500</v>
      </c>
      <c r="DP30" s="240">
        <v>74538</v>
      </c>
      <c r="DQ30" s="240">
        <v>74655</v>
      </c>
      <c r="DR30" s="240">
        <v>74087</v>
      </c>
      <c r="DS30" s="240">
        <v>80546</v>
      </c>
      <c r="DT30" s="240">
        <v>76731</v>
      </c>
      <c r="DU30" s="240">
        <v>79864</v>
      </c>
      <c r="DV30" s="240">
        <v>80897</v>
      </c>
      <c r="DW30" s="240">
        <v>81521</v>
      </c>
      <c r="DX30" s="240">
        <v>81341</v>
      </c>
      <c r="DY30" s="240">
        <v>82200</v>
      </c>
      <c r="DZ30" s="240">
        <v>81189</v>
      </c>
      <c r="EA30" s="240">
        <v>83067</v>
      </c>
      <c r="EB30" s="240">
        <v>83745</v>
      </c>
      <c r="EC30" s="240">
        <v>79909</v>
      </c>
      <c r="ED30" s="240">
        <v>85182</v>
      </c>
      <c r="EE30" s="240">
        <v>90002</v>
      </c>
      <c r="EF30" s="240">
        <v>86150</v>
      </c>
      <c r="EG30" s="240">
        <v>87954</v>
      </c>
      <c r="EH30" s="240">
        <v>90323</v>
      </c>
      <c r="EI30" s="241">
        <v>89178</v>
      </c>
    </row>
    <row r="31" spans="1:139" hidden="1">
      <c r="A31" s="62">
        <v>36557</v>
      </c>
      <c r="B31" s="1">
        <v>15758</v>
      </c>
      <c r="C31" s="1">
        <v>9366</v>
      </c>
      <c r="D31" s="1">
        <v>28810</v>
      </c>
    </row>
    <row r="32" spans="1:139" hidden="1">
      <c r="A32" s="62">
        <v>36586</v>
      </c>
      <c r="B32" s="1">
        <v>17150</v>
      </c>
      <c r="C32" s="1">
        <v>9370</v>
      </c>
      <c r="D32" s="1">
        <v>30573</v>
      </c>
    </row>
    <row r="33" spans="1:4" hidden="1">
      <c r="A33" s="62">
        <v>36617</v>
      </c>
      <c r="B33" s="1">
        <v>16788</v>
      </c>
      <c r="C33" s="1">
        <v>9441</v>
      </c>
      <c r="D33" s="1">
        <v>29129</v>
      </c>
    </row>
    <row r="34" spans="1:4" hidden="1">
      <c r="A34" s="62">
        <v>36647</v>
      </c>
      <c r="B34" s="1">
        <v>16907</v>
      </c>
      <c r="C34" s="1">
        <v>10022</v>
      </c>
      <c r="D34" s="1">
        <v>29848</v>
      </c>
    </row>
    <row r="35" spans="1:4" hidden="1">
      <c r="A35" s="62">
        <v>36678</v>
      </c>
      <c r="B35" s="1">
        <v>16509</v>
      </c>
      <c r="C35" s="1">
        <v>10296</v>
      </c>
      <c r="D35" s="1">
        <v>29651</v>
      </c>
    </row>
    <row r="36" spans="1:4" hidden="1">
      <c r="A36" s="62">
        <v>36708</v>
      </c>
      <c r="B36" s="1">
        <v>16455</v>
      </c>
      <c r="C36" s="1">
        <v>10239</v>
      </c>
      <c r="D36" s="1">
        <v>29113</v>
      </c>
    </row>
    <row r="37" spans="1:4" hidden="1">
      <c r="A37" s="62">
        <v>36739</v>
      </c>
      <c r="B37" s="1">
        <v>16229</v>
      </c>
      <c r="C37" s="1">
        <v>10620</v>
      </c>
      <c r="D37" s="1">
        <v>29815</v>
      </c>
    </row>
    <row r="38" spans="1:4" hidden="1">
      <c r="A38" s="62">
        <v>36770</v>
      </c>
      <c r="B38" s="1">
        <v>16389</v>
      </c>
      <c r="C38" s="1">
        <v>10590</v>
      </c>
      <c r="D38" s="1">
        <v>29046</v>
      </c>
    </row>
    <row r="39" spans="1:4" hidden="1">
      <c r="A39" s="62">
        <v>36800</v>
      </c>
      <c r="B39" s="1">
        <v>16980</v>
      </c>
      <c r="C39" s="1">
        <v>10423</v>
      </c>
      <c r="D39" s="1">
        <v>29708</v>
      </c>
    </row>
    <row r="40" spans="1:4" hidden="1">
      <c r="A40" s="62">
        <v>36831</v>
      </c>
      <c r="B40" s="1">
        <v>18136</v>
      </c>
      <c r="C40" s="1">
        <v>10896</v>
      </c>
      <c r="D40" s="1">
        <v>30021</v>
      </c>
    </row>
    <row r="41" spans="1:4" hidden="1">
      <c r="A41" s="62">
        <v>36861</v>
      </c>
      <c r="B41" s="1">
        <v>23853</v>
      </c>
      <c r="C41" s="1">
        <v>10676</v>
      </c>
      <c r="D41" s="1">
        <v>30348</v>
      </c>
    </row>
    <row r="42" spans="1:4" hidden="1">
      <c r="A42" s="62">
        <v>36892</v>
      </c>
      <c r="B42" s="1">
        <v>16292</v>
      </c>
      <c r="C42" s="1">
        <v>11117</v>
      </c>
      <c r="D42" s="1">
        <v>31316</v>
      </c>
    </row>
    <row r="43" spans="1:4" hidden="1">
      <c r="A43" s="62">
        <v>36923</v>
      </c>
      <c r="B43" s="1">
        <v>15729</v>
      </c>
      <c r="C43" s="1">
        <v>11359</v>
      </c>
      <c r="D43" s="1">
        <v>31014</v>
      </c>
    </row>
    <row r="44" spans="1:4" hidden="1">
      <c r="A44" s="62">
        <v>36951</v>
      </c>
      <c r="B44" s="1">
        <v>17334</v>
      </c>
      <c r="C44" s="1">
        <v>11759</v>
      </c>
      <c r="D44" s="1">
        <v>30164</v>
      </c>
    </row>
    <row r="45" spans="1:4" hidden="1">
      <c r="A45" s="62">
        <v>36982</v>
      </c>
      <c r="B45" s="1">
        <v>17071</v>
      </c>
      <c r="C45" s="1">
        <v>11277</v>
      </c>
      <c r="D45" s="1">
        <v>30640</v>
      </c>
    </row>
    <row r="46" spans="1:4" hidden="1">
      <c r="A46" s="62">
        <v>37012</v>
      </c>
      <c r="B46" s="1">
        <v>17291</v>
      </c>
      <c r="C46" s="1">
        <v>11428</v>
      </c>
      <c r="D46" s="1">
        <v>30557</v>
      </c>
    </row>
    <row r="47" spans="1:4" hidden="1">
      <c r="A47" s="62">
        <v>37043</v>
      </c>
      <c r="B47" s="1">
        <v>17115</v>
      </c>
      <c r="C47" s="1">
        <v>11735</v>
      </c>
      <c r="D47" s="1">
        <v>30872</v>
      </c>
    </row>
    <row r="48" spans="1:4" hidden="1">
      <c r="A48" s="62">
        <v>37073</v>
      </c>
      <c r="B48" s="1">
        <v>17338</v>
      </c>
      <c r="C48" s="1">
        <v>11544</v>
      </c>
      <c r="D48" s="1">
        <v>30456</v>
      </c>
    </row>
    <row r="49" spans="1:4" hidden="1">
      <c r="A49" s="62">
        <v>37104</v>
      </c>
      <c r="B49" s="1">
        <v>17143</v>
      </c>
      <c r="C49" s="1">
        <v>11510</v>
      </c>
      <c r="D49" s="1">
        <v>30192</v>
      </c>
    </row>
    <row r="50" spans="1:4" hidden="1">
      <c r="A50" s="62">
        <v>37135</v>
      </c>
      <c r="B50" s="1">
        <v>16957</v>
      </c>
      <c r="C50" s="1">
        <v>11033</v>
      </c>
      <c r="D50" s="1">
        <v>28242</v>
      </c>
    </row>
    <row r="51" spans="1:4" hidden="1">
      <c r="A51" s="62">
        <v>37165</v>
      </c>
      <c r="B51" s="1">
        <v>17886</v>
      </c>
      <c r="C51" s="1">
        <v>12195</v>
      </c>
      <c r="D51" s="1">
        <v>30180</v>
      </c>
    </row>
    <row r="52" spans="1:4" hidden="1">
      <c r="A52" s="62">
        <v>37196</v>
      </c>
      <c r="B52" s="1">
        <v>18711</v>
      </c>
      <c r="C52" s="1">
        <v>12025</v>
      </c>
      <c r="D52" s="1">
        <v>30417</v>
      </c>
    </row>
    <row r="53" spans="1:4" hidden="1">
      <c r="A53" s="62">
        <v>37226</v>
      </c>
      <c r="B53" s="1">
        <v>24407</v>
      </c>
      <c r="C53" s="1">
        <v>12864</v>
      </c>
      <c r="D53" s="1">
        <v>32064</v>
      </c>
    </row>
    <row r="54" spans="1:4" hidden="1">
      <c r="A54" s="62">
        <v>37257</v>
      </c>
      <c r="B54" s="1">
        <v>27596</v>
      </c>
      <c r="C54" s="1">
        <v>12800</v>
      </c>
      <c r="D54" s="1">
        <v>32216</v>
      </c>
    </row>
    <row r="55" spans="1:4" hidden="1">
      <c r="A55" s="62">
        <v>37288</v>
      </c>
      <c r="B55" s="1">
        <v>27505</v>
      </c>
      <c r="C55" s="1">
        <v>12953</v>
      </c>
      <c r="D55" s="1">
        <v>30631</v>
      </c>
    </row>
    <row r="56" spans="1:4" hidden="1">
      <c r="A56" s="62">
        <v>37316</v>
      </c>
      <c r="B56" s="1">
        <v>28207</v>
      </c>
      <c r="C56" s="1">
        <v>12958</v>
      </c>
      <c r="D56" s="1">
        <v>31359</v>
      </c>
    </row>
    <row r="57" spans="1:4" hidden="1">
      <c r="A57" s="62">
        <v>37347</v>
      </c>
      <c r="B57" s="1">
        <v>27687</v>
      </c>
      <c r="C57" s="1">
        <v>14228</v>
      </c>
      <c r="D57" s="1">
        <v>32716</v>
      </c>
    </row>
    <row r="58" spans="1:4" hidden="1">
      <c r="A58" s="62">
        <v>37377</v>
      </c>
      <c r="B58" s="1">
        <v>27773</v>
      </c>
      <c r="C58" s="1">
        <v>13928</v>
      </c>
      <c r="D58" s="1">
        <v>31030</v>
      </c>
    </row>
    <row r="59" spans="1:4" hidden="1">
      <c r="A59" s="62">
        <v>37408</v>
      </c>
      <c r="B59" s="1">
        <v>27798</v>
      </c>
      <c r="C59" s="1">
        <v>13476</v>
      </c>
      <c r="D59" s="1">
        <v>30188</v>
      </c>
    </row>
    <row r="60" spans="1:4" hidden="1">
      <c r="A60" s="62">
        <v>37438</v>
      </c>
      <c r="B60" s="1">
        <v>27581</v>
      </c>
      <c r="C60" s="1">
        <v>13968</v>
      </c>
      <c r="D60" s="1">
        <v>30232</v>
      </c>
    </row>
    <row r="61" spans="1:4" hidden="1">
      <c r="A61" s="62">
        <v>37469</v>
      </c>
      <c r="B61" s="1">
        <v>27751</v>
      </c>
      <c r="C61" s="1">
        <v>14522</v>
      </c>
      <c r="D61" s="1">
        <v>30403</v>
      </c>
    </row>
    <row r="62" spans="1:4" hidden="1">
      <c r="A62" s="62">
        <v>37500</v>
      </c>
      <c r="B62" s="1">
        <v>27457</v>
      </c>
      <c r="C62" s="1">
        <v>14457</v>
      </c>
      <c r="D62" s="1">
        <v>31053</v>
      </c>
    </row>
    <row r="63" spans="1:4" hidden="1">
      <c r="A63" s="62">
        <v>37530</v>
      </c>
      <c r="B63" s="1">
        <v>27287</v>
      </c>
      <c r="C63" s="1">
        <v>14484</v>
      </c>
      <c r="D63" s="1">
        <v>32646</v>
      </c>
    </row>
    <row r="64" spans="1:4" hidden="1">
      <c r="A64" s="62">
        <v>37561</v>
      </c>
      <c r="B64" s="1">
        <v>27325</v>
      </c>
      <c r="C64" s="1">
        <v>14816</v>
      </c>
      <c r="D64" s="1">
        <v>31466</v>
      </c>
    </row>
    <row r="65" spans="1:4" hidden="1">
      <c r="A65" s="62">
        <v>37591</v>
      </c>
      <c r="B65" s="1">
        <v>27881</v>
      </c>
      <c r="C65" s="1">
        <v>14434</v>
      </c>
      <c r="D65" s="1">
        <v>31556</v>
      </c>
    </row>
    <row r="66" spans="1:4" hidden="1">
      <c r="A66" s="62">
        <v>37622</v>
      </c>
      <c r="B66" s="1">
        <v>28264</v>
      </c>
      <c r="C66" s="1">
        <v>15329</v>
      </c>
      <c r="D66" s="1">
        <v>32427</v>
      </c>
    </row>
    <row r="67" spans="1:4" hidden="1">
      <c r="A67" s="62">
        <v>37653</v>
      </c>
      <c r="B67" s="1">
        <v>28032</v>
      </c>
      <c r="C67" s="1">
        <v>15157</v>
      </c>
      <c r="D67" s="1">
        <v>34002</v>
      </c>
    </row>
    <row r="68" spans="1:4" hidden="1">
      <c r="A68" s="62">
        <v>37681</v>
      </c>
      <c r="B68" s="1">
        <v>29038</v>
      </c>
      <c r="C68" s="1">
        <v>15048</v>
      </c>
      <c r="D68" s="1">
        <v>33625</v>
      </c>
    </row>
    <row r="69" spans="1:4" hidden="1">
      <c r="A69" s="62">
        <v>37712</v>
      </c>
      <c r="B69" s="1">
        <v>28353</v>
      </c>
      <c r="C69" s="1">
        <v>15146</v>
      </c>
      <c r="D69" s="1">
        <v>33603</v>
      </c>
    </row>
    <row r="70" spans="1:4" hidden="1">
      <c r="A70" s="62">
        <v>37742</v>
      </c>
      <c r="B70" s="1">
        <v>28562</v>
      </c>
      <c r="C70" s="1">
        <v>14791</v>
      </c>
      <c r="D70" s="1">
        <v>33211</v>
      </c>
    </row>
    <row r="71" spans="1:4" hidden="1">
      <c r="A71" s="62">
        <v>37773</v>
      </c>
      <c r="B71" s="1">
        <v>28983</v>
      </c>
      <c r="C71" s="1">
        <v>15203</v>
      </c>
      <c r="D71" s="1">
        <v>34031</v>
      </c>
    </row>
    <row r="72" spans="1:4" hidden="1">
      <c r="A72" s="62">
        <v>37803</v>
      </c>
      <c r="B72" s="1">
        <v>29180</v>
      </c>
      <c r="C72" s="1">
        <v>16238</v>
      </c>
      <c r="D72" s="1">
        <v>35345</v>
      </c>
    </row>
    <row r="73" spans="1:4" hidden="1">
      <c r="A73" s="62">
        <v>37834</v>
      </c>
      <c r="B73" s="1">
        <v>28973</v>
      </c>
      <c r="C73" s="1">
        <v>14919</v>
      </c>
      <c r="D73" s="1">
        <v>33743</v>
      </c>
    </row>
    <row r="74" spans="1:4" hidden="1">
      <c r="A74" s="62">
        <v>37865</v>
      </c>
      <c r="B74" s="1">
        <v>29255</v>
      </c>
      <c r="C74" s="1">
        <v>15577</v>
      </c>
      <c r="D74" s="1">
        <v>33885</v>
      </c>
    </row>
    <row r="75" spans="1:4" hidden="1">
      <c r="A75" s="62">
        <v>37895</v>
      </c>
      <c r="B75" s="1">
        <v>28831</v>
      </c>
      <c r="C75" s="1">
        <v>16473</v>
      </c>
      <c r="D75" s="1">
        <v>33595</v>
      </c>
    </row>
    <row r="76" spans="1:4" hidden="1">
      <c r="A76" s="62">
        <v>37926</v>
      </c>
      <c r="B76" s="1">
        <v>29870</v>
      </c>
      <c r="C76" s="1">
        <v>16593</v>
      </c>
      <c r="D76" s="1">
        <v>33447</v>
      </c>
    </row>
    <row r="77" spans="1:4" hidden="1">
      <c r="A77" s="62">
        <v>37956</v>
      </c>
      <c r="B77" s="1">
        <v>30002</v>
      </c>
      <c r="C77" s="1">
        <v>17194</v>
      </c>
      <c r="D77" s="1">
        <v>31914</v>
      </c>
    </row>
    <row r="78" spans="1:4" hidden="1">
      <c r="A78" s="62">
        <v>37987</v>
      </c>
      <c r="B78" s="1">
        <v>31373</v>
      </c>
      <c r="C78" s="1">
        <v>17584</v>
      </c>
      <c r="D78" s="1">
        <v>34198</v>
      </c>
    </row>
    <row r="79" spans="1:4" hidden="1">
      <c r="A79" s="62">
        <v>38018</v>
      </c>
      <c r="B79" s="1">
        <v>30742</v>
      </c>
      <c r="C79" s="1">
        <v>16752</v>
      </c>
      <c r="D79" s="1">
        <v>35159</v>
      </c>
    </row>
    <row r="80" spans="1:4" hidden="1">
      <c r="A80" s="62">
        <v>38047</v>
      </c>
      <c r="B80" s="1">
        <v>30952</v>
      </c>
      <c r="C80" s="1">
        <v>16831</v>
      </c>
      <c r="D80" s="1">
        <v>36430</v>
      </c>
    </row>
    <row r="81" spans="1:4" hidden="1">
      <c r="A81" s="62">
        <v>38078</v>
      </c>
      <c r="B81" s="1">
        <v>30781</v>
      </c>
      <c r="C81" s="1">
        <v>16657</v>
      </c>
      <c r="D81" s="1">
        <v>35015</v>
      </c>
    </row>
    <row r="82" spans="1:4" hidden="1">
      <c r="A82" s="62">
        <v>38108</v>
      </c>
      <c r="B82" s="1">
        <v>31527</v>
      </c>
      <c r="C82" s="1">
        <v>18768</v>
      </c>
      <c r="D82" s="1">
        <v>38772</v>
      </c>
    </row>
    <row r="83" spans="1:4" hidden="1">
      <c r="A83" s="62">
        <v>38139</v>
      </c>
      <c r="B83" s="1">
        <v>32229</v>
      </c>
      <c r="C83" s="1">
        <v>18651</v>
      </c>
      <c r="D83" s="1">
        <v>39411</v>
      </c>
    </row>
    <row r="84" spans="1:4" hidden="1">
      <c r="A84" s="62">
        <v>38169</v>
      </c>
      <c r="B84" s="1">
        <v>32487</v>
      </c>
      <c r="C84" s="1">
        <v>18785</v>
      </c>
      <c r="D84" s="1">
        <v>38564</v>
      </c>
    </row>
    <row r="85" spans="1:4" hidden="1">
      <c r="A85" s="62">
        <v>38200</v>
      </c>
      <c r="B85" s="1">
        <v>32407</v>
      </c>
      <c r="C85" s="1">
        <v>18725</v>
      </c>
      <c r="D85" s="1">
        <v>38908</v>
      </c>
    </row>
    <row r="86" spans="1:4" hidden="1">
      <c r="A86" s="62">
        <v>38231</v>
      </c>
      <c r="B86" s="1">
        <v>32869</v>
      </c>
      <c r="C86" s="1">
        <v>19426</v>
      </c>
      <c r="D86" s="1">
        <v>38549</v>
      </c>
    </row>
    <row r="87" spans="1:4" hidden="1">
      <c r="A87" s="62">
        <v>38261</v>
      </c>
      <c r="B87" s="1">
        <v>33027</v>
      </c>
      <c r="C87" s="1">
        <v>19076</v>
      </c>
      <c r="D87" s="1">
        <v>39197</v>
      </c>
    </row>
    <row r="88" spans="1:4" hidden="1">
      <c r="A88" s="62">
        <v>38292</v>
      </c>
      <c r="B88" s="1">
        <v>33214</v>
      </c>
      <c r="C88" s="1">
        <v>19393</v>
      </c>
      <c r="D88" s="1">
        <v>40223</v>
      </c>
    </row>
    <row r="89" spans="1:4" hidden="1">
      <c r="A89" s="62">
        <v>38322</v>
      </c>
      <c r="B89" s="1">
        <v>33495</v>
      </c>
      <c r="C89" s="1">
        <v>20835</v>
      </c>
      <c r="D89" s="1">
        <v>39478</v>
      </c>
    </row>
    <row r="90" spans="1:4" hidden="1">
      <c r="A90" s="62">
        <v>38353</v>
      </c>
      <c r="B90" s="1">
        <v>33113</v>
      </c>
      <c r="C90" s="1">
        <v>19284</v>
      </c>
      <c r="D90" s="1">
        <v>37454</v>
      </c>
    </row>
    <row r="91" spans="1:4" hidden="1">
      <c r="A91" s="62">
        <v>38384</v>
      </c>
      <c r="B91" s="1">
        <v>33247</v>
      </c>
      <c r="C91" s="1">
        <v>19467</v>
      </c>
      <c r="D91" s="1">
        <v>35801</v>
      </c>
    </row>
    <row r="92" spans="1:4" hidden="1">
      <c r="A92" s="62">
        <v>38412</v>
      </c>
      <c r="B92" s="1">
        <v>33111</v>
      </c>
      <c r="C92" s="1">
        <v>19968</v>
      </c>
      <c r="D92" s="1">
        <v>36149</v>
      </c>
    </row>
    <row r="93" spans="1:4" hidden="1">
      <c r="A93" s="62">
        <v>38443</v>
      </c>
      <c r="B93" s="1">
        <v>33821</v>
      </c>
      <c r="C93" s="1">
        <v>21748</v>
      </c>
      <c r="D93" s="1">
        <v>40350</v>
      </c>
    </row>
    <row r="94" spans="1:4" hidden="1">
      <c r="A94" s="62">
        <v>38473</v>
      </c>
      <c r="B94" s="1">
        <v>34499</v>
      </c>
      <c r="C94" s="1">
        <v>21156</v>
      </c>
      <c r="D94" s="1">
        <v>38152</v>
      </c>
    </row>
    <row r="95" spans="1:4" hidden="1">
      <c r="A95" s="62">
        <v>38504</v>
      </c>
      <c r="B95" s="1">
        <v>34268</v>
      </c>
      <c r="C95" s="1">
        <v>21649</v>
      </c>
      <c r="D95" s="1">
        <v>39201</v>
      </c>
    </row>
    <row r="96" spans="1:4" hidden="1">
      <c r="A96" s="62">
        <v>38534</v>
      </c>
      <c r="B96" s="1">
        <v>34480</v>
      </c>
      <c r="C96" s="1">
        <v>21643</v>
      </c>
      <c r="D96" s="1">
        <v>39150</v>
      </c>
    </row>
    <row r="97" spans="1:4" hidden="1">
      <c r="A97" s="62">
        <v>38565</v>
      </c>
      <c r="B97" s="1">
        <v>35297</v>
      </c>
      <c r="C97" s="1">
        <v>22159</v>
      </c>
      <c r="D97" s="1">
        <v>39932</v>
      </c>
    </row>
    <row r="98" spans="1:4" hidden="1">
      <c r="A98" s="62">
        <v>38596</v>
      </c>
      <c r="B98" s="1">
        <v>35457</v>
      </c>
      <c r="C98" s="1">
        <v>22352</v>
      </c>
      <c r="D98" s="1">
        <v>40887</v>
      </c>
    </row>
    <row r="99" spans="1:4" hidden="1">
      <c r="A99" s="62">
        <v>38626</v>
      </c>
      <c r="B99" s="1">
        <v>36407</v>
      </c>
      <c r="C99" s="1">
        <v>22074</v>
      </c>
      <c r="D99" s="1">
        <v>39873</v>
      </c>
    </row>
    <row r="100" spans="1:4" hidden="1">
      <c r="A100" s="62">
        <v>38657</v>
      </c>
      <c r="B100" s="1">
        <v>36388</v>
      </c>
      <c r="C100" s="1">
        <v>22890</v>
      </c>
      <c r="D100" s="1">
        <v>40607</v>
      </c>
    </row>
    <row r="101" spans="1:4" hidden="1">
      <c r="A101" s="62">
        <v>38687</v>
      </c>
      <c r="B101" s="1">
        <v>36896</v>
      </c>
      <c r="C101" s="1">
        <v>22773</v>
      </c>
      <c r="D101" s="1">
        <v>40043</v>
      </c>
    </row>
    <row r="102" spans="1:4" hidden="1">
      <c r="A102" s="62">
        <v>38718</v>
      </c>
      <c r="B102" s="1">
        <v>36992</v>
      </c>
      <c r="C102" s="1">
        <v>22600</v>
      </c>
      <c r="D102" s="1">
        <v>39486</v>
      </c>
    </row>
    <row r="103" spans="1:4" hidden="1">
      <c r="A103" s="62">
        <v>38749</v>
      </c>
      <c r="B103" s="1">
        <v>37816</v>
      </c>
      <c r="C103" s="1">
        <v>23481</v>
      </c>
      <c r="D103" s="1">
        <v>39858</v>
      </c>
    </row>
    <row r="104" spans="1:4" hidden="1">
      <c r="A104" s="62">
        <v>38777</v>
      </c>
      <c r="B104" s="1">
        <v>37397</v>
      </c>
      <c r="C104" s="1">
        <v>23851</v>
      </c>
      <c r="D104" s="1">
        <v>40634</v>
      </c>
    </row>
    <row r="105" spans="1:4" hidden="1">
      <c r="A105" s="62">
        <v>38808</v>
      </c>
      <c r="B105" s="1">
        <v>38337</v>
      </c>
      <c r="C105" s="1">
        <v>23765</v>
      </c>
      <c r="D105" s="1">
        <v>40024</v>
      </c>
    </row>
    <row r="106" spans="1:4" hidden="1">
      <c r="A106" s="62">
        <v>38838</v>
      </c>
      <c r="B106" s="1">
        <v>38241</v>
      </c>
      <c r="C106" s="1">
        <v>24204</v>
      </c>
      <c r="D106" s="1">
        <v>41926</v>
      </c>
    </row>
    <row r="107" spans="1:4" hidden="1">
      <c r="A107" s="62">
        <v>38869</v>
      </c>
      <c r="B107" s="1">
        <v>38446</v>
      </c>
      <c r="C107" s="1">
        <v>24301</v>
      </c>
      <c r="D107" s="1">
        <v>41464</v>
      </c>
    </row>
    <row r="108" spans="1:4" hidden="1">
      <c r="A108" s="62">
        <v>38899</v>
      </c>
      <c r="B108" s="1">
        <v>39034</v>
      </c>
      <c r="C108" s="1">
        <v>25185</v>
      </c>
      <c r="D108" s="1">
        <v>42293</v>
      </c>
    </row>
    <row r="109" spans="1:4" hidden="1">
      <c r="A109" s="62">
        <v>38930</v>
      </c>
      <c r="B109" s="1">
        <v>39726</v>
      </c>
      <c r="C109" s="1">
        <v>25407</v>
      </c>
      <c r="D109" s="1">
        <v>42757</v>
      </c>
    </row>
    <row r="110" spans="1:4" hidden="1">
      <c r="A110" s="62">
        <v>38961</v>
      </c>
      <c r="B110" s="1">
        <v>40389</v>
      </c>
      <c r="C110" s="1">
        <v>25897</v>
      </c>
      <c r="D110" s="1">
        <v>42298</v>
      </c>
    </row>
    <row r="111" spans="1:4" hidden="1">
      <c r="A111" s="62">
        <v>38991</v>
      </c>
      <c r="B111" s="1">
        <v>40466</v>
      </c>
      <c r="C111" s="1">
        <v>25457</v>
      </c>
      <c r="D111" s="1">
        <v>42251</v>
      </c>
    </row>
    <row r="112" spans="1:4" hidden="1">
      <c r="A112" s="62">
        <v>39022</v>
      </c>
      <c r="B112" s="1">
        <v>41059</v>
      </c>
      <c r="C112" s="1">
        <v>25618</v>
      </c>
      <c r="D112" s="1">
        <v>42535</v>
      </c>
    </row>
    <row r="113" spans="1:4" hidden="1">
      <c r="A113" s="62">
        <v>39052</v>
      </c>
      <c r="B113" s="1">
        <v>40279</v>
      </c>
      <c r="C113" s="1">
        <v>25475</v>
      </c>
      <c r="D113" s="1">
        <v>42203</v>
      </c>
    </row>
    <row r="114" spans="1:4" hidden="1">
      <c r="A114" s="62">
        <v>39083</v>
      </c>
      <c r="B114" s="1">
        <v>40508</v>
      </c>
      <c r="C114" s="1">
        <v>27136</v>
      </c>
      <c r="D114" s="1">
        <v>43815</v>
      </c>
    </row>
    <row r="115" spans="1:4" hidden="1">
      <c r="A115" s="62">
        <v>39114</v>
      </c>
      <c r="B115" s="1">
        <v>40956</v>
      </c>
      <c r="C115" s="1">
        <v>26928</v>
      </c>
      <c r="D115" s="1">
        <v>43324</v>
      </c>
    </row>
    <row r="116" spans="1:4" hidden="1">
      <c r="A116" s="62">
        <v>39142</v>
      </c>
      <c r="B116" s="1">
        <v>41618</v>
      </c>
      <c r="C116" s="1">
        <v>27492</v>
      </c>
      <c r="D116" s="1">
        <v>43015</v>
      </c>
    </row>
    <row r="117" spans="1:4" hidden="1">
      <c r="A117" s="62">
        <v>39173</v>
      </c>
      <c r="B117" s="1">
        <v>42218</v>
      </c>
      <c r="C117" s="1">
        <v>26050</v>
      </c>
      <c r="D117" s="1">
        <v>42706</v>
      </c>
    </row>
    <row r="118" spans="1:4" hidden="1">
      <c r="A118" s="62">
        <v>39203</v>
      </c>
      <c r="B118" s="1">
        <v>42368</v>
      </c>
      <c r="C118" s="1">
        <v>27728</v>
      </c>
      <c r="D118" s="1">
        <v>43933</v>
      </c>
    </row>
    <row r="119" spans="1:4" hidden="1">
      <c r="A119" s="62">
        <v>39234</v>
      </c>
      <c r="B119" s="1">
        <v>41241</v>
      </c>
      <c r="C119" s="1">
        <v>26463</v>
      </c>
      <c r="D119" s="1">
        <v>43213</v>
      </c>
    </row>
    <row r="120" spans="1:4" hidden="1">
      <c r="A120" s="62">
        <v>39264</v>
      </c>
      <c r="B120" s="1">
        <v>41878</v>
      </c>
      <c r="C120" s="1">
        <v>26315</v>
      </c>
      <c r="D120" s="1">
        <v>43709</v>
      </c>
    </row>
    <row r="121" spans="1:4" hidden="1">
      <c r="A121" s="62">
        <v>39295</v>
      </c>
      <c r="B121" s="1">
        <v>41929</v>
      </c>
      <c r="C121" s="1">
        <v>27222</v>
      </c>
      <c r="D121" s="1">
        <v>44929</v>
      </c>
    </row>
    <row r="122" spans="1:4" hidden="1">
      <c r="A122" s="62">
        <v>39326</v>
      </c>
      <c r="B122" s="1">
        <v>41955</v>
      </c>
      <c r="C122" s="1">
        <v>25751</v>
      </c>
      <c r="D122" s="1">
        <v>43994</v>
      </c>
    </row>
    <row r="123" spans="1:4" hidden="1">
      <c r="A123" s="62">
        <v>39356</v>
      </c>
      <c r="B123" s="1">
        <v>41304</v>
      </c>
      <c r="C123" s="1">
        <v>27977</v>
      </c>
      <c r="D123" s="1">
        <v>45454</v>
      </c>
    </row>
    <row r="124" spans="1:4" hidden="1">
      <c r="A124" s="62">
        <v>39387</v>
      </c>
      <c r="B124" s="1">
        <v>41833</v>
      </c>
      <c r="C124" s="1">
        <v>28104</v>
      </c>
      <c r="D124" s="1">
        <v>45215</v>
      </c>
    </row>
    <row r="125" spans="1:4" hidden="1">
      <c r="A125" s="62">
        <v>39417</v>
      </c>
      <c r="B125" s="1">
        <v>41310</v>
      </c>
      <c r="C125" s="1">
        <v>26081</v>
      </c>
      <c r="D125" s="1">
        <v>43129</v>
      </c>
    </row>
    <row r="126" spans="1:4" hidden="1">
      <c r="A126" s="62">
        <v>39448</v>
      </c>
      <c r="B126" s="1">
        <v>41184</v>
      </c>
      <c r="C126" s="1">
        <v>28787</v>
      </c>
      <c r="D126" s="1">
        <v>47196</v>
      </c>
    </row>
    <row r="127" spans="1:4" hidden="1">
      <c r="A127" s="62">
        <v>39479</v>
      </c>
      <c r="B127" s="1">
        <v>41145</v>
      </c>
      <c r="C127" s="1">
        <v>29002</v>
      </c>
      <c r="D127" s="1">
        <v>47565</v>
      </c>
    </row>
    <row r="128" spans="1:4" hidden="1">
      <c r="A128" s="62">
        <v>39508</v>
      </c>
      <c r="B128" s="1">
        <v>42064</v>
      </c>
      <c r="C128" s="1">
        <v>27485</v>
      </c>
      <c r="D128" s="1">
        <v>45460</v>
      </c>
    </row>
    <row r="129" spans="1:4" hidden="1">
      <c r="A129" s="62">
        <v>39539</v>
      </c>
      <c r="B129" s="1">
        <v>43102</v>
      </c>
      <c r="C129" s="1">
        <v>30745</v>
      </c>
      <c r="D129" s="1">
        <v>51389</v>
      </c>
    </row>
    <row r="130" spans="1:4" hidden="1">
      <c r="A130" s="62">
        <v>39569</v>
      </c>
      <c r="B130" s="1">
        <v>40979</v>
      </c>
      <c r="C130" s="1">
        <v>28181</v>
      </c>
      <c r="D130" s="1">
        <v>47181</v>
      </c>
    </row>
    <row r="131" spans="1:4" hidden="1">
      <c r="A131" s="62">
        <v>39600</v>
      </c>
      <c r="B131" s="1">
        <v>42622</v>
      </c>
      <c r="C131" s="1">
        <v>28084</v>
      </c>
      <c r="D131" s="1">
        <v>47004</v>
      </c>
    </row>
    <row r="132" spans="1:4" hidden="1">
      <c r="A132" s="62">
        <v>39630</v>
      </c>
      <c r="B132" s="1">
        <v>41511</v>
      </c>
      <c r="C132" s="1">
        <v>28594</v>
      </c>
      <c r="D132" s="1">
        <v>47741</v>
      </c>
    </row>
    <row r="133" spans="1:4" hidden="1">
      <c r="A133" s="62">
        <v>39661</v>
      </c>
      <c r="B133" s="1">
        <v>41519</v>
      </c>
      <c r="C133" s="1">
        <v>27561</v>
      </c>
      <c r="D133" s="1">
        <v>46168</v>
      </c>
    </row>
    <row r="134" spans="1:4" hidden="1">
      <c r="A134" s="62">
        <v>39692</v>
      </c>
      <c r="B134" s="1">
        <v>41224</v>
      </c>
      <c r="C134" s="1">
        <v>27631</v>
      </c>
      <c r="D134" s="1">
        <v>47000</v>
      </c>
    </row>
    <row r="135" spans="1:4" hidden="1">
      <c r="A135" s="62">
        <v>39722</v>
      </c>
      <c r="B135" s="1">
        <v>41639</v>
      </c>
      <c r="C135" s="1">
        <v>28287</v>
      </c>
      <c r="D135" s="1">
        <v>46578</v>
      </c>
    </row>
    <row r="136" spans="1:4" hidden="1">
      <c r="A136" s="62">
        <v>39753</v>
      </c>
      <c r="B136" s="1">
        <v>41191</v>
      </c>
      <c r="C136" s="1">
        <v>26164</v>
      </c>
      <c r="D136" s="1">
        <v>47083</v>
      </c>
    </row>
    <row r="137" spans="1:4" ht="11.25" hidden="1" customHeight="1">
      <c r="A137" s="62">
        <v>39783</v>
      </c>
      <c r="B137" s="1">
        <v>41245</v>
      </c>
      <c r="C137" s="1">
        <v>26091</v>
      </c>
      <c r="D137" s="1">
        <v>46763</v>
      </c>
    </row>
    <row r="138" spans="1:4">
      <c r="A138" s="62">
        <v>39814</v>
      </c>
      <c r="B138" s="72">
        <v>41035</v>
      </c>
      <c r="C138" s="223">
        <v>24590</v>
      </c>
      <c r="D138" s="223">
        <v>45891</v>
      </c>
    </row>
    <row r="139" spans="1:4">
      <c r="A139" s="62">
        <v>39845</v>
      </c>
      <c r="B139" s="72">
        <v>41080</v>
      </c>
      <c r="C139" s="223">
        <v>24652</v>
      </c>
      <c r="D139" s="223">
        <v>43807</v>
      </c>
    </row>
    <row r="140" spans="1:4">
      <c r="A140" s="62">
        <v>39873</v>
      </c>
      <c r="B140" s="72">
        <v>41012</v>
      </c>
      <c r="C140" s="223">
        <v>24876</v>
      </c>
      <c r="D140" s="223">
        <v>43140</v>
      </c>
    </row>
    <row r="141" spans="1:4">
      <c r="A141" s="62">
        <v>39904</v>
      </c>
      <c r="B141" s="72">
        <v>39923</v>
      </c>
      <c r="C141" s="223">
        <v>24315</v>
      </c>
      <c r="D141" s="223">
        <v>43211</v>
      </c>
    </row>
    <row r="142" spans="1:4">
      <c r="A142" s="62">
        <v>39934</v>
      </c>
      <c r="B142" s="72">
        <v>39846</v>
      </c>
      <c r="C142" s="223">
        <v>23731</v>
      </c>
      <c r="D142" s="223">
        <v>41719</v>
      </c>
    </row>
    <row r="143" spans="1:4">
      <c r="A143" s="62">
        <v>39965</v>
      </c>
      <c r="B143" s="72">
        <v>39731</v>
      </c>
      <c r="C143" s="223">
        <v>25315</v>
      </c>
      <c r="D143" s="223">
        <v>42646</v>
      </c>
    </row>
    <row r="144" spans="1:4">
      <c r="A144" s="62">
        <v>39995</v>
      </c>
      <c r="B144" s="72">
        <v>39947</v>
      </c>
      <c r="C144" s="223">
        <v>25364</v>
      </c>
      <c r="D144" s="223">
        <v>42294</v>
      </c>
    </row>
    <row r="145" spans="1:4">
      <c r="A145" s="62">
        <v>40026</v>
      </c>
      <c r="B145" s="72">
        <v>39883</v>
      </c>
      <c r="C145" s="223">
        <v>23374</v>
      </c>
      <c r="D145" s="223">
        <v>41719</v>
      </c>
    </row>
    <row r="146" spans="1:4">
      <c r="A146" s="62">
        <v>40057</v>
      </c>
      <c r="B146" s="72">
        <v>39987</v>
      </c>
      <c r="C146" s="223">
        <v>25350</v>
      </c>
      <c r="D146" s="223">
        <v>42060</v>
      </c>
    </row>
    <row r="147" spans="1:4">
      <c r="A147" s="62">
        <v>40087</v>
      </c>
      <c r="B147" s="72">
        <v>39802</v>
      </c>
      <c r="C147" s="223">
        <v>25537</v>
      </c>
      <c r="D147" s="223">
        <v>41889</v>
      </c>
    </row>
    <row r="148" spans="1:4">
      <c r="A148" s="62">
        <v>40118</v>
      </c>
      <c r="B148" s="72">
        <v>39801</v>
      </c>
      <c r="C148" s="223">
        <v>26112</v>
      </c>
      <c r="D148" s="223">
        <v>41005</v>
      </c>
    </row>
    <row r="149" spans="1:4">
      <c r="A149" s="62">
        <v>40148</v>
      </c>
      <c r="B149" s="72">
        <v>40570</v>
      </c>
      <c r="C149" s="223">
        <v>27564</v>
      </c>
      <c r="D149" s="223">
        <v>44124</v>
      </c>
    </row>
    <row r="150" spans="1:4">
      <c r="A150" s="62">
        <v>40179</v>
      </c>
      <c r="B150" s="72">
        <v>41339</v>
      </c>
      <c r="C150" s="223">
        <v>27195</v>
      </c>
      <c r="D150" s="223">
        <v>41333</v>
      </c>
    </row>
    <row r="151" spans="1:4">
      <c r="A151" s="62">
        <v>40210</v>
      </c>
      <c r="B151" s="72">
        <v>41358</v>
      </c>
      <c r="C151" s="223">
        <v>27760</v>
      </c>
      <c r="D151" s="223">
        <v>42943</v>
      </c>
    </row>
    <row r="152" spans="1:4">
      <c r="A152" s="62">
        <v>40238</v>
      </c>
      <c r="B152" s="72">
        <v>41423</v>
      </c>
      <c r="C152" s="223">
        <v>28138</v>
      </c>
      <c r="D152" s="223">
        <v>43598</v>
      </c>
    </row>
    <row r="153" spans="1:4">
      <c r="A153" s="62">
        <v>40269</v>
      </c>
      <c r="B153" s="72">
        <v>41371</v>
      </c>
      <c r="C153" s="223">
        <v>29176</v>
      </c>
      <c r="D153" s="223">
        <v>43744</v>
      </c>
    </row>
    <row r="154" spans="1:4">
      <c r="A154" s="62">
        <v>40299</v>
      </c>
      <c r="B154" s="72">
        <v>41644</v>
      </c>
      <c r="C154" s="223">
        <v>28835</v>
      </c>
      <c r="D154" s="223">
        <v>43782</v>
      </c>
    </row>
    <row r="155" spans="1:4">
      <c r="A155" s="62">
        <v>40330</v>
      </c>
      <c r="B155" s="72">
        <v>42507</v>
      </c>
      <c r="C155" s="223">
        <v>28660</v>
      </c>
      <c r="D155" s="223">
        <v>43944</v>
      </c>
    </row>
    <row r="156" spans="1:4">
      <c r="A156" s="62">
        <v>40360</v>
      </c>
      <c r="B156" s="72">
        <v>42878</v>
      </c>
      <c r="C156" s="223">
        <v>28395</v>
      </c>
      <c r="D156" s="223">
        <v>43634</v>
      </c>
    </row>
    <row r="157" spans="1:4">
      <c r="A157" s="62">
        <v>40391</v>
      </c>
      <c r="B157" s="72">
        <v>42325</v>
      </c>
      <c r="C157" s="223">
        <v>29396</v>
      </c>
      <c r="D157" s="223">
        <v>44480</v>
      </c>
    </row>
    <row r="158" spans="1:4">
      <c r="A158" s="62">
        <v>40422</v>
      </c>
      <c r="B158" s="72">
        <v>42443</v>
      </c>
      <c r="C158" s="223">
        <v>29214</v>
      </c>
      <c r="D158" s="223">
        <v>44549</v>
      </c>
    </row>
    <row r="159" spans="1:4">
      <c r="A159" s="62">
        <v>40452</v>
      </c>
      <c r="B159" s="72">
        <v>42811</v>
      </c>
      <c r="C159" s="223">
        <v>29180</v>
      </c>
      <c r="D159" s="223">
        <v>42548</v>
      </c>
    </row>
    <row r="160" spans="1:4">
      <c r="A160" s="62">
        <v>40483</v>
      </c>
      <c r="B160" s="72">
        <v>42822</v>
      </c>
      <c r="C160" s="223">
        <v>30933</v>
      </c>
      <c r="D160" s="223">
        <v>44807</v>
      </c>
    </row>
    <row r="161" spans="1:6">
      <c r="A161" s="62">
        <v>40513</v>
      </c>
      <c r="B161" s="72">
        <v>43427</v>
      </c>
      <c r="C161" s="223">
        <v>30967</v>
      </c>
      <c r="D161" s="223">
        <v>47175</v>
      </c>
    </row>
    <row r="162" spans="1:6">
      <c r="A162" s="62">
        <v>40544</v>
      </c>
      <c r="B162" s="72">
        <v>43800</v>
      </c>
      <c r="C162" s="223">
        <v>31569</v>
      </c>
      <c r="D162" s="223">
        <v>44565</v>
      </c>
    </row>
    <row r="163" spans="1:6">
      <c r="A163" s="62">
        <v>40575</v>
      </c>
      <c r="B163" s="72">
        <v>43417</v>
      </c>
      <c r="C163" s="223">
        <v>31590</v>
      </c>
      <c r="D163" s="223">
        <v>44883</v>
      </c>
    </row>
    <row r="164" spans="1:6">
      <c r="A164" s="62">
        <v>40603</v>
      </c>
      <c r="B164" s="72">
        <v>43606</v>
      </c>
      <c r="C164" s="223">
        <v>32728</v>
      </c>
      <c r="D164" s="223">
        <v>45941</v>
      </c>
    </row>
    <row r="165" spans="1:6" ht="13.5" customHeight="1">
      <c r="A165" s="62">
        <v>40634</v>
      </c>
      <c r="B165" s="72">
        <v>44749</v>
      </c>
      <c r="C165" s="223">
        <v>32156</v>
      </c>
      <c r="D165" s="223">
        <v>45858</v>
      </c>
      <c r="E165">
        <v>31675</v>
      </c>
      <c r="F165">
        <v>33115</v>
      </c>
    </row>
    <row r="166" spans="1:6" ht="13.5" customHeight="1">
      <c r="A166" s="62">
        <v>40664</v>
      </c>
      <c r="B166" s="72">
        <v>42662</v>
      </c>
      <c r="C166" s="223">
        <v>32355</v>
      </c>
      <c r="D166" s="223">
        <v>46754</v>
      </c>
    </row>
    <row r="168" spans="1:6">
      <c r="A168" s="1" t="s">
        <v>14</v>
      </c>
      <c r="B168" s="72">
        <f>AVERAGE(B6:B17)</f>
        <v>17425.5</v>
      </c>
      <c r="C168" s="72">
        <f>AVERAGE(C6:C17)</f>
        <v>7846.75</v>
      </c>
      <c r="D168" s="72">
        <f>AVERAGE(D6:D17)</f>
        <v>26298.833333333332</v>
      </c>
    </row>
    <row r="169" spans="1:6">
      <c r="A169" s="1" t="s">
        <v>15</v>
      </c>
      <c r="B169" s="72">
        <f>AVERAGE(B18:B29)</f>
        <v>17237.583333333332</v>
      </c>
      <c r="C169" s="72">
        <f>AVERAGE(C18:C29)</f>
        <v>8154.583333333333</v>
      </c>
      <c r="D169" s="72">
        <f>AVERAGE(D18:D29)</f>
        <v>27085.75</v>
      </c>
    </row>
    <row r="170" spans="1:6">
      <c r="A170" s="1" t="s">
        <v>16</v>
      </c>
      <c r="B170" s="72">
        <f>AVERAGE(B30:B41)</f>
        <v>17300.666666666668</v>
      </c>
      <c r="C170" s="72">
        <f>AVERAGE(C30:C41)</f>
        <v>10048.333333333334</v>
      </c>
      <c r="D170" s="72">
        <f>AVERAGE(D30:D41)</f>
        <v>29502.916666666668</v>
      </c>
    </row>
    <row r="171" spans="1:6">
      <c r="A171" s="1" t="s">
        <v>17</v>
      </c>
      <c r="B171" s="72">
        <f>AVERAGE(B42:B53)</f>
        <v>17772.833333333332</v>
      </c>
      <c r="C171" s="72">
        <f>AVERAGE(C42:C53)</f>
        <v>11653.833333333334</v>
      </c>
      <c r="D171" s="72">
        <f>AVERAGE(D42:D53)</f>
        <v>30509.5</v>
      </c>
    </row>
    <row r="172" spans="1:6">
      <c r="A172" s="1" t="s">
        <v>18</v>
      </c>
      <c r="B172" s="72">
        <f>AVERAGE(B54:B65)</f>
        <v>27654</v>
      </c>
      <c r="C172" s="72">
        <f>AVERAGE(C54:C65)</f>
        <v>13918.666666666666</v>
      </c>
      <c r="D172" s="72">
        <f>AVERAGE(D54:D65)</f>
        <v>31291.333333333332</v>
      </c>
    </row>
    <row r="173" spans="1:6">
      <c r="A173" s="1" t="s">
        <v>19</v>
      </c>
      <c r="B173" s="72">
        <f>AVERAGE(B66:B77)</f>
        <v>28945.25</v>
      </c>
      <c r="C173" s="72">
        <f>AVERAGE(C66:C77)</f>
        <v>15639</v>
      </c>
      <c r="D173" s="72">
        <f>AVERAGE(D66:D77)</f>
        <v>33569</v>
      </c>
    </row>
    <row r="174" spans="1:6">
      <c r="A174" s="1" t="s">
        <v>20</v>
      </c>
      <c r="B174" s="72">
        <f>AVERAGE(B78:B89)</f>
        <v>32091.916666666668</v>
      </c>
      <c r="C174" s="72">
        <f>AVERAGE(C78:C89)</f>
        <v>18456.916666666668</v>
      </c>
      <c r="D174" s="72">
        <f>AVERAGE(D78:D89)</f>
        <v>37825.333333333336</v>
      </c>
    </row>
    <row r="175" spans="1:6">
      <c r="A175" s="1" t="s">
        <v>21</v>
      </c>
      <c r="B175" s="72">
        <f>AVERAGE(B90:B101)</f>
        <v>34748.666666666664</v>
      </c>
      <c r="C175" s="72">
        <f>AVERAGE(C90:C101)</f>
        <v>21430.25</v>
      </c>
      <c r="D175" s="72">
        <f>AVERAGE(D90:D101)</f>
        <v>38966.583333333336</v>
      </c>
    </row>
    <row r="176" spans="1:6">
      <c r="A176" s="1" t="s">
        <v>22</v>
      </c>
      <c r="B176" s="72">
        <f>AVERAGE(B102:B113)</f>
        <v>39015.166666666664</v>
      </c>
      <c r="C176" s="72">
        <f>AVERAGE(C102:C113)</f>
        <v>24603.416666666668</v>
      </c>
      <c r="D176" s="72">
        <f>AVERAGE(D102:D113)</f>
        <v>41477.416666666664</v>
      </c>
    </row>
    <row r="177" spans="1:4">
      <c r="A177" s="1" t="s">
        <v>23</v>
      </c>
      <c r="B177" s="72">
        <f>AVERAGE(B115:B125)</f>
        <v>41691.818181818184</v>
      </c>
      <c r="C177" s="72">
        <f>AVERAGE(C115:C125)</f>
        <v>26919.18181818182</v>
      </c>
      <c r="D177" s="72">
        <f>AVERAGE(D115:D125)</f>
        <v>43874.63636363636</v>
      </c>
    </row>
    <row r="178" spans="1:4">
      <c r="A178" s="1" t="s">
        <v>24</v>
      </c>
      <c r="B178" s="72">
        <f>AVERAGE(B126:B137)</f>
        <v>41618.75</v>
      </c>
      <c r="C178" s="72">
        <f>AVERAGE(C126:C137)</f>
        <v>28051</v>
      </c>
      <c r="D178" s="72">
        <f>AVERAGE(D126:D137)</f>
        <v>47260.666666666664</v>
      </c>
    </row>
    <row r="179" spans="1:4">
      <c r="A179" s="1" t="s">
        <v>25</v>
      </c>
      <c r="B179" s="72">
        <f>AVERAGE(B138:B149)</f>
        <v>40218.083333333336</v>
      </c>
      <c r="C179" s="72">
        <f>AVERAGE(C138:C149)</f>
        <v>25065</v>
      </c>
      <c r="D179" s="72">
        <f>AVERAGE(D138:D149)</f>
        <v>42792.083333333336</v>
      </c>
    </row>
    <row r="180" spans="1:4">
      <c r="A180" s="1" t="s">
        <v>436</v>
      </c>
      <c r="B180" s="72">
        <f>AVERAGE(B150:B161)</f>
        <v>42195.666666666664</v>
      </c>
      <c r="C180" s="72">
        <f>AVERAGE(C150:C161)</f>
        <v>28987.416666666668</v>
      </c>
      <c r="D180" s="72">
        <f>AVERAGE(D150:D161)</f>
        <v>43878.083333333336</v>
      </c>
    </row>
    <row r="181" spans="1:4">
      <c r="A181" s="227" t="s">
        <v>478</v>
      </c>
      <c r="B181" s="72">
        <f>AVERAGE(B162:B166)</f>
        <v>43646.8</v>
      </c>
      <c r="C181" s="72">
        <f>AVERAGE(C162:C166)</f>
        <v>32079.599999999999</v>
      </c>
      <c r="D181" s="72">
        <f>AVERAGE(D162:D166)</f>
        <v>45600.2</v>
      </c>
    </row>
    <row r="183" spans="1:4">
      <c r="A183" s="1" t="s">
        <v>235</v>
      </c>
      <c r="B183" s="7">
        <f>(B169-B168)/B168*100</f>
        <v>-1.0784004284908202</v>
      </c>
      <c r="C183" s="7">
        <f>(C169/C168-1)*100</f>
        <v>3.9230679368315924</v>
      </c>
      <c r="D183" s="7">
        <f>(D169/D168-1)*100</f>
        <v>2.992211314823856</v>
      </c>
    </row>
    <row r="184" spans="1:4">
      <c r="A184" s="1" t="s">
        <v>236</v>
      </c>
      <c r="B184" s="7">
        <f t="shared" ref="B184:B194" si="0">(B170-B169)/B169*100</f>
        <v>0.36596390638673693</v>
      </c>
      <c r="C184" s="7">
        <f t="shared" ref="C184:D194" si="1">(C170/C169-1)*100</f>
        <v>23.223136273057076</v>
      </c>
      <c r="D184" s="7">
        <f>(D170/D169-1)*100</f>
        <v>8.9241267702266711</v>
      </c>
    </row>
    <row r="185" spans="1:4">
      <c r="A185" s="1" t="s">
        <v>237</v>
      </c>
      <c r="B185" s="7">
        <f t="shared" si="0"/>
        <v>2.7291819197718636</v>
      </c>
      <c r="C185" s="7">
        <f t="shared" si="1"/>
        <v>15.977774091889207</v>
      </c>
      <c r="D185" s="7">
        <f t="shared" si="1"/>
        <v>3.4118095668507209</v>
      </c>
    </row>
    <row r="186" spans="1:4">
      <c r="A186" s="1" t="s">
        <v>238</v>
      </c>
      <c r="B186" s="7">
        <f t="shared" si="0"/>
        <v>55.597025422695701</v>
      </c>
      <c r="C186" s="7">
        <f t="shared" si="1"/>
        <v>19.434234801138395</v>
      </c>
      <c r="D186" s="7">
        <f t="shared" si="1"/>
        <v>2.5625897944355991</v>
      </c>
    </row>
    <row r="187" spans="1:4">
      <c r="A187" s="1" t="s">
        <v>223</v>
      </c>
      <c r="B187" s="7">
        <f t="shared" si="0"/>
        <v>4.6693064294496276</v>
      </c>
      <c r="C187" s="7">
        <f t="shared" si="1"/>
        <v>12.359900373598997</v>
      </c>
      <c r="D187" s="7">
        <f t="shared" si="1"/>
        <v>7.2789057673051216</v>
      </c>
    </row>
    <row r="188" spans="1:4">
      <c r="A188" s="1" t="s">
        <v>224</v>
      </c>
      <c r="B188" s="7">
        <f t="shared" si="0"/>
        <v>10.871098597064002</v>
      </c>
      <c r="C188" s="7">
        <f t="shared" si="1"/>
        <v>18.018522070891162</v>
      </c>
      <c r="D188" s="7">
        <f t="shared" si="1"/>
        <v>12.679356946389042</v>
      </c>
    </row>
    <row r="189" spans="1:4">
      <c r="A189" s="1" t="s">
        <v>225</v>
      </c>
      <c r="B189" s="7">
        <f t="shared" si="0"/>
        <v>8.2785644360080184</v>
      </c>
      <c r="C189" s="7">
        <f t="shared" si="1"/>
        <v>16.109588546299246</v>
      </c>
      <c r="D189" s="7">
        <f t="shared" si="1"/>
        <v>3.017157813105853</v>
      </c>
    </row>
    <row r="190" spans="1:4">
      <c r="A190" s="1" t="s">
        <v>226</v>
      </c>
      <c r="B190" s="7">
        <f t="shared" si="0"/>
        <v>12.278168946530323</v>
      </c>
      <c r="C190" s="7">
        <f t="shared" si="1"/>
        <v>14.80695123326452</v>
      </c>
      <c r="D190" s="7">
        <f t="shared" si="1"/>
        <v>6.4435552685099706</v>
      </c>
    </row>
    <row r="191" spans="1:4">
      <c r="A191" s="1" t="s">
        <v>227</v>
      </c>
      <c r="B191" s="7">
        <f t="shared" si="0"/>
        <v>6.8605410250326235</v>
      </c>
      <c r="C191" s="7">
        <f t="shared" si="1"/>
        <v>9.4123722037866777</v>
      </c>
      <c r="D191" s="7">
        <f t="shared" si="1"/>
        <v>5.7795781165325577</v>
      </c>
    </row>
    <row r="192" spans="1:4">
      <c r="A192" s="1" t="s">
        <v>228</v>
      </c>
      <c r="B192" s="7">
        <f t="shared" si="0"/>
        <v>-0.17525784435577543</v>
      </c>
      <c r="C192" s="7">
        <f t="shared" si="1"/>
        <v>4.2045043919340941</v>
      </c>
      <c r="D192" s="7">
        <f t="shared" si="1"/>
        <v>7.7175119469176323</v>
      </c>
    </row>
    <row r="193" spans="1:4">
      <c r="A193" s="1" t="s">
        <v>229</v>
      </c>
      <c r="B193" s="7">
        <f t="shared" si="0"/>
        <v>-3.365470290834454</v>
      </c>
      <c r="C193" s="7">
        <f t="shared" si="1"/>
        <v>-10.64489679512317</v>
      </c>
      <c r="D193" s="7">
        <f t="shared" si="1"/>
        <v>-9.4551847202042456</v>
      </c>
    </row>
    <row r="194" spans="1:4">
      <c r="A194" s="1" t="s">
        <v>437</v>
      </c>
      <c r="B194" s="7">
        <f t="shared" si="0"/>
        <v>4.9171496238217758</v>
      </c>
      <c r="C194" s="7">
        <f>(C180/C179-1)*100</f>
        <v>15.648979320433543</v>
      </c>
      <c r="D194" s="7">
        <f t="shared" si="1"/>
        <v>2.5378526012404867</v>
      </c>
    </row>
    <row r="195" spans="1:4">
      <c r="A195" s="1" t="s">
        <v>479</v>
      </c>
      <c r="B195" s="7">
        <f>(B181-B180)/B180*100</f>
        <v>3.4390577231469397</v>
      </c>
      <c r="C195" s="7">
        <f>(C181/C180-1)*100</f>
        <v>10.667329789650104</v>
      </c>
      <c r="D195" s="7">
        <f>(D181/D180-1)*100</f>
        <v>3.9247764164721533</v>
      </c>
    </row>
    <row r="196" spans="1:4">
      <c r="A196" s="1"/>
      <c r="B196" s="7"/>
      <c r="C196" s="7"/>
      <c r="D196" s="7"/>
    </row>
  </sheetData>
  <mergeCells count="1">
    <mergeCell ref="A1:D1"/>
  </mergeCells>
  <phoneticPr fontId="6" type="noConversion"/>
  <conditionalFormatting sqref="B138:B166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38:C16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38:D16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22"/>
  <sheetViews>
    <sheetView workbookViewId="0">
      <selection sqref="A1:E1"/>
    </sheetView>
  </sheetViews>
  <sheetFormatPr defaultRowHeight="12.75"/>
  <cols>
    <col min="1" max="1" width="23.85546875" customWidth="1"/>
    <col min="2" max="2" width="26.42578125" customWidth="1"/>
    <col min="3" max="3" width="28.140625" customWidth="1"/>
    <col min="4" max="4" width="29.42578125" customWidth="1"/>
    <col min="5" max="5" width="26.7109375" customWidth="1"/>
  </cols>
  <sheetData>
    <row r="1" spans="1:5" ht="37.5" customHeight="1" thickBot="1">
      <c r="A1" s="330" t="s">
        <v>254</v>
      </c>
      <c r="B1" s="331"/>
      <c r="C1" s="331"/>
      <c r="D1" s="334"/>
      <c r="E1" s="335"/>
    </row>
    <row r="2" spans="1:5" ht="13.5" thickBot="1"/>
    <row r="3" spans="1:5">
      <c r="B3" s="73" t="s">
        <v>248</v>
      </c>
      <c r="C3" s="78" t="s">
        <v>250</v>
      </c>
      <c r="D3" s="78" t="s">
        <v>251</v>
      </c>
      <c r="E3" s="74" t="s">
        <v>252</v>
      </c>
    </row>
    <row r="4" spans="1:5" ht="13.5" thickBot="1">
      <c r="B4" s="75" t="s">
        <v>249</v>
      </c>
      <c r="C4" s="147" t="s">
        <v>351</v>
      </c>
      <c r="D4" s="79"/>
      <c r="E4" s="76" t="s">
        <v>253</v>
      </c>
    </row>
    <row r="5" spans="1:5" hidden="1"/>
    <row r="6" spans="1:5" hidden="1">
      <c r="A6" s="62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2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2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2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2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2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2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2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2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2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2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2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2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2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2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2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2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2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2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2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2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2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2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2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2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2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2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2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2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2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2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2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2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2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2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2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2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83"/>
    </row>
    <row r="43" spans="1:6" hidden="1">
      <c r="A43" s="62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83"/>
    </row>
    <row r="44" spans="1:6" hidden="1">
      <c r="A44" s="62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83"/>
    </row>
    <row r="45" spans="1:6" hidden="1">
      <c r="A45" s="62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83"/>
    </row>
    <row r="46" spans="1:6" hidden="1">
      <c r="A46" s="62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83"/>
    </row>
    <row r="47" spans="1:6" hidden="1">
      <c r="A47" s="62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83"/>
    </row>
    <row r="48" spans="1:6" hidden="1">
      <c r="A48" s="62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83"/>
    </row>
    <row r="49" spans="1:6" hidden="1">
      <c r="A49" s="62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83"/>
    </row>
    <row r="50" spans="1:6" hidden="1">
      <c r="A50" s="62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83"/>
    </row>
    <row r="51" spans="1:6" hidden="1">
      <c r="A51" s="62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83"/>
    </row>
    <row r="52" spans="1:6" hidden="1">
      <c r="A52" s="62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83"/>
    </row>
    <row r="53" spans="1:6" hidden="1">
      <c r="A53" s="62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83"/>
    </row>
    <row r="54" spans="1:6" hidden="1">
      <c r="A54" s="62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83"/>
    </row>
    <row r="55" spans="1:6" hidden="1">
      <c r="A55" s="62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83"/>
    </row>
    <row r="56" spans="1:6" hidden="1">
      <c r="A56" s="62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83"/>
    </row>
    <row r="57" spans="1:6" hidden="1">
      <c r="A57" s="62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83"/>
    </row>
    <row r="58" spans="1:6" hidden="1">
      <c r="A58" s="62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83"/>
    </row>
    <row r="59" spans="1:6" hidden="1">
      <c r="A59" s="62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83"/>
    </row>
    <row r="60" spans="1:6" hidden="1">
      <c r="A60" s="62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83"/>
    </row>
    <row r="61" spans="1:6" hidden="1">
      <c r="A61" s="62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83"/>
    </row>
    <row r="62" spans="1:6" hidden="1">
      <c r="A62" s="62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83"/>
    </row>
    <row r="63" spans="1:6" hidden="1">
      <c r="A63" s="62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83"/>
    </row>
    <row r="64" spans="1:6" hidden="1">
      <c r="A64" s="62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83"/>
    </row>
    <row r="65" spans="1:6" hidden="1">
      <c r="A65" s="62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83"/>
    </row>
    <row r="66" spans="1:6" hidden="1">
      <c r="A66" s="62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83"/>
    </row>
    <row r="67" spans="1:6" hidden="1">
      <c r="A67" s="62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83"/>
    </row>
    <row r="68" spans="1:6" hidden="1">
      <c r="A68" s="62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83"/>
    </row>
    <row r="69" spans="1:6" hidden="1">
      <c r="A69" s="62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83"/>
    </row>
    <row r="70" spans="1:6" hidden="1">
      <c r="A70" s="62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83"/>
    </row>
    <row r="71" spans="1:6" hidden="1">
      <c r="A71" s="62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83"/>
    </row>
    <row r="72" spans="1:6" hidden="1">
      <c r="A72" s="62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83"/>
    </row>
    <row r="73" spans="1:6" hidden="1">
      <c r="A73" s="62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83"/>
    </row>
    <row r="74" spans="1:6" hidden="1">
      <c r="A74" s="62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83"/>
    </row>
    <row r="75" spans="1:6" hidden="1">
      <c r="A75" s="62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83"/>
    </row>
    <row r="76" spans="1:6" hidden="1">
      <c r="A76" s="62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83"/>
    </row>
    <row r="77" spans="1:6" hidden="1">
      <c r="A77" s="62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83"/>
    </row>
    <row r="78" spans="1:6" hidden="1">
      <c r="A78" s="62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83"/>
    </row>
    <row r="79" spans="1:6" hidden="1">
      <c r="A79" s="62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83"/>
    </row>
    <row r="80" spans="1:6" hidden="1">
      <c r="A80" s="62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83"/>
    </row>
    <row r="81" spans="1:6" hidden="1">
      <c r="A81" s="62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83"/>
    </row>
    <row r="82" spans="1:6" hidden="1">
      <c r="A82" s="62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83"/>
    </row>
    <row r="83" spans="1:6" hidden="1">
      <c r="A83" s="62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83"/>
    </row>
    <row r="84" spans="1:6" hidden="1">
      <c r="A84" s="62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83"/>
    </row>
    <row r="85" spans="1:6" hidden="1">
      <c r="A85" s="62">
        <v>38200</v>
      </c>
      <c r="B85" s="1">
        <v>1</v>
      </c>
      <c r="C85" s="7">
        <v>9.5350000000000001</v>
      </c>
      <c r="D85" s="7">
        <f t="shared" si="1"/>
        <v>8.5350000000000001</v>
      </c>
      <c r="E85" s="7">
        <v>6.7176</v>
      </c>
      <c r="F85" s="83"/>
    </row>
    <row r="86" spans="1:6" hidden="1">
      <c r="A86" s="62">
        <v>38231</v>
      </c>
      <c r="B86" s="1">
        <v>1.3</v>
      </c>
      <c r="C86" s="7">
        <v>9.36</v>
      </c>
      <c r="D86" s="7">
        <f t="shared" si="1"/>
        <v>8.0599999999999987</v>
      </c>
      <c r="E86" s="7">
        <v>6.4387999999999996</v>
      </c>
      <c r="F86" s="83"/>
    </row>
    <row r="87" spans="1:6" hidden="1">
      <c r="A87" s="62">
        <v>38261</v>
      </c>
      <c r="B87" s="1">
        <v>2.4</v>
      </c>
      <c r="C87" s="7">
        <v>9.0150000000000006</v>
      </c>
      <c r="D87" s="7">
        <f t="shared" si="1"/>
        <v>6.6150000000000002</v>
      </c>
      <c r="E87" s="7">
        <v>6.1406000000000001</v>
      </c>
      <c r="F87" s="83"/>
    </row>
    <row r="88" spans="1:6" hidden="1">
      <c r="A88" s="62">
        <v>38292</v>
      </c>
      <c r="B88" s="1">
        <v>3.7</v>
      </c>
      <c r="C88" s="7">
        <v>8.6750000000000007</v>
      </c>
      <c r="D88" s="7">
        <f t="shared" si="1"/>
        <v>4.9750000000000005</v>
      </c>
      <c r="E88" s="7">
        <v>5.8125999999999998</v>
      </c>
      <c r="F88" s="83"/>
    </row>
    <row r="89" spans="1:6" hidden="1">
      <c r="A89" s="62">
        <v>38322</v>
      </c>
      <c r="B89" s="1">
        <v>3.4</v>
      </c>
      <c r="C89" s="7">
        <v>8.1150000000000002</v>
      </c>
      <c r="D89" s="7">
        <f t="shared" si="1"/>
        <v>4.7149999999999999</v>
      </c>
      <c r="E89" s="7">
        <v>5.6451000000000002</v>
      </c>
      <c r="F89" s="83"/>
    </row>
    <row r="90" spans="1:6" hidden="1">
      <c r="A90" s="62">
        <v>38353</v>
      </c>
      <c r="B90" s="1">
        <v>3</v>
      </c>
      <c r="C90" s="7">
        <v>7.9550000000000001</v>
      </c>
      <c r="D90" s="7">
        <f t="shared" si="1"/>
        <v>4.9550000000000001</v>
      </c>
      <c r="E90" s="7">
        <v>5.9576000000000002</v>
      </c>
      <c r="F90" s="83"/>
    </row>
    <row r="91" spans="1:6" hidden="1">
      <c r="A91" s="62">
        <v>38384</v>
      </c>
      <c r="B91" s="1">
        <v>2.6</v>
      </c>
      <c r="C91" s="7">
        <v>7.67</v>
      </c>
      <c r="D91" s="7">
        <f t="shared" si="1"/>
        <v>5.07</v>
      </c>
      <c r="E91" s="7">
        <v>5.7888000000000002</v>
      </c>
      <c r="F91" s="83"/>
    </row>
    <row r="92" spans="1:6" hidden="1">
      <c r="A92" s="62">
        <v>38412</v>
      </c>
      <c r="B92" s="1">
        <v>3</v>
      </c>
      <c r="C92" s="7">
        <v>8.5749999999999993</v>
      </c>
      <c r="D92" s="7">
        <f t="shared" si="1"/>
        <v>5.5749999999999993</v>
      </c>
      <c r="E92" s="7">
        <v>6.2210000000000001</v>
      </c>
      <c r="F92" s="83"/>
    </row>
    <row r="93" spans="1:6" hidden="1">
      <c r="A93" s="62">
        <v>38443</v>
      </c>
      <c r="B93" s="1">
        <v>3.4</v>
      </c>
      <c r="C93" s="7">
        <v>8.3249999999999993</v>
      </c>
      <c r="D93" s="7">
        <f t="shared" si="1"/>
        <v>4.9249999999999989</v>
      </c>
      <c r="E93" s="7">
        <v>6.0776000000000003</v>
      </c>
      <c r="F93" s="83"/>
    </row>
    <row r="94" spans="1:6" hidden="1">
      <c r="A94" s="62">
        <v>38473</v>
      </c>
      <c r="B94" s="1">
        <v>3.3</v>
      </c>
      <c r="C94" s="7">
        <v>8.4550000000000001</v>
      </c>
      <c r="D94" s="7">
        <f t="shared" si="1"/>
        <v>5.1550000000000002</v>
      </c>
      <c r="E94" s="7">
        <v>6.7461000000000002</v>
      </c>
      <c r="F94" s="83"/>
    </row>
    <row r="95" spans="1:6" hidden="1">
      <c r="A95" s="62">
        <v>38504</v>
      </c>
      <c r="B95" s="1">
        <v>2.8</v>
      </c>
      <c r="C95" s="7">
        <v>8</v>
      </c>
      <c r="D95" s="7">
        <f t="shared" si="1"/>
        <v>5.2</v>
      </c>
      <c r="E95" s="7">
        <v>6.6692</v>
      </c>
      <c r="F95" s="83"/>
    </row>
    <row r="96" spans="1:6" hidden="1">
      <c r="A96" s="62">
        <v>38534</v>
      </c>
      <c r="B96" s="1">
        <v>3.4</v>
      </c>
      <c r="C96" s="7">
        <v>7.9</v>
      </c>
      <c r="D96" s="7">
        <f t="shared" si="1"/>
        <v>4.5</v>
      </c>
      <c r="E96" s="7">
        <v>6.5778999999999996</v>
      </c>
      <c r="F96" s="83"/>
    </row>
    <row r="97" spans="1:6" hidden="1">
      <c r="A97" s="62">
        <v>38565</v>
      </c>
      <c r="B97" s="1">
        <v>3.9</v>
      </c>
      <c r="C97" s="7">
        <v>8.01</v>
      </c>
      <c r="D97" s="7">
        <f t="shared" si="1"/>
        <v>4.1099999999999994</v>
      </c>
      <c r="E97" s="7">
        <v>6.5274999999999999</v>
      </c>
      <c r="F97" s="83"/>
    </row>
    <row r="98" spans="1:6" hidden="1">
      <c r="A98" s="62">
        <v>38596</v>
      </c>
      <c r="B98" s="1">
        <v>4.4000000000000004</v>
      </c>
      <c r="C98" s="7">
        <v>8.1</v>
      </c>
      <c r="D98" s="7">
        <f t="shared" si="1"/>
        <v>3.6999999999999993</v>
      </c>
      <c r="E98" s="7">
        <v>6.3550000000000004</v>
      </c>
      <c r="F98" s="83"/>
    </row>
    <row r="99" spans="1:6" hidden="1">
      <c r="A99" s="62">
        <v>38626</v>
      </c>
      <c r="B99" s="1">
        <v>4</v>
      </c>
      <c r="C99" s="7">
        <v>8.0749999999999993</v>
      </c>
      <c r="D99" s="7">
        <f t="shared" si="1"/>
        <v>4.0749999999999993</v>
      </c>
      <c r="E99" s="7">
        <v>6.7092999999999998</v>
      </c>
      <c r="F99" s="83"/>
    </row>
    <row r="100" spans="1:6" hidden="1">
      <c r="A100" s="62">
        <v>38657</v>
      </c>
      <c r="B100" s="1">
        <v>3.4</v>
      </c>
      <c r="C100" s="7">
        <v>7.7450000000000001</v>
      </c>
      <c r="D100" s="7">
        <f t="shared" si="1"/>
        <v>4.3450000000000006</v>
      </c>
      <c r="E100" s="7">
        <v>6.4611000000000001</v>
      </c>
      <c r="F100" s="83"/>
    </row>
    <row r="101" spans="1:6" hidden="1">
      <c r="A101" s="62">
        <v>38687</v>
      </c>
      <c r="B101" s="1">
        <v>3.6</v>
      </c>
      <c r="C101" s="7">
        <v>7.46</v>
      </c>
      <c r="D101" s="7">
        <f t="shared" si="1"/>
        <v>3.86</v>
      </c>
      <c r="E101" s="7">
        <v>6.3179999999999996</v>
      </c>
      <c r="F101" s="83"/>
    </row>
    <row r="102" spans="1:6" hidden="1">
      <c r="A102" s="62">
        <v>38718</v>
      </c>
      <c r="B102" s="1">
        <v>4</v>
      </c>
      <c r="C102" s="7">
        <v>7.3849999999999998</v>
      </c>
      <c r="D102" s="7">
        <f t="shared" si="1"/>
        <v>3.3849999999999998</v>
      </c>
      <c r="E102" s="7">
        <v>6.0915999999999997</v>
      </c>
      <c r="F102" s="83"/>
    </row>
    <row r="103" spans="1:6" hidden="1">
      <c r="A103" s="62">
        <v>38749</v>
      </c>
      <c r="B103" s="1">
        <v>3.9</v>
      </c>
      <c r="C103" s="7">
        <v>7.3250000000000002</v>
      </c>
      <c r="D103" s="7">
        <f t="shared" si="1"/>
        <v>3.4250000000000003</v>
      </c>
      <c r="E103" s="7">
        <v>6.1661999999999999</v>
      </c>
      <c r="F103" s="83"/>
    </row>
    <row r="104" spans="1:6" hidden="1">
      <c r="A104" s="62">
        <v>38777</v>
      </c>
      <c r="B104" s="1">
        <v>3.4</v>
      </c>
      <c r="C104" s="7">
        <v>7.5049999999999999</v>
      </c>
      <c r="D104" s="7">
        <f t="shared" si="1"/>
        <v>4.1050000000000004</v>
      </c>
      <c r="E104" s="7">
        <v>6.1444999999999999</v>
      </c>
      <c r="F104" s="83"/>
    </row>
    <row r="105" spans="1:6" hidden="1">
      <c r="A105" s="62">
        <v>38808</v>
      </c>
      <c r="B105" s="1">
        <v>3.3</v>
      </c>
      <c r="C105" s="7">
        <v>7.3849999999999998</v>
      </c>
      <c r="D105" s="7">
        <f t="shared" si="1"/>
        <v>4.085</v>
      </c>
      <c r="E105" s="7">
        <v>6.0213000000000001</v>
      </c>
      <c r="F105" s="83"/>
    </row>
    <row r="106" spans="1:6" hidden="1">
      <c r="A106" s="62">
        <v>38838</v>
      </c>
      <c r="B106" s="1">
        <v>3.3</v>
      </c>
      <c r="C106" s="7">
        <v>7.7450000000000001</v>
      </c>
      <c r="D106" s="7">
        <f t="shared" si="1"/>
        <v>4.4450000000000003</v>
      </c>
      <c r="E106" s="7">
        <v>6.7064000000000004</v>
      </c>
      <c r="F106" s="83"/>
    </row>
    <row r="107" spans="1:6" hidden="1">
      <c r="A107" s="62">
        <v>38869</v>
      </c>
      <c r="B107" s="1">
        <v>3.9</v>
      </c>
      <c r="C107" s="7">
        <v>8.65</v>
      </c>
      <c r="D107" s="7">
        <f t="shared" si="1"/>
        <v>4.75</v>
      </c>
      <c r="E107" s="7">
        <v>7.1627999999999998</v>
      </c>
      <c r="F107" s="83"/>
    </row>
    <row r="108" spans="1:6" hidden="1">
      <c r="A108" s="62">
        <v>38899</v>
      </c>
      <c r="B108" s="1">
        <v>4.9000000000000004</v>
      </c>
      <c r="C108" s="7">
        <v>8.65</v>
      </c>
      <c r="D108" s="7">
        <f t="shared" si="1"/>
        <v>3.75</v>
      </c>
      <c r="E108" s="7">
        <v>6.9226000000000001</v>
      </c>
      <c r="F108" s="83"/>
    </row>
    <row r="109" spans="1:6" hidden="1">
      <c r="A109" s="62">
        <v>38930</v>
      </c>
      <c r="B109" s="1">
        <v>5</v>
      </c>
      <c r="C109" s="7">
        <v>8.7750000000000004</v>
      </c>
      <c r="D109" s="7">
        <f t="shared" si="1"/>
        <v>3.7750000000000004</v>
      </c>
      <c r="E109" s="7">
        <v>7.2035999999999998</v>
      </c>
      <c r="F109" s="83"/>
    </row>
    <row r="110" spans="1:6" hidden="1">
      <c r="A110" s="62">
        <v>38961</v>
      </c>
      <c r="B110" s="1">
        <v>5.4</v>
      </c>
      <c r="C110" s="7">
        <v>8.6300000000000008</v>
      </c>
      <c r="D110" s="7">
        <f t="shared" si="1"/>
        <v>3.2300000000000004</v>
      </c>
      <c r="E110" s="7">
        <v>7.7549999999999999</v>
      </c>
      <c r="F110" s="83"/>
    </row>
    <row r="111" spans="1:6" hidden="1">
      <c r="A111" s="62">
        <v>38991</v>
      </c>
      <c r="B111" s="1">
        <v>5.3</v>
      </c>
      <c r="C111" s="7">
        <v>8.0850000000000009</v>
      </c>
      <c r="D111" s="7">
        <f t="shared" si="1"/>
        <v>2.785000000000001</v>
      </c>
      <c r="E111" s="7">
        <v>7.3597999999999999</v>
      </c>
      <c r="F111" s="83"/>
    </row>
    <row r="112" spans="1:6" hidden="1">
      <c r="A112" s="62">
        <v>39022</v>
      </c>
      <c r="B112" s="1">
        <v>5.4</v>
      </c>
      <c r="C112" s="7">
        <v>8.0250000000000004</v>
      </c>
      <c r="D112" s="7">
        <f t="shared" si="1"/>
        <v>2.625</v>
      </c>
      <c r="E112" s="7">
        <v>7.1576000000000004</v>
      </c>
      <c r="F112" s="83"/>
    </row>
    <row r="113" spans="1:6" hidden="1">
      <c r="A113" s="62">
        <v>39052</v>
      </c>
      <c r="B113" s="1">
        <v>5.4</v>
      </c>
      <c r="C113" s="7">
        <v>7.85</v>
      </c>
      <c r="D113" s="7">
        <f t="shared" si="1"/>
        <v>2.4499999999999993</v>
      </c>
      <c r="E113" s="7">
        <v>7.0496999999999996</v>
      </c>
      <c r="F113" s="83"/>
    </row>
    <row r="114" spans="1:6" hidden="1">
      <c r="A114" s="62">
        <v>39083</v>
      </c>
      <c r="B114" s="1">
        <v>5.8</v>
      </c>
      <c r="C114" s="7">
        <v>7.8</v>
      </c>
      <c r="D114" s="7">
        <f t="shared" si="1"/>
        <v>2</v>
      </c>
      <c r="E114" s="7">
        <v>7.2523</v>
      </c>
      <c r="F114" s="83"/>
    </row>
    <row r="115" spans="1:6" hidden="1">
      <c r="A115" s="62">
        <v>39114</v>
      </c>
      <c r="B115" s="1">
        <v>6</v>
      </c>
      <c r="C115" s="7">
        <v>7.63</v>
      </c>
      <c r="D115" s="7">
        <f t="shared" si="1"/>
        <v>1.63</v>
      </c>
      <c r="E115" s="7">
        <v>7.2462</v>
      </c>
      <c r="F115" s="83"/>
    </row>
    <row r="116" spans="1:6" hidden="1">
      <c r="A116" s="62">
        <v>39142</v>
      </c>
      <c r="B116" s="1">
        <v>5.7</v>
      </c>
      <c r="C116" s="7">
        <v>7.84</v>
      </c>
      <c r="D116" s="7">
        <f t="shared" si="1"/>
        <v>2.1399999999999997</v>
      </c>
      <c r="E116" s="7">
        <v>7.2859999999999996</v>
      </c>
      <c r="F116" s="83"/>
    </row>
    <row r="117" spans="1:6" hidden="1">
      <c r="A117" s="62">
        <v>39173</v>
      </c>
      <c r="B117" s="1">
        <v>6.1</v>
      </c>
      <c r="C117" s="7">
        <v>7.65</v>
      </c>
      <c r="D117" s="7">
        <f t="shared" si="1"/>
        <v>1.5500000000000007</v>
      </c>
      <c r="E117" s="7">
        <v>7.0260999999999996</v>
      </c>
      <c r="F117" s="83"/>
    </row>
    <row r="118" spans="1:6" hidden="1">
      <c r="A118" s="62">
        <v>39203</v>
      </c>
      <c r="B118" s="1">
        <v>7</v>
      </c>
      <c r="C118" s="7">
        <v>7.99</v>
      </c>
      <c r="D118" s="7">
        <f t="shared" si="1"/>
        <v>0.99000000000000021</v>
      </c>
      <c r="E118" s="7">
        <v>7.1228999999999996</v>
      </c>
      <c r="F118" s="83"/>
    </row>
    <row r="119" spans="1:6" hidden="1">
      <c r="A119" s="62">
        <v>39234</v>
      </c>
      <c r="B119" s="1">
        <v>6.9</v>
      </c>
      <c r="C119" s="7">
        <v>8.49</v>
      </c>
      <c r="D119" s="7">
        <f t="shared" si="1"/>
        <v>1.5899999999999999</v>
      </c>
      <c r="E119" s="7">
        <v>7.0544000000000002</v>
      </c>
      <c r="F119" s="83"/>
    </row>
    <row r="120" spans="1:6" hidden="1">
      <c r="A120" s="62">
        <v>39264</v>
      </c>
      <c r="B120" s="1">
        <v>7</v>
      </c>
      <c r="C120" s="7">
        <v>8.5649999999999995</v>
      </c>
      <c r="D120" s="7">
        <f t="shared" si="1"/>
        <v>1.5649999999999995</v>
      </c>
      <c r="E120" s="7">
        <v>7.0834999999999999</v>
      </c>
      <c r="F120" s="83"/>
    </row>
    <row r="121" spans="1:6" hidden="1">
      <c r="A121" s="62">
        <v>39295</v>
      </c>
      <c r="B121" s="1">
        <v>7</v>
      </c>
      <c r="C121" s="7">
        <v>8.61</v>
      </c>
      <c r="D121" s="7">
        <f t="shared" si="1"/>
        <v>1.6099999999999994</v>
      </c>
      <c r="E121" s="7">
        <v>7.1725000000000003</v>
      </c>
      <c r="F121" s="83"/>
    </row>
    <row r="122" spans="1:6" hidden="1">
      <c r="A122" s="62">
        <v>39326</v>
      </c>
      <c r="B122" s="1">
        <v>6.7</v>
      </c>
      <c r="C122" s="7">
        <v>8.26</v>
      </c>
      <c r="D122" s="7">
        <f t="shared" si="1"/>
        <v>1.5599999999999996</v>
      </c>
      <c r="E122" s="7">
        <v>6.8784000000000001</v>
      </c>
      <c r="F122" s="83"/>
    </row>
    <row r="123" spans="1:6" hidden="1">
      <c r="A123" s="62">
        <v>39356</v>
      </c>
      <c r="B123" s="1">
        <v>7.2</v>
      </c>
      <c r="C123" s="7">
        <v>8.0449999999999999</v>
      </c>
      <c r="D123" s="7">
        <f t="shared" si="1"/>
        <v>0.84499999999999975</v>
      </c>
      <c r="E123" s="7">
        <v>6.5446999999999997</v>
      </c>
      <c r="F123" s="83"/>
    </row>
    <row r="124" spans="1:6" hidden="1">
      <c r="A124" s="62">
        <v>39387</v>
      </c>
      <c r="B124" s="1">
        <v>7.9</v>
      </c>
      <c r="C124" s="7">
        <v>8.51</v>
      </c>
      <c r="D124" s="7">
        <f t="shared" si="1"/>
        <v>0.60999999999999943</v>
      </c>
      <c r="E124" s="7">
        <v>6.806</v>
      </c>
      <c r="F124" s="83"/>
    </row>
    <row r="125" spans="1:6" hidden="1">
      <c r="A125" s="62">
        <v>39417</v>
      </c>
      <c r="B125" s="1">
        <v>8.4</v>
      </c>
      <c r="C125" s="7">
        <v>8.5</v>
      </c>
      <c r="D125" s="7">
        <f t="shared" si="1"/>
        <v>9.9999999999999645E-2</v>
      </c>
      <c r="E125" s="7">
        <v>6.83</v>
      </c>
      <c r="F125" s="83"/>
    </row>
    <row r="126" spans="1:6" hidden="1">
      <c r="A126" s="62">
        <v>39448</v>
      </c>
      <c r="B126" s="1">
        <v>9</v>
      </c>
      <c r="C126" s="7">
        <v>8.73</v>
      </c>
      <c r="D126" s="7">
        <f t="shared" si="1"/>
        <v>-0.26999999999999957</v>
      </c>
      <c r="E126" s="7">
        <v>7.4574999999999996</v>
      </c>
      <c r="F126" s="83"/>
    </row>
    <row r="127" spans="1:6" hidden="1">
      <c r="A127" s="62">
        <v>39479</v>
      </c>
      <c r="B127" s="1">
        <v>9.3000000000000007</v>
      </c>
      <c r="C127" s="7">
        <v>8.9849999999999994</v>
      </c>
      <c r="D127" s="7">
        <f t="shared" si="1"/>
        <v>-0.31500000000000128</v>
      </c>
      <c r="E127" s="7">
        <v>7.7412000000000001</v>
      </c>
      <c r="F127" s="83"/>
    </row>
    <row r="128" spans="1:6" hidden="1">
      <c r="A128" s="62">
        <v>39508</v>
      </c>
      <c r="B128" s="1">
        <v>9.8000000000000007</v>
      </c>
      <c r="C128" s="7">
        <v>9.23</v>
      </c>
      <c r="D128" s="7">
        <f t="shared" si="1"/>
        <v>-0.57000000000000028</v>
      </c>
      <c r="E128" s="7">
        <v>8.1350999999999996</v>
      </c>
      <c r="F128" s="83"/>
    </row>
    <row r="129" spans="1:6" hidden="1">
      <c r="A129" s="62">
        <v>39539</v>
      </c>
      <c r="B129" s="1">
        <v>10.6</v>
      </c>
      <c r="C129" s="7">
        <v>9.5</v>
      </c>
      <c r="D129" s="7">
        <f t="shared" si="1"/>
        <v>-1.0999999999999996</v>
      </c>
      <c r="E129" s="7">
        <v>7.5640000000000001</v>
      </c>
      <c r="F129" s="83"/>
    </row>
    <row r="130" spans="1:6" hidden="1">
      <c r="A130" s="62">
        <v>39569</v>
      </c>
      <c r="B130" s="1">
        <v>11.1</v>
      </c>
      <c r="C130" s="7">
        <v>10.130000000000001</v>
      </c>
      <c r="D130" s="7">
        <f t="shared" si="1"/>
        <v>-0.96999999999999886</v>
      </c>
      <c r="E130" s="7">
        <v>7.5812999999999997</v>
      </c>
      <c r="F130" s="83"/>
    </row>
    <row r="131" spans="1:6" hidden="1">
      <c r="A131" s="62">
        <v>39600</v>
      </c>
      <c r="B131" s="1">
        <v>11.7</v>
      </c>
      <c r="C131" s="7">
        <v>10.715</v>
      </c>
      <c r="D131" s="7">
        <f t="shared" si="1"/>
        <v>-0.98499999999999943</v>
      </c>
      <c r="E131" s="7">
        <v>7.915</v>
      </c>
      <c r="F131" s="83"/>
    </row>
    <row r="132" spans="1:6" hidden="1">
      <c r="A132" s="62">
        <v>39630</v>
      </c>
      <c r="B132" s="1">
        <v>12.2</v>
      </c>
      <c r="C132" s="7">
        <v>9.2200000000000006</v>
      </c>
      <c r="D132" s="7">
        <f t="shared" si="1"/>
        <v>-2.9799999999999986</v>
      </c>
      <c r="E132" s="7">
        <v>7.3135000000000003</v>
      </c>
      <c r="F132" s="83"/>
    </row>
    <row r="133" spans="1:6" hidden="1">
      <c r="A133" s="62">
        <v>39661</v>
      </c>
      <c r="B133" s="1">
        <v>13.4</v>
      </c>
      <c r="C133" s="7">
        <v>9.16</v>
      </c>
      <c r="D133" s="7">
        <f t="shared" si="1"/>
        <v>-4.24</v>
      </c>
      <c r="E133" s="7">
        <v>6.6666999999999996</v>
      </c>
      <c r="F133" s="83"/>
    </row>
    <row r="134" spans="1:6" hidden="1">
      <c r="A134" s="62">
        <v>39692</v>
      </c>
      <c r="B134" s="1">
        <v>13.7</v>
      </c>
      <c r="C134" s="7">
        <v>8.86</v>
      </c>
      <c r="D134" s="7">
        <f t="shared" si="1"/>
        <v>-4.84</v>
      </c>
      <c r="E134" s="7">
        <v>6.7272999999999996</v>
      </c>
      <c r="F134" s="83"/>
    </row>
    <row r="135" spans="1:6" hidden="1">
      <c r="A135" s="62">
        <v>39722</v>
      </c>
      <c r="B135" s="1">
        <v>13.1</v>
      </c>
      <c r="C135" s="7">
        <v>9.0850000000000009</v>
      </c>
      <c r="D135" s="7">
        <f t="shared" ref="D135:D162" si="2">C135-B135</f>
        <v>-4.0149999999999988</v>
      </c>
      <c r="E135" s="7">
        <v>6.7542</v>
      </c>
      <c r="F135" s="83"/>
    </row>
    <row r="136" spans="1:6" hidden="1">
      <c r="A136" s="62">
        <v>39753</v>
      </c>
      <c r="B136" s="1">
        <v>12.1</v>
      </c>
      <c r="C136" s="7">
        <v>8.2850000000000001</v>
      </c>
      <c r="D136" s="7">
        <f t="shared" si="2"/>
        <v>-3.8149999999999995</v>
      </c>
      <c r="E136" s="7">
        <v>6.5065999999999997</v>
      </c>
      <c r="F136" s="83"/>
    </row>
    <row r="137" spans="1:6" hidden="1">
      <c r="A137" s="62">
        <v>39783</v>
      </c>
      <c r="B137" s="1">
        <v>11.8</v>
      </c>
      <c r="C137" s="7">
        <v>7.21</v>
      </c>
      <c r="D137" s="7">
        <f t="shared" si="2"/>
        <v>-4.5900000000000007</v>
      </c>
      <c r="E137" s="7">
        <v>6.5023</v>
      </c>
      <c r="F137" s="83"/>
    </row>
    <row r="138" spans="1:6">
      <c r="A138" s="62">
        <v>39814</v>
      </c>
      <c r="B138" s="1">
        <v>9.5</v>
      </c>
      <c r="C138" s="7">
        <v>7.42</v>
      </c>
      <c r="D138" s="7">
        <f t="shared" si="2"/>
        <v>-2.08</v>
      </c>
      <c r="E138" s="7">
        <v>6.5236999999999998</v>
      </c>
      <c r="F138" s="83"/>
    </row>
    <row r="139" spans="1:6">
      <c r="A139" s="62">
        <v>39845</v>
      </c>
      <c r="B139" s="1">
        <v>8.1</v>
      </c>
      <c r="C139" s="7">
        <v>8.07</v>
      </c>
      <c r="D139" s="7">
        <f t="shared" si="2"/>
        <v>-2.9999999999999361E-2</v>
      </c>
      <c r="E139" s="7">
        <v>6.4078999999999997</v>
      </c>
      <c r="F139" s="83"/>
    </row>
    <row r="140" spans="1:6">
      <c r="A140" s="62">
        <v>39873</v>
      </c>
      <c r="B140" s="1">
        <v>8.6</v>
      </c>
      <c r="C140" s="7">
        <v>8.17</v>
      </c>
      <c r="D140" s="7">
        <f t="shared" si="2"/>
        <v>-0.42999999999999972</v>
      </c>
      <c r="E140" s="7">
        <v>6.6070000000000002</v>
      </c>
      <c r="F140" s="83"/>
    </row>
    <row r="141" spans="1:6">
      <c r="A141" s="62">
        <v>39904</v>
      </c>
      <c r="B141" s="1">
        <v>8.5</v>
      </c>
      <c r="C141" s="7">
        <v>8.1199999999999992</v>
      </c>
      <c r="D141" s="7">
        <f t="shared" si="2"/>
        <v>-0.38000000000000078</v>
      </c>
      <c r="E141" s="7">
        <v>6.1723999999999997</v>
      </c>
      <c r="F141" s="83"/>
    </row>
    <row r="142" spans="1:6">
      <c r="A142" s="62">
        <v>39934</v>
      </c>
      <c r="B142" s="84">
        <v>8.4</v>
      </c>
      <c r="C142" s="7">
        <v>8.25</v>
      </c>
      <c r="D142" s="7">
        <f t="shared" si="2"/>
        <v>-0.15000000000000036</v>
      </c>
      <c r="E142" s="7">
        <v>6.2893999999999997</v>
      </c>
      <c r="F142" s="83"/>
    </row>
    <row r="143" spans="1:6" ht="15">
      <c r="A143" s="62">
        <v>39965</v>
      </c>
      <c r="B143" s="84">
        <v>8</v>
      </c>
      <c r="C143" s="7">
        <v>8.4700000000000006</v>
      </c>
      <c r="D143" s="7">
        <f t="shared" si="2"/>
        <v>0.47000000000000064</v>
      </c>
      <c r="E143" s="7">
        <v>6.3240999999999996</v>
      </c>
      <c r="F143" s="148"/>
    </row>
    <row r="144" spans="1:6" ht="15">
      <c r="A144" s="62">
        <v>39995</v>
      </c>
      <c r="B144" s="84">
        <v>6.9</v>
      </c>
      <c r="C144" s="7">
        <v>8.3699999999999992</v>
      </c>
      <c r="D144" s="7">
        <f t="shared" si="2"/>
        <v>1.4699999999999989</v>
      </c>
      <c r="E144" s="7">
        <v>6.46</v>
      </c>
      <c r="F144" s="148"/>
    </row>
    <row r="145" spans="1:6" ht="15">
      <c r="A145" s="62">
        <v>40026</v>
      </c>
      <c r="B145" s="84">
        <v>6.7</v>
      </c>
      <c r="C145" s="7">
        <v>8.18</v>
      </c>
      <c r="D145" s="7">
        <f t="shared" si="2"/>
        <v>1.4799999999999995</v>
      </c>
      <c r="E145" s="7">
        <v>6.5374999999999996</v>
      </c>
      <c r="F145" s="148"/>
    </row>
    <row r="146" spans="1:6">
      <c r="A146" s="62">
        <v>40057</v>
      </c>
      <c r="B146" s="1">
        <v>6.4</v>
      </c>
      <c r="C146" s="7">
        <v>8.2899999999999991</v>
      </c>
      <c r="D146" s="7">
        <f t="shared" si="2"/>
        <v>1.8899999999999988</v>
      </c>
      <c r="E146" s="7">
        <v>6.4663000000000004</v>
      </c>
      <c r="F146" s="85"/>
    </row>
    <row r="147" spans="1:6">
      <c r="A147" s="62">
        <v>40087</v>
      </c>
      <c r="B147" s="1">
        <v>6.1</v>
      </c>
      <c r="C147" s="7">
        <v>8.41</v>
      </c>
      <c r="D147" s="7">
        <f t="shared" si="2"/>
        <v>2.3100000000000005</v>
      </c>
      <c r="E147" s="7">
        <v>7.0730000000000004</v>
      </c>
      <c r="F147" s="83"/>
    </row>
    <row r="148" spans="1:6">
      <c r="A148" s="62">
        <v>40118</v>
      </c>
      <c r="B148" s="1">
        <v>5.9</v>
      </c>
      <c r="C148" s="7">
        <v>8.42</v>
      </c>
      <c r="D148" s="7">
        <f t="shared" si="2"/>
        <v>2.5199999999999996</v>
      </c>
      <c r="E148" s="7">
        <v>6.7133000000000003</v>
      </c>
      <c r="F148" s="83"/>
    </row>
    <row r="149" spans="1:6">
      <c r="A149" s="62">
        <v>40148</v>
      </c>
      <c r="B149" s="1">
        <v>5.8</v>
      </c>
      <c r="C149" s="7">
        <v>8.42</v>
      </c>
      <c r="D149" s="7">
        <f t="shared" si="2"/>
        <v>2.62</v>
      </c>
      <c r="E149" s="7">
        <v>6.6121999999999996</v>
      </c>
      <c r="F149" s="83"/>
    </row>
    <row r="150" spans="1:6">
      <c r="A150" s="62">
        <v>40179</v>
      </c>
      <c r="B150" s="1">
        <v>6.3</v>
      </c>
      <c r="C150" s="7">
        <v>8.3800000000000008</v>
      </c>
      <c r="D150" s="7">
        <f t="shared" si="2"/>
        <v>2.080000000000001</v>
      </c>
      <c r="E150" s="7">
        <v>6.7988999999999997</v>
      </c>
      <c r="F150" s="83"/>
    </row>
    <row r="151" spans="1:6">
      <c r="A151" s="62">
        <v>40210</v>
      </c>
      <c r="B151" s="1">
        <v>6.2</v>
      </c>
      <c r="C151" s="7">
        <v>8.17</v>
      </c>
      <c r="D151" s="7">
        <f t="shared" si="2"/>
        <v>1.9699999999999998</v>
      </c>
      <c r="E151" s="7">
        <v>6.8829000000000002</v>
      </c>
      <c r="F151" s="83"/>
    </row>
    <row r="152" spans="1:6">
      <c r="A152" s="62">
        <v>40238</v>
      </c>
      <c r="B152" s="1">
        <v>5.7</v>
      </c>
      <c r="C152" s="7">
        <v>7.9450000000000003</v>
      </c>
      <c r="D152" s="7">
        <f t="shared" si="2"/>
        <v>2.2450000000000001</v>
      </c>
      <c r="E152" s="7">
        <v>6.7770000000000001</v>
      </c>
      <c r="F152" s="83"/>
    </row>
    <row r="153" spans="1:6">
      <c r="A153" s="62">
        <v>40269</v>
      </c>
      <c r="B153" s="180">
        <v>5.0999999999999996</v>
      </c>
      <c r="C153" s="7">
        <v>7.79</v>
      </c>
      <c r="D153" s="7">
        <f t="shared" si="2"/>
        <v>2.6900000000000004</v>
      </c>
      <c r="E153" s="7">
        <v>6.8403999999999998</v>
      </c>
      <c r="F153" s="83"/>
    </row>
    <row r="154" spans="1:6">
      <c r="A154" s="62">
        <v>40299</v>
      </c>
      <c r="B154" s="180">
        <v>4.8</v>
      </c>
      <c r="C154" s="7">
        <v>8.0399999999999991</v>
      </c>
      <c r="D154" s="7">
        <f t="shared" si="2"/>
        <v>3.2399999999999993</v>
      </c>
      <c r="E154" s="7">
        <v>6.4306999999999999</v>
      </c>
      <c r="F154" s="83"/>
    </row>
    <row r="155" spans="1:6">
      <c r="A155" s="62">
        <v>40330</v>
      </c>
      <c r="B155" s="180">
        <v>4.5999999999999996</v>
      </c>
      <c r="C155" s="7">
        <v>8.0299999999999994</v>
      </c>
      <c r="D155" s="7">
        <f t="shared" si="2"/>
        <v>3.4299999999999997</v>
      </c>
      <c r="E155" s="7">
        <v>6.5244</v>
      </c>
      <c r="F155" s="83"/>
    </row>
    <row r="156" spans="1:6">
      <c r="A156" s="62">
        <v>40360</v>
      </c>
      <c r="B156" s="180">
        <v>4.2</v>
      </c>
      <c r="C156" s="7">
        <v>7.58</v>
      </c>
      <c r="D156" s="7">
        <f t="shared" si="2"/>
        <v>3.38</v>
      </c>
      <c r="E156" s="7">
        <v>6.6020000000000003</v>
      </c>
      <c r="F156" s="83"/>
    </row>
    <row r="157" spans="1:6">
      <c r="A157" s="62">
        <v>40391</v>
      </c>
      <c r="B157" s="180">
        <v>3.7</v>
      </c>
      <c r="C157" s="7">
        <v>7.23</v>
      </c>
      <c r="D157" s="7">
        <f t="shared" si="2"/>
        <v>3.5300000000000002</v>
      </c>
      <c r="E157" s="7">
        <v>6.5555000000000003</v>
      </c>
      <c r="F157" s="83"/>
    </row>
    <row r="158" spans="1:6">
      <c r="A158" s="62">
        <v>40422</v>
      </c>
      <c r="B158" s="180">
        <v>3.5</v>
      </c>
      <c r="C158" s="7">
        <v>7.3</v>
      </c>
      <c r="D158" s="7">
        <f t="shared" si="2"/>
        <v>3.8</v>
      </c>
      <c r="E158" s="7">
        <v>6.7468000000000004</v>
      </c>
      <c r="F158" s="83"/>
    </row>
    <row r="159" spans="1:6">
      <c r="A159" s="62">
        <v>40452</v>
      </c>
      <c r="B159" s="180">
        <v>3.2</v>
      </c>
      <c r="C159" s="7">
        <v>7.04</v>
      </c>
      <c r="D159" s="7">
        <f t="shared" si="2"/>
        <v>3.84</v>
      </c>
      <c r="E159" s="7">
        <v>6.8577000000000004</v>
      </c>
      <c r="F159" s="83"/>
    </row>
    <row r="160" spans="1:6">
      <c r="A160" s="62">
        <v>40483</v>
      </c>
      <c r="B160" s="180">
        <v>3.4</v>
      </c>
      <c r="C160" s="7">
        <v>7.46</v>
      </c>
      <c r="D160" s="7">
        <f t="shared" si="2"/>
        <v>4.0600000000000005</v>
      </c>
      <c r="E160" s="7">
        <v>6.8418000000000001</v>
      </c>
      <c r="F160" s="83"/>
    </row>
    <row r="161" spans="1:6">
      <c r="A161" s="62">
        <v>40513</v>
      </c>
      <c r="B161" s="180">
        <v>3.6</v>
      </c>
      <c r="C161" s="7">
        <v>7.31</v>
      </c>
      <c r="D161" s="7">
        <f t="shared" si="2"/>
        <v>3.7099999999999995</v>
      </c>
      <c r="E161" s="7">
        <v>6.7449000000000003</v>
      </c>
      <c r="F161" s="83"/>
    </row>
    <row r="162" spans="1:6">
      <c r="A162" s="62">
        <v>40544</v>
      </c>
      <c r="B162" s="180">
        <v>3.5</v>
      </c>
      <c r="C162" s="7">
        <v>7.88</v>
      </c>
      <c r="D162" s="7">
        <f t="shared" si="2"/>
        <v>4.38</v>
      </c>
      <c r="E162" s="7">
        <v>7.17</v>
      </c>
      <c r="F162" s="83"/>
    </row>
    <row r="163" spans="1:6">
      <c r="A163" s="62">
        <v>40575</v>
      </c>
      <c r="B163" s="180">
        <v>3.7</v>
      </c>
      <c r="C163" s="7">
        <v>7.77</v>
      </c>
      <c r="D163" s="7">
        <f>C163-B163</f>
        <v>4.0699999999999994</v>
      </c>
      <c r="E163" s="7">
        <v>7</v>
      </c>
      <c r="F163" s="83"/>
    </row>
    <row r="164" spans="1:6">
      <c r="A164" s="62">
        <v>40603</v>
      </c>
      <c r="B164" s="180">
        <v>3.7</v>
      </c>
      <c r="C164" s="7">
        <v>7.82</v>
      </c>
      <c r="D164" s="7">
        <f>C164-B164</f>
        <v>4.12</v>
      </c>
      <c r="E164" s="7">
        <v>6.81</v>
      </c>
      <c r="F164" s="83"/>
    </row>
    <row r="165" spans="1:6">
      <c r="A165" s="62">
        <v>40634</v>
      </c>
      <c r="B165" s="180">
        <v>4.0999999999999996</v>
      </c>
      <c r="C165" s="7">
        <v>7.64</v>
      </c>
      <c r="D165" s="7">
        <f>C165-B165</f>
        <v>3.54</v>
      </c>
      <c r="E165" s="7">
        <v>6.92</v>
      </c>
      <c r="F165" s="83"/>
    </row>
    <row r="166" spans="1:6">
      <c r="A166" s="62">
        <v>40664</v>
      </c>
      <c r="B166" s="180">
        <v>4.2</v>
      </c>
      <c r="C166" s="7">
        <v>7.53</v>
      </c>
      <c r="D166" s="7">
        <f>C166-B166</f>
        <v>3.33</v>
      </c>
      <c r="E166" s="7">
        <v>6.92</v>
      </c>
      <c r="F166" s="83"/>
    </row>
    <row r="167" spans="1:6">
      <c r="A167" s="62">
        <v>40695</v>
      </c>
      <c r="B167" s="180">
        <v>4.5999999999999996</v>
      </c>
      <c r="C167" s="7">
        <v>7.5</v>
      </c>
      <c r="D167" s="7">
        <f>C167-B167</f>
        <v>2.9000000000000004</v>
      </c>
      <c r="E167" s="7">
        <v>6.79</v>
      </c>
      <c r="F167" s="83"/>
    </row>
    <row r="169" spans="1:6">
      <c r="A169" s="1" t="s">
        <v>14</v>
      </c>
      <c r="B169" s="85">
        <f>AVERAGE(B6:B17)</f>
        <v>6.8500000000000005</v>
      </c>
      <c r="C169" s="85">
        <f>AVERAGE(C6:C17)</f>
        <v>15.338666666666667</v>
      </c>
      <c r="D169" s="85">
        <f>AVERAGE(D6:D17)</f>
        <v>8.488666666666667</v>
      </c>
      <c r="E169" s="85">
        <f>AVERAGE(E6:E17)</f>
        <v>5.5551000000000004</v>
      </c>
    </row>
    <row r="170" spans="1:6">
      <c r="A170" s="1" t="s">
        <v>15</v>
      </c>
      <c r="B170" s="85">
        <f>AVERAGE(B18:B29)</f>
        <v>5.2583333333333337</v>
      </c>
      <c r="C170" s="85">
        <f>AVERAGE(C18:C29)</f>
        <v>14.825416666666664</v>
      </c>
      <c r="D170" s="85">
        <f>AVERAGE(D18:D29)</f>
        <v>9.5670833333333345</v>
      </c>
      <c r="E170" s="85">
        <f>AVERAGE(E18:E29)</f>
        <v>6.1224666666666678</v>
      </c>
    </row>
    <row r="171" spans="1:6">
      <c r="A171" s="1" t="s">
        <v>16</v>
      </c>
      <c r="B171" s="85">
        <f>AVERAGE(B30:B41)</f>
        <v>5.3250000000000002</v>
      </c>
      <c r="C171" s="85">
        <f>AVERAGE(C30:C41)</f>
        <v>13.722083333333332</v>
      </c>
      <c r="D171" s="85">
        <f>AVERAGE(D30:D41)</f>
        <v>8.3970833333333328</v>
      </c>
      <c r="E171" s="85">
        <f>AVERAGE(E30:E41)</f>
        <v>6.9959000000000016</v>
      </c>
    </row>
    <row r="172" spans="1:6">
      <c r="A172" s="1" t="s">
        <v>17</v>
      </c>
      <c r="B172" s="85">
        <f>AVERAGE(B42:B53)</f>
        <v>5.7249999999999988</v>
      </c>
      <c r="C172" s="85">
        <f>AVERAGE(C42:C53)</f>
        <v>11.306249999999999</v>
      </c>
      <c r="D172" s="85">
        <f>AVERAGE(D42:D53)</f>
        <v>5.5812499999999998</v>
      </c>
      <c r="E172" s="85">
        <f>AVERAGE(E42:E53)</f>
        <v>8.7372416666666641</v>
      </c>
    </row>
    <row r="173" spans="1:6">
      <c r="A173" s="1" t="s">
        <v>18</v>
      </c>
      <c r="B173" s="85">
        <f>AVERAGE(B54:B65)</f>
        <v>9.15</v>
      </c>
      <c r="C173" s="85">
        <f>AVERAGE(C54:C65)</f>
        <v>11.548333333333334</v>
      </c>
      <c r="D173" s="85">
        <f>AVERAGE(D54:D65)</f>
        <v>2.3983333333333334</v>
      </c>
      <c r="E173" s="85">
        <f>AVERAGE(E54:E65)</f>
        <v>10.360966666666664</v>
      </c>
    </row>
    <row r="174" spans="1:6">
      <c r="A174" s="1" t="s">
        <v>19</v>
      </c>
      <c r="B174" s="85">
        <f>AVERAGE(B66:B77)</f>
        <v>5.9666666666666659</v>
      </c>
      <c r="C174" s="85">
        <f>AVERAGE(C66:C77)</f>
        <v>9.5420833333333359</v>
      </c>
      <c r="D174" s="85">
        <f>AVERAGE(D66:D77)</f>
        <v>3.5754166666666669</v>
      </c>
      <c r="E174" s="85">
        <f>AVERAGE(E66:E77)</f>
        <v>7.4037250000000006</v>
      </c>
    </row>
    <row r="175" spans="1:6">
      <c r="A175" s="1" t="s">
        <v>20</v>
      </c>
      <c r="B175" s="85">
        <f>AVERAGE(B78:B89)</f>
        <v>1.3916666666666666</v>
      </c>
      <c r="C175" s="85">
        <f>AVERAGE(C78:C89)</f>
        <v>9.4999999999999982</v>
      </c>
      <c r="D175" s="85">
        <f>AVERAGE(D78:D89)</f>
        <v>8.1083333333333325</v>
      </c>
      <c r="E175" s="85">
        <f>AVERAGE(E78:E89)</f>
        <v>6.3881583333333332</v>
      </c>
    </row>
    <row r="176" spans="1:6">
      <c r="A176" s="1" t="s">
        <v>21</v>
      </c>
      <c r="B176" s="85">
        <f>AVERAGE(B90:B101)</f>
        <v>3.4</v>
      </c>
      <c r="C176" s="85">
        <f>AVERAGE(C90:C101)</f>
        <v>8.0224999999999991</v>
      </c>
      <c r="D176" s="85">
        <f>AVERAGE(D90:D101)</f>
        <v>4.6224999999999996</v>
      </c>
      <c r="E176" s="85">
        <f>AVERAGE(E90:E101)</f>
        <v>6.3674250000000008</v>
      </c>
    </row>
    <row r="177" spans="1:5">
      <c r="A177" s="1" t="s">
        <v>22</v>
      </c>
      <c r="B177" s="85">
        <f>AVERAGE(B102:B113)</f>
        <v>4.4333333333333327</v>
      </c>
      <c r="C177" s="85">
        <f>AVERAGE(C102:C113)</f>
        <v>8.0008333333333326</v>
      </c>
      <c r="D177" s="85">
        <f>AVERAGE(D102:D113)</f>
        <v>3.5675000000000003</v>
      </c>
      <c r="E177" s="85">
        <f>AVERAGE(E102:E113)</f>
        <v>6.8117583333333345</v>
      </c>
    </row>
    <row r="178" spans="1:5">
      <c r="A178" s="1" t="s">
        <v>23</v>
      </c>
      <c r="B178" s="85">
        <f>AVERAGE(B115:B125)</f>
        <v>6.9</v>
      </c>
      <c r="C178" s="85">
        <f>AVERAGE(C115:C125)</f>
        <v>8.19</v>
      </c>
      <c r="D178" s="85">
        <f>AVERAGE(D115:D125)</f>
        <v>1.2899999999999996</v>
      </c>
      <c r="E178" s="85">
        <f>AVERAGE(E115:E125)</f>
        <v>7.0046090909090903</v>
      </c>
    </row>
    <row r="179" spans="1:5">
      <c r="A179" s="1" t="s">
        <v>24</v>
      </c>
      <c r="B179" s="85">
        <f>AVERAGE(B126:B137)</f>
        <v>11.483333333333334</v>
      </c>
      <c r="C179" s="85">
        <f>AVERAGE(C126:C137)</f>
        <v>9.0924999999999994</v>
      </c>
      <c r="D179" s="85">
        <f>AVERAGE(D126:D137)</f>
        <v>-2.3908333333333327</v>
      </c>
      <c r="E179" s="85">
        <f>AVERAGE(E126:E137)</f>
        <v>7.2387249999999996</v>
      </c>
    </row>
    <row r="180" spans="1:5">
      <c r="A180" s="1" t="s">
        <v>25</v>
      </c>
      <c r="B180" s="85">
        <f>AVERAGE(B138:B149)</f>
        <v>7.4083333333333341</v>
      </c>
      <c r="C180" s="85">
        <f>AVERAGE(C138:C149)</f>
        <v>8.2158333333333342</v>
      </c>
      <c r="D180" s="85">
        <f>AVERAGE(D138:D149)</f>
        <v>0.80749999999999977</v>
      </c>
      <c r="E180" s="85">
        <f>AVERAGE(E138:E149)</f>
        <v>6.5155666666666674</v>
      </c>
    </row>
    <row r="181" spans="1:5">
      <c r="A181" s="1" t="s">
        <v>436</v>
      </c>
      <c r="B181" s="85">
        <f>AVERAGE(B150:B161)</f>
        <v>4.5250000000000004</v>
      </c>
      <c r="C181" s="85">
        <f>AVERAGE(C150:C161)</f>
        <v>7.6895833333333341</v>
      </c>
      <c r="D181" s="85">
        <f>AVERAGE(D150:D161)</f>
        <v>3.1645833333333333</v>
      </c>
      <c r="E181" s="85">
        <f>AVERAGE(E150:E161)</f>
        <v>6.7169166666666671</v>
      </c>
    </row>
    <row r="182" spans="1:5">
      <c r="A182" s="1" t="s">
        <v>478</v>
      </c>
      <c r="B182" s="85">
        <f>AVERAGE(B162:B167)</f>
        <v>3.9666666666666663</v>
      </c>
      <c r="C182" s="85">
        <f>AVERAGE(C162:C167)</f>
        <v>7.69</v>
      </c>
      <c r="D182" s="85">
        <f>AVERAGE(D162:D167)</f>
        <v>3.7233333333333327</v>
      </c>
      <c r="E182" s="85">
        <f>AVERAGE(E162:E167)</f>
        <v>6.9349999999999996</v>
      </c>
    </row>
    <row r="184" spans="1:5">
      <c r="A184" s="1" t="s">
        <v>235</v>
      </c>
      <c r="B184" s="7">
        <f>(B170-B169)/B169*100</f>
        <v>-23.236009732360095</v>
      </c>
      <c r="C184" s="7">
        <f>(C170-C169)/C169*100</f>
        <v>-3.3461187413073898</v>
      </c>
      <c r="D184" s="7">
        <f>(D170-D169)/D169*100</f>
        <v>12.704193827063545</v>
      </c>
      <c r="E184" s="7">
        <f>(E170-E169)/E169*100</f>
        <v>10.213437501875168</v>
      </c>
    </row>
    <row r="185" spans="1:5">
      <c r="A185" s="1" t="s">
        <v>236</v>
      </c>
      <c r="B185" s="7">
        <f t="shared" ref="B185:E195" si="3">(B171-B170)/B170*100</f>
        <v>1.2678288431061759</v>
      </c>
      <c r="C185" s="7">
        <f t="shared" si="3"/>
        <v>-7.4421741940923436</v>
      </c>
      <c r="D185" s="7">
        <f t="shared" si="3"/>
        <v>-12.229432516005417</v>
      </c>
      <c r="E185" s="7">
        <f t="shared" si="3"/>
        <v>14.26603656478326</v>
      </c>
    </row>
    <row r="186" spans="1:5">
      <c r="A186" s="1" t="s">
        <v>237</v>
      </c>
      <c r="B186" s="7">
        <f t="shared" si="3"/>
        <v>7.5117370892018505</v>
      </c>
      <c r="C186" s="7">
        <f t="shared" si="3"/>
        <v>-17.605441350620961</v>
      </c>
      <c r="D186" s="7">
        <f t="shared" si="3"/>
        <v>-33.533468962437354</v>
      </c>
      <c r="E186" s="7">
        <f t="shared" si="3"/>
        <v>24.890888472772083</v>
      </c>
    </row>
    <row r="187" spans="1:5">
      <c r="A187" s="1" t="s">
        <v>238</v>
      </c>
      <c r="B187" s="7">
        <f t="shared" si="3"/>
        <v>59.82532751091707</v>
      </c>
      <c r="C187" s="7">
        <f t="shared" si="3"/>
        <v>2.1411461212456406</v>
      </c>
      <c r="D187" s="7">
        <f t="shared" si="3"/>
        <v>-57.028742067935788</v>
      </c>
      <c r="E187" s="7">
        <f t="shared" si="3"/>
        <v>18.583954318153431</v>
      </c>
    </row>
    <row r="188" spans="1:5">
      <c r="A188" s="1" t="s">
        <v>223</v>
      </c>
      <c r="B188" s="7">
        <f t="shared" si="3"/>
        <v>-34.7905282331512</v>
      </c>
      <c r="C188" s="7">
        <f t="shared" si="3"/>
        <v>-17.372636744118903</v>
      </c>
      <c r="D188" s="7">
        <f t="shared" si="3"/>
        <v>49.079221681723425</v>
      </c>
      <c r="E188" s="7">
        <f t="shared" si="3"/>
        <v>-28.542140533862646</v>
      </c>
    </row>
    <row r="189" spans="1:5">
      <c r="A189" s="1" t="s">
        <v>224</v>
      </c>
      <c r="B189" s="7">
        <f t="shared" si="3"/>
        <v>-76.675977653631278</v>
      </c>
      <c r="C189" s="7">
        <f t="shared" si="3"/>
        <v>-0.44102877603602647</v>
      </c>
      <c r="D189" s="7">
        <f t="shared" si="3"/>
        <v>126.780095559958</v>
      </c>
      <c r="E189" s="7">
        <f t="shared" si="3"/>
        <v>-13.716969048238115</v>
      </c>
    </row>
    <row r="190" spans="1:5">
      <c r="A190" s="1" t="s">
        <v>225</v>
      </c>
      <c r="B190" s="7">
        <f t="shared" si="3"/>
        <v>144.31137724550896</v>
      </c>
      <c r="C190" s="7">
        <f t="shared" si="3"/>
        <v>-15.552631578947363</v>
      </c>
      <c r="D190" s="7">
        <f t="shared" si="3"/>
        <v>-42.990750256937304</v>
      </c>
      <c r="E190" s="7">
        <f t="shared" si="3"/>
        <v>-0.32455885172955246</v>
      </c>
    </row>
    <row r="191" spans="1:5">
      <c r="A191" s="1" t="s">
        <v>226</v>
      </c>
      <c r="B191" s="7">
        <f t="shared" si="3"/>
        <v>30.392156862745086</v>
      </c>
      <c r="C191" s="7">
        <f t="shared" si="3"/>
        <v>-0.27007375090890001</v>
      </c>
      <c r="D191" s="7">
        <f t="shared" si="3"/>
        <v>-22.823147647376945</v>
      </c>
      <c r="E191" s="7">
        <f t="shared" si="3"/>
        <v>6.9782264154400506</v>
      </c>
    </row>
    <row r="192" spans="1:5">
      <c r="A192" s="1" t="s">
        <v>227</v>
      </c>
      <c r="B192" s="7">
        <f t="shared" si="3"/>
        <v>55.639097744360932</v>
      </c>
      <c r="C192" s="7">
        <f t="shared" si="3"/>
        <v>2.3643370482241468</v>
      </c>
      <c r="D192" s="7">
        <f t="shared" si="3"/>
        <v>-63.840224246671355</v>
      </c>
      <c r="E192" s="7">
        <f t="shared" si="3"/>
        <v>2.831145030968595</v>
      </c>
    </row>
    <row r="193" spans="1:5">
      <c r="A193" s="1" t="s">
        <v>228</v>
      </c>
      <c r="B193" s="7">
        <f t="shared" si="3"/>
        <v>66.425120772946869</v>
      </c>
      <c r="C193" s="7">
        <f t="shared" si="3"/>
        <v>11.019536019536018</v>
      </c>
      <c r="D193" s="7">
        <f t="shared" si="3"/>
        <v>-285.33591731266148</v>
      </c>
      <c r="E193" s="7">
        <f t="shared" si="3"/>
        <v>3.3423122697133221</v>
      </c>
    </row>
    <row r="194" spans="1:5">
      <c r="A194" s="1" t="s">
        <v>229</v>
      </c>
      <c r="B194" s="7">
        <f t="shared" si="3"/>
        <v>-35.486211901306241</v>
      </c>
      <c r="C194" s="7">
        <f t="shared" si="3"/>
        <v>-9.6416460452753938</v>
      </c>
      <c r="D194" s="7">
        <f t="shared" si="3"/>
        <v>-133.7748344370861</v>
      </c>
      <c r="E194" s="7">
        <f t="shared" si="3"/>
        <v>-9.9901340820839621</v>
      </c>
    </row>
    <row r="195" spans="1:5">
      <c r="A195" s="1" t="s">
        <v>437</v>
      </c>
      <c r="B195" s="7">
        <f>(B181-B180)/B180*100</f>
        <v>-38.920134983127106</v>
      </c>
      <c r="C195" s="7">
        <f t="shared" si="3"/>
        <v>-6.4053149406633541</v>
      </c>
      <c r="D195" s="7">
        <f t="shared" si="3"/>
        <v>291.8988648090816</v>
      </c>
      <c r="E195" s="7">
        <f>(E181-E180)/E180*100</f>
        <v>3.0902914558467618</v>
      </c>
    </row>
    <row r="196" spans="1:5">
      <c r="A196" s="1" t="s">
        <v>479</v>
      </c>
      <c r="B196" s="7">
        <f>(B182-B181)/B181*100</f>
        <v>-12.338858195211801</v>
      </c>
      <c r="C196" s="7">
        <f>(C182-C181)/C181*100</f>
        <v>5.4185857491145508E-3</v>
      </c>
      <c r="D196" s="7">
        <f>(D182-D181)/D181*100</f>
        <v>17.65635286372612</v>
      </c>
      <c r="E196" s="7">
        <f>(E182-E181)/E181*100</f>
        <v>3.2467774152326712</v>
      </c>
    </row>
    <row r="197" spans="1:5">
      <c r="A197" s="1"/>
      <c r="B197" s="7"/>
      <c r="C197" s="7"/>
      <c r="D197" s="7"/>
      <c r="E197" s="7"/>
    </row>
    <row r="281" spans="3:5" hidden="1"/>
    <row r="282" spans="3:5" hidden="1">
      <c r="C282" s="83">
        <v>39822</v>
      </c>
      <c r="D282">
        <f>E282/10000</f>
        <v>10.2189</v>
      </c>
      <c r="E282">
        <v>102189</v>
      </c>
    </row>
    <row r="283" spans="3:5" hidden="1">
      <c r="C283" s="83">
        <v>39853</v>
      </c>
      <c r="D283">
        <f t="shared" ref="D283:D290" si="4">E283/10000</f>
        <v>10.060499999999999</v>
      </c>
      <c r="E283">
        <v>100605</v>
      </c>
    </row>
    <row r="284" spans="3:5" hidden="1">
      <c r="C284" s="83">
        <v>39881</v>
      </c>
      <c r="D284">
        <f t="shared" si="4"/>
        <v>9.5310000000000006</v>
      </c>
      <c r="E284">
        <v>95310</v>
      </c>
    </row>
    <row r="285" spans="3:5" hidden="1">
      <c r="C285" s="83">
        <v>39912</v>
      </c>
      <c r="D285">
        <f t="shared" si="4"/>
        <v>8.4534000000000002</v>
      </c>
      <c r="E285">
        <v>84534</v>
      </c>
    </row>
    <row r="286" spans="3:5" hidden="1">
      <c r="C286" s="83">
        <v>39942</v>
      </c>
      <c r="D286">
        <f t="shared" si="4"/>
        <v>7.9893999999999998</v>
      </c>
      <c r="E286">
        <v>79894</v>
      </c>
    </row>
    <row r="287" spans="3:5" hidden="1">
      <c r="C287" s="83">
        <v>39973</v>
      </c>
      <c r="D287">
        <f t="shared" si="4"/>
        <v>7.7460000000000004</v>
      </c>
      <c r="E287">
        <v>77460</v>
      </c>
    </row>
    <row r="288" spans="3:5" hidden="1">
      <c r="C288" s="83">
        <v>40003</v>
      </c>
      <c r="D288">
        <f t="shared" si="4"/>
        <v>7.7850000000000001</v>
      </c>
      <c r="E288">
        <v>77850</v>
      </c>
    </row>
    <row r="289" spans="3:5" hidden="1">
      <c r="C289" s="83">
        <v>40034</v>
      </c>
      <c r="D289">
        <f t="shared" si="4"/>
        <v>7.7796000000000003</v>
      </c>
      <c r="E289">
        <v>77796</v>
      </c>
    </row>
    <row r="290" spans="3:5" hidden="1">
      <c r="C290" s="83">
        <v>40065</v>
      </c>
      <c r="D290">
        <f t="shared" si="4"/>
        <v>7.5076999999999998</v>
      </c>
      <c r="E290">
        <v>75077</v>
      </c>
    </row>
    <row r="291" spans="3:5" hidden="1">
      <c r="C291" t="s">
        <v>372</v>
      </c>
      <c r="D291">
        <f t="shared" ref="D291:D346" si="5">E291/1000</f>
        <v>15.51</v>
      </c>
      <c r="E291">
        <v>15510</v>
      </c>
    </row>
    <row r="292" spans="3:5" hidden="1">
      <c r="C292" t="s">
        <v>373</v>
      </c>
      <c r="D292">
        <f t="shared" si="5"/>
        <v>16.02</v>
      </c>
      <c r="E292">
        <v>16020</v>
      </c>
    </row>
    <row r="293" spans="3:5" hidden="1">
      <c r="C293" t="s">
        <v>374</v>
      </c>
      <c r="D293">
        <f t="shared" si="5"/>
        <v>15.885</v>
      </c>
      <c r="E293">
        <v>15885</v>
      </c>
    </row>
    <row r="294" spans="3:5" hidden="1">
      <c r="C294" t="s">
        <v>375</v>
      </c>
      <c r="D294">
        <f t="shared" si="5"/>
        <v>15.605</v>
      </c>
      <c r="E294">
        <v>15605</v>
      </c>
    </row>
    <row r="295" spans="3:5" hidden="1">
      <c r="C295" t="s">
        <v>376</v>
      </c>
      <c r="D295">
        <f t="shared" si="5"/>
        <v>14.365</v>
      </c>
      <c r="E295">
        <v>14365</v>
      </c>
    </row>
    <row r="296" spans="3:5" hidden="1">
      <c r="C296" t="s">
        <v>377</v>
      </c>
      <c r="D296">
        <f t="shared" si="5"/>
        <v>14.82</v>
      </c>
      <c r="E296">
        <v>14820</v>
      </c>
    </row>
    <row r="297" spans="3:5" hidden="1">
      <c r="C297" t="s">
        <v>378</v>
      </c>
      <c r="D297">
        <f t="shared" si="5"/>
        <v>14.6</v>
      </c>
      <c r="E297">
        <v>14600</v>
      </c>
    </row>
    <row r="298" spans="3:5" hidden="1">
      <c r="C298" t="s">
        <v>379</v>
      </c>
      <c r="D298">
        <f t="shared" si="5"/>
        <v>15.09</v>
      </c>
      <c r="E298">
        <v>15090</v>
      </c>
    </row>
    <row r="299" spans="3:5" hidden="1">
      <c r="C299" t="s">
        <v>380</v>
      </c>
      <c r="D299">
        <f t="shared" si="5"/>
        <v>15.175000000000001</v>
      </c>
      <c r="E299">
        <v>15175</v>
      </c>
    </row>
    <row r="300" spans="3:5" hidden="1">
      <c r="C300" t="s">
        <v>381</v>
      </c>
      <c r="D300">
        <f t="shared" si="5"/>
        <v>15.195</v>
      </c>
      <c r="E300">
        <v>15195</v>
      </c>
    </row>
    <row r="301" spans="3:5" hidden="1">
      <c r="C301" t="s">
        <v>382</v>
      </c>
      <c r="D301">
        <f t="shared" si="5"/>
        <v>15.215</v>
      </c>
      <c r="E301">
        <v>15215</v>
      </c>
    </row>
    <row r="302" spans="3:5" hidden="1">
      <c r="C302" t="s">
        <v>383</v>
      </c>
      <c r="D302">
        <f t="shared" si="5"/>
        <v>15.015000000000001</v>
      </c>
      <c r="E302">
        <v>15015</v>
      </c>
    </row>
    <row r="303" spans="3:5" hidden="1">
      <c r="C303" t="s">
        <v>384</v>
      </c>
      <c r="D303">
        <f t="shared" si="5"/>
        <v>14.85</v>
      </c>
      <c r="E303">
        <v>14850</v>
      </c>
    </row>
    <row r="304" spans="3:5" hidden="1">
      <c r="C304" t="s">
        <v>385</v>
      </c>
      <c r="D304">
        <f t="shared" si="5"/>
        <v>14.32</v>
      </c>
      <c r="E304">
        <v>14320</v>
      </c>
    </row>
    <row r="305" spans="3:5" hidden="1">
      <c r="C305" t="s">
        <v>386</v>
      </c>
      <c r="D305">
        <f t="shared" si="5"/>
        <v>13.654999999999999</v>
      </c>
      <c r="E305">
        <v>13655</v>
      </c>
    </row>
    <row r="306" spans="3:5" hidden="1">
      <c r="C306" t="s">
        <v>387</v>
      </c>
      <c r="D306">
        <f t="shared" si="5"/>
        <v>13.744999999999999</v>
      </c>
      <c r="E306">
        <v>13745</v>
      </c>
    </row>
    <row r="307" spans="3:5" hidden="1">
      <c r="C307" t="s">
        <v>388</v>
      </c>
      <c r="D307">
        <f t="shared" si="5"/>
        <v>13.69</v>
      </c>
      <c r="E307">
        <v>13690</v>
      </c>
    </row>
    <row r="308" spans="3:5" hidden="1">
      <c r="C308" t="s">
        <v>389</v>
      </c>
      <c r="D308">
        <f t="shared" si="5"/>
        <v>14.085000000000001</v>
      </c>
      <c r="E308">
        <v>14085</v>
      </c>
    </row>
    <row r="309" spans="3:5" hidden="1">
      <c r="C309" t="s">
        <v>390</v>
      </c>
      <c r="D309">
        <f t="shared" si="5"/>
        <v>14.43</v>
      </c>
      <c r="E309">
        <v>14430</v>
      </c>
    </row>
    <row r="310" spans="3:5" hidden="1">
      <c r="C310" t="s">
        <v>391</v>
      </c>
      <c r="D310">
        <f t="shared" si="5"/>
        <v>14.365</v>
      </c>
      <c r="E310">
        <v>14365</v>
      </c>
    </row>
    <row r="311" spans="3:5" hidden="1">
      <c r="C311" t="s">
        <v>392</v>
      </c>
      <c r="D311">
        <f t="shared" si="5"/>
        <v>14.11</v>
      </c>
      <c r="E311">
        <v>14110</v>
      </c>
    </row>
    <row r="312" spans="3:5" hidden="1">
      <c r="C312" t="s">
        <v>393</v>
      </c>
      <c r="D312">
        <f t="shared" si="5"/>
        <v>13.64</v>
      </c>
      <c r="E312">
        <v>13640</v>
      </c>
    </row>
    <row r="313" spans="3:5" hidden="1">
      <c r="C313" t="s">
        <v>394</v>
      </c>
      <c r="D313">
        <f t="shared" si="5"/>
        <v>13.44</v>
      </c>
      <c r="E313">
        <v>13440</v>
      </c>
    </row>
    <row r="314" spans="3:5" hidden="1">
      <c r="C314" t="s">
        <v>395</v>
      </c>
      <c r="D314">
        <f t="shared" si="5"/>
        <v>13.465</v>
      </c>
      <c r="E314">
        <v>13465</v>
      </c>
    </row>
    <row r="315" spans="3:5" hidden="1">
      <c r="C315" t="s">
        <v>396</v>
      </c>
      <c r="D315">
        <f t="shared" si="5"/>
        <v>13.78</v>
      </c>
      <c r="E315">
        <v>13780</v>
      </c>
    </row>
    <row r="316" spans="3:5" hidden="1">
      <c r="C316" t="s">
        <v>397</v>
      </c>
      <c r="D316">
        <f t="shared" si="5"/>
        <v>13.225</v>
      </c>
      <c r="E316">
        <v>13225</v>
      </c>
    </row>
    <row r="317" spans="3:5" hidden="1">
      <c r="C317" t="s">
        <v>398</v>
      </c>
      <c r="D317">
        <f t="shared" si="5"/>
        <v>12.69</v>
      </c>
      <c r="E317">
        <v>12690</v>
      </c>
    </row>
    <row r="318" spans="3:5" hidden="1">
      <c r="C318" s="83">
        <v>39814</v>
      </c>
      <c r="D318">
        <f t="shared" si="5"/>
        <v>12.365</v>
      </c>
      <c r="E318">
        <v>12365</v>
      </c>
    </row>
    <row r="319" spans="3:5" hidden="1">
      <c r="C319" s="83">
        <v>39845</v>
      </c>
      <c r="D319">
        <f t="shared" si="5"/>
        <v>11.64</v>
      </c>
      <c r="E319">
        <v>11640</v>
      </c>
    </row>
    <row r="320" spans="3:5" hidden="1">
      <c r="C320" s="83">
        <v>39873</v>
      </c>
      <c r="D320">
        <f t="shared" si="5"/>
        <v>12.23</v>
      </c>
      <c r="E320">
        <v>12230</v>
      </c>
    </row>
    <row r="321" spans="3:5" hidden="1">
      <c r="C321" s="83">
        <v>39904</v>
      </c>
      <c r="D321">
        <f t="shared" si="5"/>
        <v>12.085000000000001</v>
      </c>
      <c r="E321">
        <v>12085</v>
      </c>
    </row>
    <row r="322" spans="3:5" hidden="1">
      <c r="C322" s="83">
        <v>39934</v>
      </c>
      <c r="D322">
        <f t="shared" si="5"/>
        <v>11.845000000000001</v>
      </c>
      <c r="E322">
        <v>11845</v>
      </c>
    </row>
    <row r="323" spans="3:5" hidden="1">
      <c r="C323" s="83">
        <v>39965</v>
      </c>
      <c r="D323">
        <f t="shared" si="5"/>
        <v>10.88</v>
      </c>
      <c r="E323">
        <v>10880</v>
      </c>
    </row>
    <row r="324" spans="3:5" hidden="1">
      <c r="C324" s="83">
        <v>39995</v>
      </c>
      <c r="D324">
        <f t="shared" si="5"/>
        <v>10.635</v>
      </c>
      <c r="E324">
        <v>10635</v>
      </c>
    </row>
    <row r="325" spans="3:5" hidden="1">
      <c r="C325" s="83">
        <v>40026</v>
      </c>
      <c r="D325">
        <f t="shared" si="5"/>
        <v>10.86</v>
      </c>
      <c r="E325">
        <v>10860</v>
      </c>
    </row>
    <row r="326" spans="3:5" hidden="1">
      <c r="C326" s="83">
        <v>40057</v>
      </c>
      <c r="D326">
        <f t="shared" si="5"/>
        <v>10.74</v>
      </c>
      <c r="E326">
        <v>10740</v>
      </c>
    </row>
    <row r="327" spans="3:5" hidden="1">
      <c r="C327" s="83">
        <v>40087</v>
      </c>
      <c r="D327">
        <f t="shared" si="5"/>
        <v>10.52</v>
      </c>
      <c r="E327">
        <v>10520</v>
      </c>
    </row>
    <row r="328" spans="3:5" hidden="1">
      <c r="C328" s="83">
        <v>40118</v>
      </c>
      <c r="D328">
        <f t="shared" si="5"/>
        <v>10.315</v>
      </c>
      <c r="E328">
        <v>10315</v>
      </c>
    </row>
    <row r="329" spans="3:5" hidden="1">
      <c r="C329" s="83">
        <v>40148</v>
      </c>
      <c r="D329">
        <f t="shared" si="5"/>
        <v>11.56</v>
      </c>
      <c r="E329">
        <v>11560</v>
      </c>
    </row>
    <row r="330" spans="3:5" hidden="1">
      <c r="C330" s="83">
        <v>39815</v>
      </c>
      <c r="D330">
        <f t="shared" si="5"/>
        <v>12.15</v>
      </c>
      <c r="E330">
        <v>12150</v>
      </c>
    </row>
    <row r="331" spans="3:5" hidden="1">
      <c r="C331" s="83">
        <v>39846</v>
      </c>
      <c r="D331">
        <f t="shared" si="5"/>
        <v>12.5</v>
      </c>
      <c r="E331">
        <v>12500</v>
      </c>
    </row>
    <row r="332" spans="3:5" hidden="1">
      <c r="C332" s="83">
        <v>39874</v>
      </c>
      <c r="D332">
        <f t="shared" si="5"/>
        <v>13.17</v>
      </c>
      <c r="E332">
        <v>13170</v>
      </c>
    </row>
    <row r="333" spans="3:5" hidden="1">
      <c r="C333" s="83">
        <v>39905</v>
      </c>
      <c r="D333">
        <f t="shared" si="5"/>
        <v>11.8</v>
      </c>
      <c r="E333">
        <v>11800</v>
      </c>
    </row>
    <row r="334" spans="3:5" hidden="1">
      <c r="C334" s="83">
        <v>39935</v>
      </c>
      <c r="D334">
        <f t="shared" si="5"/>
        <v>11.6</v>
      </c>
      <c r="E334">
        <v>11600</v>
      </c>
    </row>
    <row r="335" spans="3:5" hidden="1">
      <c r="C335" s="83">
        <v>39966</v>
      </c>
      <c r="D335">
        <f t="shared" si="5"/>
        <v>11.72</v>
      </c>
      <c r="E335">
        <v>11720</v>
      </c>
    </row>
    <row r="336" spans="3:5" hidden="1">
      <c r="C336" s="83">
        <v>39996</v>
      </c>
      <c r="D336">
        <f t="shared" si="5"/>
        <v>10.99</v>
      </c>
      <c r="E336">
        <v>10990</v>
      </c>
    </row>
    <row r="337" spans="3:5" hidden="1">
      <c r="C337" s="83">
        <v>40027</v>
      </c>
      <c r="D337">
        <f t="shared" si="5"/>
        <v>11.28</v>
      </c>
      <c r="E337">
        <v>11280</v>
      </c>
    </row>
    <row r="338" spans="3:5" hidden="1">
      <c r="C338" s="83">
        <v>40058</v>
      </c>
      <c r="D338">
        <f t="shared" si="5"/>
        <v>11.26</v>
      </c>
      <c r="E338">
        <v>11260</v>
      </c>
    </row>
    <row r="339" spans="3:5" hidden="1">
      <c r="C339" s="83">
        <v>40088</v>
      </c>
      <c r="D339">
        <f t="shared" si="5"/>
        <v>11.21</v>
      </c>
      <c r="E339">
        <v>11210</v>
      </c>
    </row>
    <row r="340" spans="3:5" hidden="1">
      <c r="C340" s="83">
        <v>40119</v>
      </c>
      <c r="D340">
        <f t="shared" si="5"/>
        <v>10.46</v>
      </c>
      <c r="E340">
        <v>10460</v>
      </c>
    </row>
    <row r="341" spans="3:5" hidden="1">
      <c r="C341" s="83">
        <v>40149</v>
      </c>
      <c r="D341">
        <f t="shared" si="5"/>
        <v>10.44</v>
      </c>
      <c r="E341">
        <v>10440</v>
      </c>
    </row>
    <row r="342" spans="3:5" hidden="1">
      <c r="C342" s="83">
        <v>39816</v>
      </c>
      <c r="D342">
        <f t="shared" si="5"/>
        <v>9.92</v>
      </c>
      <c r="E342">
        <v>9920</v>
      </c>
    </row>
    <row r="343" spans="3:5" hidden="1">
      <c r="C343" s="83">
        <v>39847</v>
      </c>
      <c r="D343">
        <f t="shared" si="5"/>
        <v>9.8699999999999992</v>
      </c>
      <c r="E343">
        <v>9870</v>
      </c>
    </row>
    <row r="344" spans="3:5" hidden="1">
      <c r="C344" s="83">
        <v>39875</v>
      </c>
      <c r="D344">
        <f t="shared" si="5"/>
        <v>9.8800000000000008</v>
      </c>
      <c r="E344">
        <v>9880</v>
      </c>
    </row>
    <row r="345" spans="3:5" hidden="1">
      <c r="C345" s="83">
        <v>39906</v>
      </c>
      <c r="D345">
        <f t="shared" si="5"/>
        <v>9.7899999999999991</v>
      </c>
      <c r="E345">
        <v>9790</v>
      </c>
    </row>
    <row r="346" spans="3:5" hidden="1">
      <c r="C346" s="83">
        <v>39936</v>
      </c>
      <c r="D346">
        <f t="shared" si="5"/>
        <v>9.4700000000000006</v>
      </c>
      <c r="E346">
        <v>9470</v>
      </c>
    </row>
    <row r="347" spans="3:5" hidden="1">
      <c r="C347" s="83">
        <v>39967</v>
      </c>
      <c r="D347">
        <f t="shared" ref="D347:D410" si="6">E347/1000</f>
        <v>9.4149999999999991</v>
      </c>
      <c r="E347">
        <v>9415</v>
      </c>
    </row>
    <row r="348" spans="3:5" hidden="1">
      <c r="C348" s="83">
        <v>39997</v>
      </c>
      <c r="D348">
        <f t="shared" si="6"/>
        <v>9.5250000000000004</v>
      </c>
      <c r="E348">
        <v>9525</v>
      </c>
    </row>
    <row r="349" spans="3:5" hidden="1">
      <c r="C349" s="83">
        <v>40028</v>
      </c>
      <c r="D349">
        <f t="shared" si="6"/>
        <v>9.625</v>
      </c>
      <c r="E349">
        <v>9625</v>
      </c>
    </row>
    <row r="350" spans="3:5" hidden="1">
      <c r="C350" s="83">
        <v>40059</v>
      </c>
      <c r="D350">
        <f t="shared" si="6"/>
        <v>9.4949999999999992</v>
      </c>
      <c r="E350">
        <v>9495</v>
      </c>
    </row>
    <row r="351" spans="3:5" hidden="1">
      <c r="C351" s="83">
        <v>40089</v>
      </c>
      <c r="D351">
        <f t="shared" si="6"/>
        <v>9.18</v>
      </c>
      <c r="E351">
        <v>9180</v>
      </c>
    </row>
    <row r="352" spans="3:5" hidden="1">
      <c r="C352" s="83">
        <v>40120</v>
      </c>
      <c r="D352">
        <f t="shared" si="6"/>
        <v>9.2100000000000009</v>
      </c>
      <c r="E352">
        <v>9210</v>
      </c>
    </row>
    <row r="353" spans="3:5" hidden="1">
      <c r="C353" s="83">
        <v>40150</v>
      </c>
      <c r="D353">
        <f t="shared" si="6"/>
        <v>9.125</v>
      </c>
      <c r="E353">
        <v>9125</v>
      </c>
    </row>
    <row r="354" spans="3:5" hidden="1">
      <c r="C354" s="83">
        <v>39817</v>
      </c>
      <c r="D354">
        <f t="shared" si="6"/>
        <v>9.59</v>
      </c>
      <c r="E354">
        <v>9590</v>
      </c>
    </row>
    <row r="355" spans="3:5" hidden="1">
      <c r="C355" s="83">
        <v>39848</v>
      </c>
      <c r="D355">
        <f t="shared" si="6"/>
        <v>9.4749999999999996</v>
      </c>
      <c r="E355">
        <v>9475</v>
      </c>
    </row>
    <row r="356" spans="3:5" hidden="1">
      <c r="C356" s="83">
        <v>39876</v>
      </c>
      <c r="D356">
        <f t="shared" si="6"/>
        <v>9.7200000000000006</v>
      </c>
      <c r="E356">
        <v>9720</v>
      </c>
    </row>
    <row r="357" spans="3:5" hidden="1">
      <c r="C357" s="83">
        <v>39907</v>
      </c>
      <c r="D357">
        <f t="shared" si="6"/>
        <v>10.065</v>
      </c>
      <c r="E357">
        <v>10065</v>
      </c>
    </row>
    <row r="358" spans="3:5" hidden="1">
      <c r="C358" s="83">
        <v>39937</v>
      </c>
      <c r="D358">
        <f t="shared" si="6"/>
        <v>10.23</v>
      </c>
      <c r="E358">
        <v>10230</v>
      </c>
    </row>
    <row r="359" spans="3:5" hidden="1">
      <c r="C359" s="83">
        <v>39968</v>
      </c>
      <c r="D359">
        <f t="shared" si="6"/>
        <v>10.199999999999999</v>
      </c>
      <c r="E359">
        <v>10200</v>
      </c>
    </row>
    <row r="360" spans="3:5" hidden="1">
      <c r="C360" s="83">
        <v>39998</v>
      </c>
      <c r="D360">
        <f t="shared" si="6"/>
        <v>10.02</v>
      </c>
      <c r="E360">
        <v>10020</v>
      </c>
    </row>
    <row r="361" spans="3:5" hidden="1">
      <c r="C361" s="83">
        <v>40029</v>
      </c>
      <c r="D361">
        <f t="shared" si="6"/>
        <v>9.5350000000000001</v>
      </c>
      <c r="E361">
        <v>9535</v>
      </c>
    </row>
    <row r="362" spans="3:5" hidden="1">
      <c r="C362" s="83">
        <v>40060</v>
      </c>
      <c r="D362">
        <f t="shared" si="6"/>
        <v>9.36</v>
      </c>
      <c r="E362">
        <v>9360</v>
      </c>
    </row>
    <row r="363" spans="3:5" hidden="1">
      <c r="C363" s="83">
        <v>40090</v>
      </c>
      <c r="D363">
        <f t="shared" si="6"/>
        <v>9.0150000000000006</v>
      </c>
      <c r="E363">
        <v>9015</v>
      </c>
    </row>
    <row r="364" spans="3:5" hidden="1">
      <c r="C364" s="83">
        <v>40121</v>
      </c>
      <c r="D364">
        <f t="shared" si="6"/>
        <v>8.6750000000000007</v>
      </c>
      <c r="E364">
        <v>8675</v>
      </c>
    </row>
    <row r="365" spans="3:5" hidden="1">
      <c r="C365" s="83">
        <v>40151</v>
      </c>
      <c r="D365">
        <f t="shared" si="6"/>
        <v>8.1150000000000002</v>
      </c>
      <c r="E365">
        <v>8115</v>
      </c>
    </row>
    <row r="366" spans="3:5" hidden="1">
      <c r="C366" s="83">
        <v>39818</v>
      </c>
      <c r="D366">
        <f t="shared" si="6"/>
        <v>7.9550000000000001</v>
      </c>
      <c r="E366">
        <v>7955</v>
      </c>
    </row>
    <row r="367" spans="3:5" hidden="1">
      <c r="C367" s="83">
        <v>39849</v>
      </c>
      <c r="D367">
        <f t="shared" si="6"/>
        <v>7.67</v>
      </c>
      <c r="E367">
        <v>7670</v>
      </c>
    </row>
    <row r="368" spans="3:5" hidden="1">
      <c r="C368" s="83">
        <v>39877</v>
      </c>
      <c r="D368">
        <f t="shared" si="6"/>
        <v>8.5749999999999993</v>
      </c>
      <c r="E368">
        <v>8575</v>
      </c>
    </row>
    <row r="369" spans="3:5" hidden="1">
      <c r="C369" s="83">
        <v>39908</v>
      </c>
      <c r="D369">
        <f t="shared" si="6"/>
        <v>8.3249999999999993</v>
      </c>
      <c r="E369">
        <v>8325</v>
      </c>
    </row>
    <row r="370" spans="3:5" hidden="1">
      <c r="C370" s="83">
        <v>39938</v>
      </c>
      <c r="D370">
        <f t="shared" si="6"/>
        <v>8.4550000000000001</v>
      </c>
      <c r="E370">
        <v>8455</v>
      </c>
    </row>
    <row r="371" spans="3:5" hidden="1">
      <c r="C371" s="83">
        <v>39969</v>
      </c>
      <c r="D371">
        <f t="shared" si="6"/>
        <v>8</v>
      </c>
      <c r="E371">
        <v>8000</v>
      </c>
    </row>
    <row r="372" spans="3:5" hidden="1">
      <c r="C372" s="83">
        <v>39999</v>
      </c>
      <c r="D372">
        <f t="shared" si="6"/>
        <v>7.9</v>
      </c>
      <c r="E372">
        <v>7900</v>
      </c>
    </row>
    <row r="373" spans="3:5" hidden="1">
      <c r="C373" s="83">
        <v>40030</v>
      </c>
      <c r="D373">
        <f t="shared" si="6"/>
        <v>8.01</v>
      </c>
      <c r="E373">
        <v>8010</v>
      </c>
    </row>
    <row r="374" spans="3:5" hidden="1">
      <c r="C374" s="83">
        <v>40061</v>
      </c>
      <c r="D374">
        <f t="shared" si="6"/>
        <v>8.1</v>
      </c>
      <c r="E374">
        <v>8100</v>
      </c>
    </row>
    <row r="375" spans="3:5" hidden="1">
      <c r="C375" s="83">
        <v>40091</v>
      </c>
      <c r="D375">
        <f t="shared" si="6"/>
        <v>8.0749999999999993</v>
      </c>
      <c r="E375">
        <v>8075</v>
      </c>
    </row>
    <row r="376" spans="3:5" hidden="1">
      <c r="C376" s="83">
        <v>40122</v>
      </c>
      <c r="D376">
        <f t="shared" si="6"/>
        <v>7.7450000000000001</v>
      </c>
      <c r="E376">
        <v>7745</v>
      </c>
    </row>
    <row r="377" spans="3:5" hidden="1">
      <c r="C377" s="83">
        <v>40152</v>
      </c>
      <c r="D377">
        <f t="shared" si="6"/>
        <v>7.46</v>
      </c>
      <c r="E377">
        <v>7460</v>
      </c>
    </row>
    <row r="378" spans="3:5" hidden="1">
      <c r="C378" s="83">
        <v>39819</v>
      </c>
      <c r="D378">
        <f t="shared" si="6"/>
        <v>7.3849999999999998</v>
      </c>
      <c r="E378">
        <v>7385</v>
      </c>
    </row>
    <row r="379" spans="3:5" hidden="1">
      <c r="C379" s="83">
        <v>39850</v>
      </c>
      <c r="D379">
        <f t="shared" si="6"/>
        <v>7.3250000000000002</v>
      </c>
      <c r="E379">
        <v>7325</v>
      </c>
    </row>
    <row r="380" spans="3:5" hidden="1">
      <c r="C380" s="83">
        <v>39878</v>
      </c>
      <c r="D380">
        <f t="shared" si="6"/>
        <v>7.5049999999999999</v>
      </c>
      <c r="E380">
        <v>7505</v>
      </c>
    </row>
    <row r="381" spans="3:5" hidden="1">
      <c r="C381" s="83">
        <v>39909</v>
      </c>
      <c r="D381">
        <f t="shared" si="6"/>
        <v>7.3849999999999998</v>
      </c>
      <c r="E381">
        <v>7385</v>
      </c>
    </row>
    <row r="382" spans="3:5" hidden="1">
      <c r="C382" s="83">
        <v>39939</v>
      </c>
      <c r="D382">
        <f t="shared" si="6"/>
        <v>7.7450000000000001</v>
      </c>
      <c r="E382">
        <v>7745</v>
      </c>
    </row>
    <row r="383" spans="3:5" hidden="1">
      <c r="C383" s="83">
        <v>39970</v>
      </c>
      <c r="D383">
        <f t="shared" si="6"/>
        <v>8.65</v>
      </c>
      <c r="E383">
        <v>8650</v>
      </c>
    </row>
    <row r="384" spans="3:5" hidden="1">
      <c r="C384" s="83">
        <v>40000</v>
      </c>
      <c r="D384">
        <f t="shared" si="6"/>
        <v>8.65</v>
      </c>
      <c r="E384">
        <v>8650</v>
      </c>
    </row>
    <row r="385" spans="3:5" hidden="1">
      <c r="C385" s="83">
        <v>40031</v>
      </c>
      <c r="D385">
        <f t="shared" si="6"/>
        <v>8.7750000000000004</v>
      </c>
      <c r="E385">
        <v>8775</v>
      </c>
    </row>
    <row r="386" spans="3:5" hidden="1">
      <c r="C386" s="83">
        <v>40062</v>
      </c>
      <c r="D386">
        <f t="shared" si="6"/>
        <v>8.6300000000000008</v>
      </c>
      <c r="E386">
        <v>8630</v>
      </c>
    </row>
    <row r="387" spans="3:5" hidden="1">
      <c r="C387" s="83">
        <v>40092</v>
      </c>
      <c r="D387">
        <f t="shared" si="6"/>
        <v>8.0850000000000009</v>
      </c>
      <c r="E387">
        <v>8085</v>
      </c>
    </row>
    <row r="388" spans="3:5" hidden="1">
      <c r="C388" s="83">
        <v>40123</v>
      </c>
      <c r="D388">
        <f t="shared" si="6"/>
        <v>8.0250000000000004</v>
      </c>
      <c r="E388">
        <v>8025</v>
      </c>
    </row>
    <row r="389" spans="3:5" hidden="1">
      <c r="C389" s="83">
        <v>40153</v>
      </c>
      <c r="D389">
        <f t="shared" si="6"/>
        <v>7.85</v>
      </c>
      <c r="E389">
        <v>7850</v>
      </c>
    </row>
    <row r="390" spans="3:5" hidden="1">
      <c r="C390" s="83">
        <v>39820</v>
      </c>
      <c r="D390">
        <f t="shared" si="6"/>
        <v>7.8</v>
      </c>
      <c r="E390">
        <v>7800</v>
      </c>
    </row>
    <row r="391" spans="3:5" hidden="1">
      <c r="C391" s="83">
        <v>39851</v>
      </c>
      <c r="D391">
        <f t="shared" si="6"/>
        <v>7.63</v>
      </c>
      <c r="E391">
        <v>7630</v>
      </c>
    </row>
    <row r="392" spans="3:5" hidden="1">
      <c r="C392" s="83">
        <v>39879</v>
      </c>
      <c r="D392">
        <f t="shared" si="6"/>
        <v>7.84</v>
      </c>
      <c r="E392">
        <v>7840</v>
      </c>
    </row>
    <row r="393" spans="3:5" hidden="1">
      <c r="C393" s="83">
        <v>39910</v>
      </c>
      <c r="D393">
        <f t="shared" si="6"/>
        <v>7.65</v>
      </c>
      <c r="E393">
        <v>7650</v>
      </c>
    </row>
    <row r="394" spans="3:5" hidden="1">
      <c r="C394" s="83">
        <v>39940</v>
      </c>
      <c r="D394">
        <f t="shared" si="6"/>
        <v>7.99</v>
      </c>
      <c r="E394">
        <v>7990</v>
      </c>
    </row>
    <row r="395" spans="3:5" hidden="1">
      <c r="C395" s="83">
        <v>39971</v>
      </c>
      <c r="D395">
        <f t="shared" si="6"/>
        <v>8.49</v>
      </c>
      <c r="E395">
        <v>8490</v>
      </c>
    </row>
    <row r="396" spans="3:5" hidden="1">
      <c r="C396" s="83">
        <v>40001</v>
      </c>
      <c r="D396">
        <f t="shared" si="6"/>
        <v>8.5649999999999995</v>
      </c>
      <c r="E396">
        <v>8565</v>
      </c>
    </row>
    <row r="397" spans="3:5" hidden="1">
      <c r="C397" s="83">
        <v>40032</v>
      </c>
      <c r="D397">
        <f t="shared" si="6"/>
        <v>8.61</v>
      </c>
      <c r="E397">
        <v>8610</v>
      </c>
    </row>
    <row r="398" spans="3:5" hidden="1">
      <c r="C398" s="83">
        <v>40063</v>
      </c>
      <c r="D398">
        <f t="shared" si="6"/>
        <v>8.26</v>
      </c>
      <c r="E398">
        <v>8260</v>
      </c>
    </row>
    <row r="399" spans="3:5" hidden="1">
      <c r="C399" s="83">
        <v>40093</v>
      </c>
      <c r="D399">
        <f t="shared" si="6"/>
        <v>8.0449999999999999</v>
      </c>
      <c r="E399">
        <v>8045</v>
      </c>
    </row>
    <row r="400" spans="3:5" hidden="1">
      <c r="C400" s="83">
        <v>40124</v>
      </c>
      <c r="D400">
        <f t="shared" si="6"/>
        <v>8.51</v>
      </c>
      <c r="E400">
        <v>8510</v>
      </c>
    </row>
    <row r="401" spans="3:5" hidden="1">
      <c r="C401" s="83">
        <v>40154</v>
      </c>
      <c r="D401">
        <f t="shared" si="6"/>
        <v>8.5</v>
      </c>
      <c r="E401">
        <v>8500</v>
      </c>
    </row>
    <row r="402" spans="3:5" hidden="1">
      <c r="C402" s="83">
        <v>39821</v>
      </c>
      <c r="D402">
        <f t="shared" si="6"/>
        <v>8.73</v>
      </c>
      <c r="E402">
        <v>8730</v>
      </c>
    </row>
    <row r="403" spans="3:5" hidden="1">
      <c r="C403" s="83">
        <v>39852</v>
      </c>
      <c r="D403">
        <f t="shared" si="6"/>
        <v>8.9849999999999994</v>
      </c>
      <c r="E403">
        <v>8985</v>
      </c>
    </row>
    <row r="404" spans="3:5" hidden="1">
      <c r="C404" s="83">
        <v>39880</v>
      </c>
      <c r="D404">
        <f t="shared" si="6"/>
        <v>9.23</v>
      </c>
      <c r="E404">
        <v>9230</v>
      </c>
    </row>
    <row r="405" spans="3:5" hidden="1">
      <c r="C405" s="83">
        <v>39911</v>
      </c>
      <c r="D405">
        <f t="shared" si="6"/>
        <v>9.5</v>
      </c>
      <c r="E405">
        <v>9500</v>
      </c>
    </row>
    <row r="406" spans="3:5" hidden="1">
      <c r="C406" s="83">
        <v>39941</v>
      </c>
      <c r="D406">
        <f t="shared" si="6"/>
        <v>10.130000000000001</v>
      </c>
      <c r="E406">
        <v>10130</v>
      </c>
    </row>
    <row r="407" spans="3:5" hidden="1">
      <c r="C407" s="83">
        <v>39972</v>
      </c>
      <c r="D407">
        <f t="shared" si="6"/>
        <v>10.715</v>
      </c>
      <c r="E407">
        <v>10715</v>
      </c>
    </row>
    <row r="408" spans="3:5" hidden="1">
      <c r="C408" s="83">
        <v>40002</v>
      </c>
      <c r="D408">
        <f t="shared" si="6"/>
        <v>9.2200000000000006</v>
      </c>
      <c r="E408">
        <v>9220</v>
      </c>
    </row>
    <row r="409" spans="3:5" hidden="1">
      <c r="C409" s="83">
        <v>40033</v>
      </c>
      <c r="D409">
        <f t="shared" si="6"/>
        <v>9.16</v>
      </c>
      <c r="E409">
        <v>9160</v>
      </c>
    </row>
    <row r="410" spans="3:5" hidden="1">
      <c r="C410" s="83">
        <v>40064</v>
      </c>
      <c r="D410">
        <f t="shared" si="6"/>
        <v>8.86</v>
      </c>
      <c r="E410">
        <v>8860</v>
      </c>
    </row>
    <row r="411" spans="3:5" hidden="1">
      <c r="C411" s="83">
        <v>40094</v>
      </c>
      <c r="D411">
        <f t="shared" ref="D411:D422" si="7">E411/1000</f>
        <v>9.0850000000000009</v>
      </c>
      <c r="E411">
        <v>9085</v>
      </c>
    </row>
    <row r="412" spans="3:5" hidden="1">
      <c r="C412" s="83">
        <v>40125</v>
      </c>
      <c r="D412">
        <f t="shared" si="7"/>
        <v>8.2850000000000001</v>
      </c>
      <c r="E412">
        <v>8285</v>
      </c>
    </row>
    <row r="413" spans="3:5" hidden="1">
      <c r="C413" s="83">
        <v>40155</v>
      </c>
      <c r="D413">
        <f t="shared" si="7"/>
        <v>7.21</v>
      </c>
      <c r="E413">
        <v>7210</v>
      </c>
    </row>
    <row r="414" spans="3:5" hidden="1">
      <c r="C414" s="83">
        <v>39822</v>
      </c>
      <c r="D414">
        <f t="shared" si="7"/>
        <v>7.42</v>
      </c>
      <c r="E414">
        <v>7420</v>
      </c>
    </row>
    <row r="415" spans="3:5" hidden="1">
      <c r="C415" s="83">
        <v>39853</v>
      </c>
      <c r="D415">
        <f t="shared" si="7"/>
        <v>8.07</v>
      </c>
      <c r="E415">
        <v>8070</v>
      </c>
    </row>
    <row r="416" spans="3:5" hidden="1">
      <c r="C416" s="83">
        <v>39881</v>
      </c>
      <c r="D416">
        <f t="shared" si="7"/>
        <v>8.17</v>
      </c>
      <c r="E416">
        <v>8170</v>
      </c>
    </row>
    <row r="417" spans="3:5" hidden="1">
      <c r="C417" s="83">
        <v>39912</v>
      </c>
      <c r="D417">
        <f t="shared" si="7"/>
        <v>8.1199999999999992</v>
      </c>
      <c r="E417">
        <v>8120</v>
      </c>
    </row>
    <row r="418" spans="3:5" hidden="1">
      <c r="C418" s="83">
        <v>39942</v>
      </c>
      <c r="D418">
        <f t="shared" si="7"/>
        <v>8.25</v>
      </c>
      <c r="E418">
        <v>8250</v>
      </c>
    </row>
    <row r="419" spans="3:5" hidden="1">
      <c r="C419" s="83">
        <v>39973</v>
      </c>
      <c r="D419">
        <f t="shared" si="7"/>
        <v>8.4700000000000006</v>
      </c>
      <c r="E419">
        <v>8470</v>
      </c>
    </row>
    <row r="420" spans="3:5" hidden="1">
      <c r="C420" s="83">
        <v>40003</v>
      </c>
      <c r="D420">
        <f t="shared" si="7"/>
        <v>8.3699999999999992</v>
      </c>
      <c r="E420">
        <v>8370</v>
      </c>
    </row>
    <row r="421" spans="3:5" hidden="1">
      <c r="C421" s="83">
        <v>40034</v>
      </c>
      <c r="D421">
        <f t="shared" si="7"/>
        <v>8.18</v>
      </c>
      <c r="E421">
        <v>8180</v>
      </c>
    </row>
    <row r="422" spans="3:5" hidden="1">
      <c r="C422" s="83">
        <v>40065</v>
      </c>
      <c r="D422">
        <f t="shared" si="7"/>
        <v>8.2899999999999991</v>
      </c>
      <c r="E422">
        <v>8290</v>
      </c>
    </row>
  </sheetData>
  <mergeCells count="1">
    <mergeCell ref="A1:E1"/>
  </mergeCells>
  <phoneticPr fontId="6" type="noConversion"/>
  <conditionalFormatting sqref="E138:E151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E152:E164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B138:B167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D138:D167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C138:C150 C152:C167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E165:E167">
    <cfRule type="iconSet" priority="17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1"/>
  <sheetViews>
    <sheetView workbookViewId="0">
      <pane ySplit="2" topLeftCell="A3" activePane="bottomLeft" state="frozen"/>
      <selection pane="bottomLeft" sqref="A1:O2"/>
    </sheetView>
  </sheetViews>
  <sheetFormatPr defaultRowHeight="12.75"/>
  <cols>
    <col min="2" max="2" width="12.5703125" bestFit="1" customWidth="1"/>
    <col min="3" max="3" width="12.5703125" customWidth="1"/>
    <col min="4" max="4" width="10.7109375" customWidth="1"/>
    <col min="5" max="5" width="12.28515625" customWidth="1"/>
    <col min="6" max="6" width="17.7109375" bestFit="1" customWidth="1"/>
    <col min="7" max="7" width="12.42578125" customWidth="1"/>
    <col min="8" max="8" width="10.5703125" customWidth="1"/>
    <col min="9" max="9" width="11.5703125" style="1" customWidth="1"/>
    <col min="10" max="10" width="13.5703125" style="1" customWidth="1"/>
    <col min="13" max="13" width="15" customWidth="1"/>
    <col min="14" max="14" width="10.85546875" bestFit="1" customWidth="1"/>
  </cols>
  <sheetData>
    <row r="1" spans="1:17" ht="12.75" customHeight="1">
      <c r="A1" s="342" t="s">
        <v>489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4"/>
    </row>
    <row r="2" spans="1:17" ht="26.25" customHeight="1" thickBot="1">
      <c r="A2" s="345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7"/>
      <c r="Q2" s="186"/>
    </row>
    <row r="3" spans="1:17" ht="13.5" thickBot="1">
      <c r="B3" s="100"/>
      <c r="C3" s="101"/>
      <c r="D3" s="101"/>
      <c r="E3" s="101"/>
      <c r="F3" s="101"/>
      <c r="G3" s="101"/>
      <c r="H3" s="101"/>
      <c r="I3" s="102"/>
      <c r="J3" s="102"/>
      <c r="K3" s="102"/>
    </row>
    <row r="4" spans="1:17" ht="16.5" thickBot="1">
      <c r="B4" s="106"/>
      <c r="C4" s="338">
        <v>2004</v>
      </c>
      <c r="D4" s="339"/>
      <c r="E4" s="336" t="s">
        <v>289</v>
      </c>
      <c r="F4" s="338">
        <v>2005</v>
      </c>
      <c r="G4" s="339"/>
      <c r="H4" s="336" t="s">
        <v>289</v>
      </c>
      <c r="I4" s="338">
        <v>2006</v>
      </c>
      <c r="J4" s="339"/>
      <c r="K4" s="336" t="s">
        <v>289</v>
      </c>
      <c r="M4" s="348" t="s">
        <v>476</v>
      </c>
      <c r="N4" s="349"/>
    </row>
    <row r="5" spans="1:17" ht="13.5" thickBot="1">
      <c r="B5" s="107" t="s">
        <v>292</v>
      </c>
      <c r="C5" s="108" t="s">
        <v>290</v>
      </c>
      <c r="D5" s="109" t="s">
        <v>291</v>
      </c>
      <c r="E5" s="337"/>
      <c r="F5" s="108" t="s">
        <v>290</v>
      </c>
      <c r="G5" s="109" t="s">
        <v>291</v>
      </c>
      <c r="H5" s="337"/>
      <c r="I5" s="108" t="s">
        <v>290</v>
      </c>
      <c r="J5" s="109" t="s">
        <v>291</v>
      </c>
      <c r="K5" s="337"/>
      <c r="M5" s="201">
        <v>2004</v>
      </c>
      <c r="N5" s="204">
        <f>SUM(E6:E17)</f>
        <v>-10209.379999999994</v>
      </c>
    </row>
    <row r="6" spans="1:17">
      <c r="B6" s="207" t="s">
        <v>293</v>
      </c>
      <c r="C6" s="118">
        <v>19640.28</v>
      </c>
      <c r="D6" s="119">
        <v>19390.78</v>
      </c>
      <c r="E6" s="120">
        <f>D6-C6</f>
        <v>-249.5</v>
      </c>
      <c r="F6" s="119">
        <v>23818.28</v>
      </c>
      <c r="G6" s="119">
        <v>21670.26</v>
      </c>
      <c r="H6" s="120">
        <f t="shared" ref="H6:H17" si="0">G6-F6</f>
        <v>-2148.0200000000004</v>
      </c>
      <c r="I6" s="119">
        <v>29281.040000000001</v>
      </c>
      <c r="J6" s="119">
        <v>21543.37</v>
      </c>
      <c r="K6" s="120">
        <f>J6-I6</f>
        <v>-7737.6700000000019</v>
      </c>
      <c r="M6" s="202">
        <f>M5+1</f>
        <v>2005</v>
      </c>
      <c r="N6" s="205">
        <f>SUM(H6:H17)</f>
        <v>-19420.5</v>
      </c>
    </row>
    <row r="7" spans="1:17">
      <c r="B7" s="114" t="s">
        <v>294</v>
      </c>
      <c r="C7" s="115">
        <v>20225.740000000002</v>
      </c>
      <c r="D7" s="115">
        <v>22722.98</v>
      </c>
      <c r="E7" s="116">
        <f t="shared" ref="E7:E17" si="1">D7-C7</f>
        <v>2497.239999999998</v>
      </c>
      <c r="F7" s="115">
        <v>23681.58</v>
      </c>
      <c r="G7" s="115">
        <v>23202.23</v>
      </c>
      <c r="H7" s="121">
        <f t="shared" si="0"/>
        <v>-479.35000000000218</v>
      </c>
      <c r="I7" s="115">
        <v>30398.37</v>
      </c>
      <c r="J7" s="115">
        <v>26482.51</v>
      </c>
      <c r="K7" s="121">
        <f t="shared" ref="K7:K17" si="2">J7-I7</f>
        <v>-3915.8600000000006</v>
      </c>
      <c r="M7" s="202">
        <f t="shared" ref="M7:M12" si="3">M6+1</f>
        <v>2006</v>
      </c>
      <c r="N7" s="205">
        <f>SUM(K6:K17)</f>
        <v>-66780.87</v>
      </c>
    </row>
    <row r="8" spans="1:17">
      <c r="B8" s="114" t="s">
        <v>295</v>
      </c>
      <c r="C8" s="115">
        <v>23716.87</v>
      </c>
      <c r="D8" s="115">
        <v>25917.95</v>
      </c>
      <c r="E8" s="116">
        <f t="shared" si="1"/>
        <v>2201.0800000000017</v>
      </c>
      <c r="F8" s="115">
        <v>27747.51</v>
      </c>
      <c r="G8" s="115">
        <v>26099.84</v>
      </c>
      <c r="H8" s="121">
        <f t="shared" si="0"/>
        <v>-1647.6699999999983</v>
      </c>
      <c r="I8" s="115">
        <v>32750.44</v>
      </c>
      <c r="J8" s="115">
        <v>29928.69</v>
      </c>
      <c r="K8" s="121">
        <f t="shared" si="2"/>
        <v>-2821.75</v>
      </c>
      <c r="M8" s="202">
        <f t="shared" si="3"/>
        <v>2007</v>
      </c>
      <c r="N8" s="205">
        <f>SUM(E22:E33)</f>
        <v>-71003.89</v>
      </c>
    </row>
    <row r="9" spans="1:17">
      <c r="B9" s="114" t="s">
        <v>296</v>
      </c>
      <c r="C9" s="115">
        <v>25892.69</v>
      </c>
      <c r="D9" s="115">
        <v>22533.599999999999</v>
      </c>
      <c r="E9" s="121">
        <f t="shared" si="1"/>
        <v>-3359.09</v>
      </c>
      <c r="F9" s="115">
        <v>28039.3</v>
      </c>
      <c r="G9" s="115">
        <v>28139.9</v>
      </c>
      <c r="H9" s="116">
        <f t="shared" si="0"/>
        <v>100.60000000000218</v>
      </c>
      <c r="I9" s="115">
        <v>28930.799999999999</v>
      </c>
      <c r="J9" s="115">
        <v>26497.31</v>
      </c>
      <c r="K9" s="121">
        <f t="shared" si="2"/>
        <v>-2433.489999999998</v>
      </c>
      <c r="M9" s="202">
        <f t="shared" si="3"/>
        <v>2008</v>
      </c>
      <c r="N9" s="205">
        <f>SUM(H22:H33)</f>
        <v>-83519.219999999987</v>
      </c>
    </row>
    <row r="10" spans="1:17">
      <c r="B10" s="114" t="s">
        <v>297</v>
      </c>
      <c r="C10" s="115">
        <v>24708.5</v>
      </c>
      <c r="D10" s="115">
        <v>24804.95</v>
      </c>
      <c r="E10" s="121">
        <f t="shared" si="1"/>
        <v>96.450000000000728</v>
      </c>
      <c r="F10" s="115">
        <v>31253.96</v>
      </c>
      <c r="G10" s="115">
        <v>28166.37</v>
      </c>
      <c r="H10" s="121">
        <f t="shared" si="0"/>
        <v>-3087.59</v>
      </c>
      <c r="I10" s="115">
        <v>37645.17</v>
      </c>
      <c r="J10" s="115">
        <v>30670.76</v>
      </c>
      <c r="K10" s="121">
        <f t="shared" si="2"/>
        <v>-6974.41</v>
      </c>
      <c r="M10" s="202">
        <f t="shared" si="3"/>
        <v>2009</v>
      </c>
      <c r="N10" s="205">
        <f>SUM(K22:K33)</f>
        <v>-18251.537295000002</v>
      </c>
    </row>
    <row r="11" spans="1:17">
      <c r="B11" s="114" t="s">
        <v>298</v>
      </c>
      <c r="C11" s="115">
        <v>28205.21</v>
      </c>
      <c r="D11" s="115">
        <v>25731.79</v>
      </c>
      <c r="E11" s="121">
        <f t="shared" si="1"/>
        <v>-2473.4199999999983</v>
      </c>
      <c r="F11" s="115">
        <v>29432.83</v>
      </c>
      <c r="G11" s="115">
        <v>30654.5</v>
      </c>
      <c r="H11" s="116">
        <f t="shared" si="0"/>
        <v>1221.6699999999983</v>
      </c>
      <c r="I11" s="115">
        <v>39725.019999999997</v>
      </c>
      <c r="J11" s="115">
        <v>35489</v>
      </c>
      <c r="K11" s="121">
        <f t="shared" si="2"/>
        <v>-4236.0199999999968</v>
      </c>
      <c r="M11" s="202">
        <f t="shared" si="3"/>
        <v>2010</v>
      </c>
      <c r="N11" s="205">
        <f>SUM(E38:E52)</f>
        <v>11364.847214000016</v>
      </c>
    </row>
    <row r="12" spans="1:17" ht="13.5" thickBot="1">
      <c r="B12" s="114" t="s">
        <v>299</v>
      </c>
      <c r="C12" s="115">
        <v>25518.77</v>
      </c>
      <c r="D12" s="115">
        <v>24906.73</v>
      </c>
      <c r="E12" s="121">
        <f t="shared" si="1"/>
        <v>-612.04000000000087</v>
      </c>
      <c r="F12" s="115">
        <v>29387.37</v>
      </c>
      <c r="G12" s="115">
        <v>28027.02</v>
      </c>
      <c r="H12" s="121">
        <f t="shared" si="0"/>
        <v>-1360.3499999999985</v>
      </c>
      <c r="I12" s="115">
        <v>42596.36</v>
      </c>
      <c r="J12" s="115">
        <v>34791.769999999997</v>
      </c>
      <c r="K12" s="121">
        <f t="shared" si="2"/>
        <v>-7804.5900000000038</v>
      </c>
      <c r="M12" s="203">
        <f t="shared" si="3"/>
        <v>2011</v>
      </c>
      <c r="N12" s="206">
        <f>SUM(H38:H49)</f>
        <v>-8286.9040949999981</v>
      </c>
    </row>
    <row r="13" spans="1:17">
      <c r="B13" s="114" t="s">
        <v>300</v>
      </c>
      <c r="C13" s="115">
        <v>24703.73</v>
      </c>
      <c r="D13" s="115">
        <v>21377.11</v>
      </c>
      <c r="E13" s="121">
        <f t="shared" si="1"/>
        <v>-3326.619999999999</v>
      </c>
      <c r="F13" s="115">
        <v>31979.01</v>
      </c>
      <c r="G13" s="115">
        <v>28632.27</v>
      </c>
      <c r="H13" s="121">
        <f t="shared" si="0"/>
        <v>-3346.739999999998</v>
      </c>
      <c r="I13" s="115">
        <v>41215.339999999997</v>
      </c>
      <c r="J13" s="115">
        <v>35863.74</v>
      </c>
      <c r="K13" s="121">
        <f t="shared" si="2"/>
        <v>-5351.5999999999985</v>
      </c>
    </row>
    <row r="14" spans="1:17">
      <c r="B14" s="114" t="s">
        <v>301</v>
      </c>
      <c r="C14" s="115">
        <v>28169.119999999999</v>
      </c>
      <c r="D14" s="115">
        <v>27279.63</v>
      </c>
      <c r="E14" s="121">
        <f t="shared" si="1"/>
        <v>-889.48999999999796</v>
      </c>
      <c r="F14" s="115">
        <v>33023.9</v>
      </c>
      <c r="G14" s="115">
        <v>29270.84</v>
      </c>
      <c r="H14" s="121">
        <f t="shared" si="0"/>
        <v>-3753.0600000000013</v>
      </c>
      <c r="I14" s="115">
        <v>37767</v>
      </c>
      <c r="J14" s="115">
        <v>37454.22</v>
      </c>
      <c r="K14" s="121">
        <f t="shared" si="2"/>
        <v>-312.77999999999884</v>
      </c>
    </row>
    <row r="15" spans="1:17">
      <c r="B15" s="114" t="s">
        <v>302</v>
      </c>
      <c r="C15" s="115">
        <v>29574.35</v>
      </c>
      <c r="D15" s="115">
        <v>23704</v>
      </c>
      <c r="E15" s="121">
        <f t="shared" si="1"/>
        <v>-5870.3499999999985</v>
      </c>
      <c r="F15" s="122">
        <v>31545.09</v>
      </c>
      <c r="G15" s="115">
        <v>25960.68</v>
      </c>
      <c r="H15" s="121">
        <f t="shared" si="0"/>
        <v>-5584.41</v>
      </c>
      <c r="I15" s="115">
        <v>52699.89</v>
      </c>
      <c r="J15" s="115">
        <v>39710.589999999997</v>
      </c>
      <c r="K15" s="124">
        <f t="shared" si="2"/>
        <v>-12989.300000000003</v>
      </c>
    </row>
    <row r="16" spans="1:17">
      <c r="B16" s="114" t="s">
        <v>303</v>
      </c>
      <c r="C16" s="115">
        <v>28434.31</v>
      </c>
      <c r="D16" s="115">
        <v>27518.13</v>
      </c>
      <c r="E16" s="121">
        <f t="shared" si="1"/>
        <v>-916.18000000000029</v>
      </c>
      <c r="F16" s="115">
        <v>33561</v>
      </c>
      <c r="G16" s="115">
        <v>30406.86</v>
      </c>
      <c r="H16" s="121">
        <f t="shared" si="0"/>
        <v>-3154.1399999999994</v>
      </c>
      <c r="I16" s="115">
        <v>52903.65</v>
      </c>
      <c r="J16" s="115">
        <v>40331.519999999997</v>
      </c>
      <c r="K16" s="124">
        <f t="shared" si="2"/>
        <v>-12572.130000000005</v>
      </c>
    </row>
    <row r="17" spans="2:13">
      <c r="B17" s="114" t="s">
        <v>304</v>
      </c>
      <c r="C17" s="115">
        <v>25825.73</v>
      </c>
      <c r="D17" s="115">
        <v>28518.27</v>
      </c>
      <c r="E17" s="116">
        <f t="shared" si="1"/>
        <v>2692.5400000000009</v>
      </c>
      <c r="F17" s="115">
        <v>25741.040000000001</v>
      </c>
      <c r="G17" s="115">
        <v>29559.599999999999</v>
      </c>
      <c r="H17" s="116">
        <f t="shared" si="0"/>
        <v>3818.5599999999977</v>
      </c>
      <c r="I17" s="115">
        <v>36147.75</v>
      </c>
      <c r="J17" s="115">
        <v>36516.480000000003</v>
      </c>
      <c r="K17" s="116">
        <f t="shared" si="2"/>
        <v>368.7300000000032</v>
      </c>
    </row>
    <row r="18" spans="2:13">
      <c r="B18" s="110"/>
      <c r="C18" s="114"/>
      <c r="D18" s="115"/>
      <c r="E18" s="115"/>
      <c r="F18" s="116"/>
      <c r="G18" s="115"/>
      <c r="H18" s="115"/>
      <c r="I18" s="116"/>
      <c r="J18" s="115"/>
      <c r="K18" s="115"/>
    </row>
    <row r="19" spans="2:13" ht="13.5" thickBot="1">
      <c r="B19" s="110"/>
      <c r="C19" s="114"/>
      <c r="D19" s="115"/>
      <c r="E19" s="115"/>
      <c r="F19" s="116"/>
      <c r="G19" s="115"/>
      <c r="H19" s="115"/>
      <c r="I19" s="116"/>
      <c r="J19" s="115"/>
      <c r="K19" s="115"/>
    </row>
    <row r="20" spans="2:13" ht="13.5" thickBot="1">
      <c r="B20" s="111"/>
      <c r="C20" s="340">
        <v>2007</v>
      </c>
      <c r="D20" s="341"/>
      <c r="E20" s="336" t="s">
        <v>289</v>
      </c>
      <c r="F20" s="340">
        <v>2008</v>
      </c>
      <c r="G20" s="341"/>
      <c r="H20" s="336" t="s">
        <v>289</v>
      </c>
      <c r="I20" s="340">
        <v>2009</v>
      </c>
      <c r="J20" s="341"/>
      <c r="K20" s="336" t="s">
        <v>289</v>
      </c>
    </row>
    <row r="21" spans="2:13" ht="13.5" thickBot="1">
      <c r="B21" s="107"/>
      <c r="C21" s="112" t="s">
        <v>290</v>
      </c>
      <c r="D21" s="113" t="s">
        <v>291</v>
      </c>
      <c r="E21" s="337"/>
      <c r="F21" s="112" t="s">
        <v>290</v>
      </c>
      <c r="G21" s="113" t="s">
        <v>291</v>
      </c>
      <c r="H21" s="337"/>
      <c r="I21" s="112" t="s">
        <v>290</v>
      </c>
      <c r="J21" s="113" t="s">
        <v>291</v>
      </c>
      <c r="K21" s="337"/>
      <c r="M21" s="145"/>
    </row>
    <row r="22" spans="2:13">
      <c r="B22" s="117" t="s">
        <v>293</v>
      </c>
      <c r="C22" s="119">
        <v>42393.78</v>
      </c>
      <c r="D22" s="119">
        <v>30456.49</v>
      </c>
      <c r="E22" s="123">
        <f t="shared" ref="E22:E33" si="4">D22-C22</f>
        <v>-11937.289999999997</v>
      </c>
      <c r="F22" s="119">
        <v>49574.31</v>
      </c>
      <c r="G22" s="119">
        <v>39346.639999999999</v>
      </c>
      <c r="H22" s="120">
        <f t="shared" ref="H22:H33" si="5">G22-F22</f>
        <v>-10227.669999999998</v>
      </c>
      <c r="I22" s="119">
        <v>53698.62</v>
      </c>
      <c r="J22" s="119">
        <v>36232.29</v>
      </c>
      <c r="K22" s="125">
        <f t="shared" ref="K22:K33" si="6">J22-I22</f>
        <v>-17466.330000000002</v>
      </c>
    </row>
    <row r="23" spans="2:13">
      <c r="B23" s="114" t="s">
        <v>294</v>
      </c>
      <c r="C23" s="115">
        <v>40095.14</v>
      </c>
      <c r="D23" s="115">
        <v>37428.19</v>
      </c>
      <c r="E23" s="121">
        <f t="shared" si="4"/>
        <v>-2666.9499999999971</v>
      </c>
      <c r="F23" s="115">
        <v>52766.11</v>
      </c>
      <c r="G23" s="115">
        <v>46881.63</v>
      </c>
      <c r="H23" s="121">
        <f t="shared" si="5"/>
        <v>-5884.4800000000032</v>
      </c>
      <c r="I23" s="115">
        <v>44632.44</v>
      </c>
      <c r="J23" s="115">
        <v>44037.55</v>
      </c>
      <c r="K23" s="121">
        <f t="shared" si="6"/>
        <v>-594.88999999999942</v>
      </c>
    </row>
    <row r="24" spans="2:13">
      <c r="B24" s="114" t="s">
        <v>295</v>
      </c>
      <c r="C24" s="115">
        <v>45258.400000000001</v>
      </c>
      <c r="D24" s="115">
        <v>42514.43</v>
      </c>
      <c r="E24" s="121">
        <f t="shared" si="4"/>
        <v>-2743.9700000000012</v>
      </c>
      <c r="F24" s="115">
        <v>56181.04</v>
      </c>
      <c r="G24" s="115">
        <v>51092.69</v>
      </c>
      <c r="H24" s="121">
        <f t="shared" si="5"/>
        <v>-5088.3499999999985</v>
      </c>
      <c r="I24" s="115">
        <v>52478.2</v>
      </c>
      <c r="J24" s="115">
        <v>51906.59</v>
      </c>
      <c r="K24" s="121">
        <f t="shared" si="6"/>
        <v>-571.61000000000058</v>
      </c>
    </row>
    <row r="25" spans="2:13">
      <c r="B25" s="114" t="s">
        <v>296</v>
      </c>
      <c r="C25" s="115">
        <v>43717.72</v>
      </c>
      <c r="D25" s="115">
        <v>38043.53</v>
      </c>
      <c r="E25" s="121">
        <f t="shared" si="4"/>
        <v>-5674.1900000000023</v>
      </c>
      <c r="F25" s="115">
        <v>66168.990000000005</v>
      </c>
      <c r="G25" s="115">
        <v>55841.25</v>
      </c>
      <c r="H25" s="121">
        <f t="shared" si="5"/>
        <v>-10327.740000000005</v>
      </c>
      <c r="I25" s="115">
        <v>42112.41</v>
      </c>
      <c r="J25" s="115">
        <v>40483.43</v>
      </c>
      <c r="K25" s="121">
        <f t="shared" si="6"/>
        <v>-1628.9800000000032</v>
      </c>
    </row>
    <row r="26" spans="2:13">
      <c r="B26" s="114" t="s">
        <v>297</v>
      </c>
      <c r="C26" s="115">
        <v>46227.6</v>
      </c>
      <c r="D26" s="115">
        <v>43556.49</v>
      </c>
      <c r="E26" s="121">
        <f t="shared" si="4"/>
        <v>-2671.1100000000006</v>
      </c>
      <c r="F26" s="115">
        <v>57900.04</v>
      </c>
      <c r="G26" s="115">
        <v>56683.72</v>
      </c>
      <c r="H26" s="121">
        <f t="shared" si="5"/>
        <v>-1216.3199999999997</v>
      </c>
      <c r="I26" s="115">
        <v>39437</v>
      </c>
      <c r="J26" s="115">
        <v>41456</v>
      </c>
      <c r="K26" s="116">
        <f t="shared" si="6"/>
        <v>2019</v>
      </c>
    </row>
    <row r="27" spans="2:13">
      <c r="B27" s="114" t="s">
        <v>298</v>
      </c>
      <c r="C27" s="115">
        <v>47655.23</v>
      </c>
      <c r="D27" s="115">
        <v>42341.59</v>
      </c>
      <c r="E27" s="121">
        <f t="shared" si="4"/>
        <v>-5313.6400000000067</v>
      </c>
      <c r="F27" s="115">
        <v>60343.81</v>
      </c>
      <c r="G27" s="115">
        <v>60110.82</v>
      </c>
      <c r="H27" s="121">
        <f t="shared" si="5"/>
        <v>-232.98999999999796</v>
      </c>
      <c r="I27" s="115">
        <v>39817</v>
      </c>
      <c r="J27" s="115">
        <v>42986.13</v>
      </c>
      <c r="K27" s="116">
        <f>J27-I27</f>
        <v>3169.1299999999974</v>
      </c>
    </row>
    <row r="28" spans="2:13">
      <c r="B28" s="114" t="s">
        <v>299</v>
      </c>
      <c r="C28" s="115">
        <v>51521.67</v>
      </c>
      <c r="D28" s="115">
        <v>42088.6</v>
      </c>
      <c r="E28" s="121">
        <f t="shared" si="4"/>
        <v>-9433.07</v>
      </c>
      <c r="F28" s="115">
        <v>75599.59</v>
      </c>
      <c r="G28" s="115">
        <v>61255.89</v>
      </c>
      <c r="H28" s="121">
        <f t="shared" si="5"/>
        <v>-14343.699999999997</v>
      </c>
      <c r="I28" s="115">
        <v>44015.13</v>
      </c>
      <c r="J28" s="115">
        <v>44461.89</v>
      </c>
      <c r="K28" s="146">
        <f t="shared" si="6"/>
        <v>446.76000000000204</v>
      </c>
    </row>
    <row r="29" spans="2:13">
      <c r="B29" s="114" t="s">
        <v>300</v>
      </c>
      <c r="C29" s="115">
        <v>51590.31</v>
      </c>
      <c r="D29" s="115">
        <v>42355.25</v>
      </c>
      <c r="E29" s="121">
        <f t="shared" si="4"/>
        <v>-9235.0599999999977</v>
      </c>
      <c r="F29" s="115">
        <v>65514.46</v>
      </c>
      <c r="G29" s="115">
        <v>60210.17</v>
      </c>
      <c r="H29" s="121">
        <f t="shared" si="5"/>
        <v>-5304.2900000000009</v>
      </c>
      <c r="I29" s="115">
        <v>42361.865189999997</v>
      </c>
      <c r="J29" s="115">
        <v>40380.625</v>
      </c>
      <c r="K29" s="146">
        <f t="shared" si="6"/>
        <v>-1981.2401899999968</v>
      </c>
    </row>
    <row r="30" spans="2:13">
      <c r="B30" s="114" t="s">
        <v>301</v>
      </c>
      <c r="C30" s="115">
        <v>44152.97</v>
      </c>
      <c r="D30" s="115">
        <v>39764.35</v>
      </c>
      <c r="E30" s="121">
        <f t="shared" si="4"/>
        <v>-4388.6200000000026</v>
      </c>
      <c r="F30" s="115">
        <v>68179.039999999994</v>
      </c>
      <c r="G30" s="115">
        <v>61001.24</v>
      </c>
      <c r="H30" s="121">
        <f t="shared" si="5"/>
        <v>-7177.7999999999956</v>
      </c>
      <c r="I30" s="115">
        <v>41664.308570000001</v>
      </c>
      <c r="J30" s="115">
        <v>45535.407437000002</v>
      </c>
      <c r="K30" s="146">
        <f t="shared" si="6"/>
        <v>3871.0988670000006</v>
      </c>
    </row>
    <row r="31" spans="2:13">
      <c r="B31" s="114" t="s">
        <v>302</v>
      </c>
      <c r="C31" s="122">
        <v>56264.78</v>
      </c>
      <c r="D31" s="115">
        <v>41350.589999999997</v>
      </c>
      <c r="E31" s="123">
        <f t="shared" si="4"/>
        <v>-14914.190000000002</v>
      </c>
      <c r="F31" s="122">
        <v>75445.25</v>
      </c>
      <c r="G31" s="115">
        <v>65624.08</v>
      </c>
      <c r="H31" s="121">
        <f t="shared" si="5"/>
        <v>-9821.1699999999983</v>
      </c>
      <c r="I31" s="122">
        <v>50797.615501</v>
      </c>
      <c r="J31" s="115">
        <v>44088.885446</v>
      </c>
      <c r="K31" s="146">
        <f t="shared" si="6"/>
        <v>-6708.730055</v>
      </c>
    </row>
    <row r="32" spans="2:13">
      <c r="B32" s="114" t="s">
        <v>303</v>
      </c>
      <c r="C32" s="115">
        <v>48989.279999999999</v>
      </c>
      <c r="D32" s="115">
        <v>48224.4</v>
      </c>
      <c r="E32" s="121">
        <f t="shared" si="4"/>
        <v>-764.87999999999738</v>
      </c>
      <c r="F32" s="115">
        <v>65944.259999999995</v>
      </c>
      <c r="G32" s="115">
        <v>53776</v>
      </c>
      <c r="H32" s="121">
        <f t="shared" si="5"/>
        <v>-12168.259999999995</v>
      </c>
      <c r="I32" s="115">
        <v>48330.425287999999</v>
      </c>
      <c r="J32" s="115">
        <v>45855.858243000002</v>
      </c>
      <c r="K32" s="146">
        <f t="shared" si="6"/>
        <v>-2474.5670449999961</v>
      </c>
    </row>
    <row r="33" spans="2:11">
      <c r="B33" s="114" t="s">
        <v>304</v>
      </c>
      <c r="C33" s="115">
        <v>43834.42</v>
      </c>
      <c r="D33" s="115">
        <v>42573.5</v>
      </c>
      <c r="E33" s="121">
        <f t="shared" si="4"/>
        <v>-1260.9199999999983</v>
      </c>
      <c r="F33" s="115">
        <v>50176.82</v>
      </c>
      <c r="G33" s="115">
        <v>48450.37</v>
      </c>
      <c r="H33" s="121">
        <f t="shared" si="5"/>
        <v>-1726.4499999999971</v>
      </c>
      <c r="I33" s="115">
        <v>41692.848566000001</v>
      </c>
      <c r="J33" s="115">
        <v>45361.669693999997</v>
      </c>
      <c r="K33" s="146">
        <f t="shared" si="6"/>
        <v>3668.821127999996</v>
      </c>
    </row>
    <row r="34" spans="2:11">
      <c r="B34" s="114"/>
      <c r="C34" s="115"/>
      <c r="D34" s="115"/>
      <c r="E34" s="121"/>
      <c r="F34" s="115"/>
      <c r="G34" s="115"/>
      <c r="H34" s="121"/>
      <c r="I34" s="115"/>
      <c r="J34" s="115"/>
      <c r="K34" s="146"/>
    </row>
    <row r="35" spans="2:11" ht="13.5" thickBot="1">
      <c r="B35" s="114"/>
      <c r="C35" s="115"/>
      <c r="D35" s="115"/>
      <c r="E35" s="121"/>
      <c r="F35" s="115"/>
      <c r="G35" s="115"/>
      <c r="H35" s="121"/>
      <c r="I35" s="115"/>
      <c r="J35" s="115"/>
      <c r="K35" s="146"/>
    </row>
    <row r="36" spans="2:11" ht="13.5" thickBot="1">
      <c r="B36" s="111"/>
      <c r="C36" s="340">
        <v>2010</v>
      </c>
      <c r="D36" s="341"/>
      <c r="E36" s="336" t="s">
        <v>289</v>
      </c>
      <c r="F36" s="340">
        <v>2011</v>
      </c>
      <c r="G36" s="341"/>
      <c r="H36" s="336" t="s">
        <v>289</v>
      </c>
      <c r="I36" s="340"/>
      <c r="J36" s="341"/>
      <c r="K36" s="336" t="s">
        <v>289</v>
      </c>
    </row>
    <row r="37" spans="2:11" ht="13.5" thickBot="1">
      <c r="B37" s="107"/>
      <c r="C37" s="112" t="s">
        <v>290</v>
      </c>
      <c r="D37" s="113" t="s">
        <v>291</v>
      </c>
      <c r="E37" s="337"/>
      <c r="F37" s="112" t="s">
        <v>290</v>
      </c>
      <c r="G37" s="113" t="s">
        <v>291</v>
      </c>
      <c r="H37" s="337"/>
      <c r="I37" s="112" t="s">
        <v>290</v>
      </c>
      <c r="J37" s="113" t="s">
        <v>291</v>
      </c>
      <c r="K37" s="337"/>
    </row>
    <row r="38" spans="2:11">
      <c r="B38" s="117" t="s">
        <v>293</v>
      </c>
      <c r="C38" s="119">
        <v>39966.557976999997</v>
      </c>
      <c r="D38" s="119">
        <v>36635.516674999999</v>
      </c>
      <c r="E38" s="146">
        <f t="shared" ref="E38:E49" si="7">D38-C38</f>
        <v>-3331.0413019999978</v>
      </c>
      <c r="F38" s="119">
        <v>49681.590712999998</v>
      </c>
      <c r="G38" s="119">
        <v>44755.249556000002</v>
      </c>
      <c r="H38" s="120">
        <f t="shared" ref="H38:H49" si="8">G38-F38</f>
        <v>-4926.3411569999953</v>
      </c>
      <c r="I38" s="119"/>
      <c r="J38" s="119"/>
      <c r="K38" s="146">
        <f t="shared" ref="K38:K49" si="9">J38-I38</f>
        <v>0</v>
      </c>
    </row>
    <row r="39" spans="2:11">
      <c r="B39" s="114" t="s">
        <v>294</v>
      </c>
      <c r="C39" s="115">
        <v>45947.343932000003</v>
      </c>
      <c r="D39" s="115">
        <v>40257.281446000001</v>
      </c>
      <c r="E39" s="146">
        <f t="shared" si="7"/>
        <v>-5690.0624860000025</v>
      </c>
      <c r="F39" s="115">
        <v>52584.55</v>
      </c>
      <c r="G39" s="115">
        <v>52234.64</v>
      </c>
      <c r="H39" s="121">
        <f t="shared" si="8"/>
        <v>-349.91000000000349</v>
      </c>
      <c r="I39" s="115"/>
      <c r="J39" s="115"/>
      <c r="K39" s="146">
        <f t="shared" si="9"/>
        <v>0</v>
      </c>
    </row>
    <row r="40" spans="2:11">
      <c r="B40" s="114" t="s">
        <v>295</v>
      </c>
      <c r="C40" s="115">
        <v>51075.050399</v>
      </c>
      <c r="D40" s="115">
        <v>51532.804446000002</v>
      </c>
      <c r="E40" s="146">
        <f t="shared" si="7"/>
        <v>457.75404700000217</v>
      </c>
      <c r="F40" s="224">
        <v>59272.535575000002</v>
      </c>
      <c r="G40" s="115">
        <v>60243.140713000001</v>
      </c>
      <c r="H40" s="121">
        <f t="shared" si="8"/>
        <v>970.60513799999899</v>
      </c>
      <c r="I40" s="115"/>
      <c r="J40" s="115"/>
      <c r="K40" s="146">
        <f t="shared" si="9"/>
        <v>0</v>
      </c>
    </row>
    <row r="41" spans="2:11">
      <c r="B41" s="114" t="s">
        <v>296</v>
      </c>
      <c r="C41" s="115">
        <v>46056.187274999997</v>
      </c>
      <c r="D41" s="115">
        <v>44167.036993000002</v>
      </c>
      <c r="E41" s="146">
        <f t="shared" si="7"/>
        <v>-1889.1502819999951</v>
      </c>
      <c r="F41" s="258">
        <v>54112.61</v>
      </c>
      <c r="G41" s="115">
        <v>51666.261923999999</v>
      </c>
      <c r="H41" s="121">
        <f t="shared" si="8"/>
        <v>-2446.348076000002</v>
      </c>
      <c r="I41" s="115"/>
      <c r="J41" s="115"/>
      <c r="K41" s="146">
        <f t="shared" si="9"/>
        <v>0</v>
      </c>
    </row>
    <row r="42" spans="2:11">
      <c r="B42" s="114" t="s">
        <v>297</v>
      </c>
      <c r="C42" s="115">
        <v>47478.659792999999</v>
      </c>
      <c r="D42" s="115">
        <v>47176.641696999999</v>
      </c>
      <c r="E42" s="146">
        <f t="shared" si="7"/>
        <v>-302.01809599999979</v>
      </c>
      <c r="F42" s="115">
        <v>57840.32</v>
      </c>
      <c r="G42" s="115">
        <v>56305.41</v>
      </c>
      <c r="H42" s="121">
        <f t="shared" si="8"/>
        <v>-1534.9099999999962</v>
      </c>
      <c r="I42" s="115"/>
      <c r="J42" s="115"/>
      <c r="K42" s="146">
        <f t="shared" si="9"/>
        <v>0</v>
      </c>
    </row>
    <row r="43" spans="2:11">
      <c r="B43" s="114" t="s">
        <v>298</v>
      </c>
      <c r="C43" s="115">
        <v>49933.202803</v>
      </c>
      <c r="D43" s="115">
        <v>55561.827266</v>
      </c>
      <c r="E43" s="146">
        <f t="shared" si="7"/>
        <v>5628.6244630000001</v>
      </c>
      <c r="F43" s="115"/>
      <c r="G43" s="115"/>
      <c r="H43" s="121">
        <f t="shared" si="8"/>
        <v>0</v>
      </c>
      <c r="I43" s="115"/>
      <c r="J43" s="115"/>
      <c r="K43" s="146">
        <f t="shared" si="9"/>
        <v>0</v>
      </c>
    </row>
    <row r="44" spans="2:11">
      <c r="B44" s="114" t="s">
        <v>299</v>
      </c>
      <c r="C44" s="115">
        <v>53992.197856999999</v>
      </c>
      <c r="D44" s="115">
        <v>56010.229957000003</v>
      </c>
      <c r="E44" s="146">
        <f t="shared" si="7"/>
        <v>2018.032100000004</v>
      </c>
      <c r="F44" s="115"/>
      <c r="G44" s="115"/>
      <c r="H44" s="121">
        <f t="shared" si="8"/>
        <v>0</v>
      </c>
      <c r="I44" s="115"/>
      <c r="J44" s="115"/>
      <c r="K44" s="146">
        <f t="shared" si="9"/>
        <v>0</v>
      </c>
    </row>
    <row r="45" spans="2:11">
      <c r="B45" s="114" t="s">
        <v>300</v>
      </c>
      <c r="C45" s="115">
        <v>53187.036121999998</v>
      </c>
      <c r="D45" s="115">
        <v>48523.381466999999</v>
      </c>
      <c r="E45" s="146">
        <f t="shared" si="7"/>
        <v>-4663.6546549999985</v>
      </c>
      <c r="F45" s="115"/>
      <c r="G45" s="115"/>
      <c r="H45" s="121">
        <f t="shared" si="8"/>
        <v>0</v>
      </c>
      <c r="I45" s="115"/>
      <c r="J45" s="115"/>
      <c r="K45" s="146">
        <f t="shared" si="9"/>
        <v>0</v>
      </c>
    </row>
    <row r="46" spans="2:11">
      <c r="B46" s="114" t="s">
        <v>301</v>
      </c>
      <c r="C46" s="115">
        <v>49543.031224999999</v>
      </c>
      <c r="D46" s="115">
        <v>53160.46125</v>
      </c>
      <c r="E46" s="146">
        <f t="shared" si="7"/>
        <v>3617.4300250000015</v>
      </c>
      <c r="F46" s="115"/>
      <c r="G46" s="115"/>
      <c r="H46" s="121">
        <f t="shared" si="8"/>
        <v>0</v>
      </c>
      <c r="I46" s="115"/>
      <c r="J46" s="115"/>
      <c r="K46" s="146">
        <f t="shared" si="9"/>
        <v>0</v>
      </c>
    </row>
    <row r="47" spans="2:11">
      <c r="B47" s="114" t="s">
        <v>302</v>
      </c>
      <c r="C47" s="122">
        <v>53034.126021999997</v>
      </c>
      <c r="D47" s="115">
        <v>49824.550367999997</v>
      </c>
      <c r="E47" s="146">
        <f t="shared" si="7"/>
        <v>-3209.5756540000002</v>
      </c>
      <c r="F47" s="122"/>
      <c r="G47" s="115"/>
      <c r="H47" s="121">
        <f t="shared" si="8"/>
        <v>0</v>
      </c>
      <c r="I47" s="122"/>
      <c r="J47" s="115"/>
      <c r="K47" s="146">
        <f t="shared" si="9"/>
        <v>0</v>
      </c>
    </row>
    <row r="48" spans="2:11">
      <c r="B48" s="114" t="s">
        <v>303</v>
      </c>
      <c r="C48" s="115">
        <v>51783.810848000001</v>
      </c>
      <c r="D48" s="115">
        <v>60184.285672999998</v>
      </c>
      <c r="E48" s="146">
        <f t="shared" si="7"/>
        <v>8400.4748249999975</v>
      </c>
      <c r="F48" s="115"/>
      <c r="G48" s="115"/>
      <c r="H48" s="121">
        <f t="shared" si="8"/>
        <v>0</v>
      </c>
      <c r="I48" s="115"/>
      <c r="J48" s="115"/>
      <c r="K48" s="146">
        <f t="shared" si="9"/>
        <v>0</v>
      </c>
    </row>
    <row r="49" spans="2:14">
      <c r="B49" s="114" t="s">
        <v>304</v>
      </c>
      <c r="C49" s="200">
        <v>43575.731232999999</v>
      </c>
      <c r="D49" s="115">
        <v>53903.765462000003</v>
      </c>
      <c r="E49" s="146">
        <f t="shared" si="7"/>
        <v>10328.034229000004</v>
      </c>
      <c r="F49" s="115"/>
      <c r="G49" s="115"/>
      <c r="H49" s="121">
        <f t="shared" si="8"/>
        <v>0</v>
      </c>
      <c r="I49" s="115"/>
      <c r="J49" s="115"/>
      <c r="K49" s="146">
        <f t="shared" si="9"/>
        <v>0</v>
      </c>
    </row>
    <row r="50" spans="2:14">
      <c r="B50" s="114"/>
      <c r="C50" s="115"/>
      <c r="D50" s="115"/>
      <c r="E50" s="121"/>
      <c r="F50" s="115"/>
      <c r="G50" s="115"/>
      <c r="H50" s="121"/>
      <c r="I50" s="115"/>
      <c r="J50" s="115"/>
      <c r="K50" s="121"/>
    </row>
    <row r="51" spans="2:14">
      <c r="B51" s="114"/>
      <c r="C51" s="115"/>
      <c r="D51" s="115"/>
      <c r="E51" s="121"/>
      <c r="F51" s="115"/>
      <c r="G51" s="115"/>
      <c r="H51" s="121"/>
      <c r="I51" s="115"/>
      <c r="J51" s="115"/>
      <c r="K51" s="146"/>
    </row>
    <row r="52" spans="2:14">
      <c r="B52" s="100"/>
      <c r="C52" s="103"/>
      <c r="D52" s="104"/>
      <c r="E52" s="104"/>
      <c r="F52" s="105"/>
      <c r="G52" s="104"/>
      <c r="H52" s="104"/>
      <c r="I52" s="162"/>
      <c r="J52" s="163"/>
      <c r="K52" s="104"/>
    </row>
    <row r="53" spans="2:14">
      <c r="B53" s="100"/>
      <c r="C53" s="101"/>
      <c r="D53" s="101"/>
      <c r="E53" s="101"/>
      <c r="F53" s="101"/>
      <c r="G53" s="101"/>
      <c r="H53" s="101"/>
      <c r="I53" s="102"/>
      <c r="J53" s="102"/>
      <c r="K53" s="102"/>
    </row>
    <row r="54" spans="2:14">
      <c r="B54" s="100"/>
      <c r="C54" s="101"/>
      <c r="D54" s="101"/>
      <c r="E54" s="101"/>
      <c r="F54" s="101"/>
      <c r="G54" s="101"/>
      <c r="H54" s="101"/>
      <c r="I54" s="102"/>
      <c r="J54" s="102"/>
      <c r="K54" s="102"/>
    </row>
    <row r="55" spans="2:14">
      <c r="B55" s="100"/>
      <c r="C55" s="101"/>
      <c r="D55" s="101"/>
      <c r="E55" s="101"/>
      <c r="F55" s="101"/>
      <c r="G55" s="101"/>
      <c r="H55" s="101"/>
      <c r="I55" s="102"/>
      <c r="J55" s="102"/>
      <c r="K55" s="102"/>
    </row>
    <row r="56" spans="2:14">
      <c r="B56" s="100"/>
      <c r="C56" s="101"/>
      <c r="D56" s="101"/>
      <c r="E56" s="101"/>
      <c r="F56" s="101"/>
      <c r="G56" s="101"/>
      <c r="H56" s="101"/>
      <c r="I56" s="102"/>
      <c r="J56" s="102"/>
      <c r="K56" s="102"/>
    </row>
    <row r="57" spans="2:14">
      <c r="B57" s="100"/>
      <c r="C57" s="101"/>
      <c r="D57" s="101"/>
      <c r="E57" s="101"/>
      <c r="F57" s="101"/>
      <c r="G57" s="101"/>
      <c r="H57" s="101"/>
      <c r="I57" s="102"/>
      <c r="J57" s="102"/>
      <c r="K57" s="102"/>
    </row>
    <row r="58" spans="2:14">
      <c r="B58" s="100"/>
      <c r="C58" s="101"/>
      <c r="D58" s="101"/>
      <c r="E58" s="101"/>
      <c r="F58" s="101"/>
      <c r="G58" s="101"/>
      <c r="H58" s="101"/>
      <c r="I58" s="102"/>
      <c r="J58" s="102"/>
      <c r="K58" s="102"/>
    </row>
    <row r="59" spans="2:14" ht="15">
      <c r="B59" s="100"/>
      <c r="C59" s="101"/>
      <c r="D59" s="101"/>
      <c r="E59" s="101"/>
      <c r="F59" s="101"/>
      <c r="G59" s="101"/>
      <c r="H59" s="101"/>
      <c r="I59" s="102"/>
      <c r="J59" s="102"/>
      <c r="K59" s="102"/>
      <c r="N59" s="252"/>
    </row>
    <row r="60" spans="2:14">
      <c r="B60" s="100"/>
      <c r="C60" s="101"/>
      <c r="D60" s="101"/>
      <c r="E60" s="101"/>
      <c r="F60" s="101"/>
      <c r="G60" s="101"/>
      <c r="H60" s="101"/>
      <c r="I60" s="102"/>
      <c r="J60" s="102"/>
      <c r="K60" s="102"/>
    </row>
    <row r="61" spans="2:14">
      <c r="B61" s="100"/>
      <c r="C61" s="101"/>
      <c r="D61" s="101"/>
      <c r="E61" s="101"/>
      <c r="F61" s="101"/>
      <c r="G61" s="101"/>
      <c r="H61" s="101"/>
      <c r="I61" s="102"/>
      <c r="J61" s="102"/>
      <c r="K61" s="102"/>
    </row>
    <row r="62" spans="2:14">
      <c r="B62" s="100"/>
      <c r="C62" s="101"/>
      <c r="D62" s="101"/>
      <c r="E62" s="101"/>
      <c r="F62" s="101"/>
      <c r="G62" s="101"/>
      <c r="H62" s="101"/>
      <c r="I62" s="102"/>
      <c r="J62" s="102"/>
      <c r="K62" s="102"/>
    </row>
    <row r="63" spans="2:14">
      <c r="B63" s="100"/>
      <c r="C63" s="101"/>
      <c r="D63" s="101"/>
      <c r="E63" s="101"/>
      <c r="F63" s="101"/>
      <c r="G63" s="101"/>
      <c r="H63" s="101"/>
      <c r="I63" s="102"/>
      <c r="J63" s="102"/>
      <c r="K63" s="102"/>
    </row>
    <row r="64" spans="2:14">
      <c r="B64" s="100"/>
      <c r="C64" s="101"/>
      <c r="D64" s="101"/>
      <c r="E64" s="101"/>
      <c r="F64" s="101"/>
      <c r="G64" s="101"/>
      <c r="H64" s="101"/>
      <c r="I64" s="102"/>
      <c r="J64" s="102"/>
      <c r="K64" s="102"/>
    </row>
    <row r="65" spans="2:11">
      <c r="B65" s="100"/>
      <c r="C65" s="101"/>
      <c r="D65" s="101"/>
      <c r="E65" s="101"/>
      <c r="F65" s="101"/>
      <c r="G65" s="101"/>
      <c r="H65" s="101"/>
      <c r="I65" s="102"/>
      <c r="J65" s="102"/>
      <c r="K65" s="102"/>
    </row>
    <row r="66" spans="2:11">
      <c r="B66" s="100"/>
      <c r="C66" s="101"/>
      <c r="D66" s="101"/>
      <c r="E66" s="101"/>
      <c r="F66" s="101"/>
      <c r="G66" s="101"/>
      <c r="H66" s="101"/>
      <c r="I66" s="102"/>
      <c r="J66" s="102"/>
      <c r="K66" s="102"/>
    </row>
    <row r="67" spans="2:11">
      <c r="B67" s="100"/>
      <c r="C67" s="101"/>
      <c r="D67" s="101"/>
      <c r="E67" s="101"/>
      <c r="F67" s="101"/>
      <c r="G67" s="101"/>
      <c r="H67" s="101"/>
      <c r="I67" s="102"/>
      <c r="J67" s="102"/>
      <c r="K67" s="102"/>
    </row>
    <row r="68" spans="2:11">
      <c r="B68" s="100"/>
      <c r="C68" s="101"/>
      <c r="D68" s="101"/>
      <c r="E68" s="101"/>
      <c r="F68" s="101"/>
      <c r="G68" s="101"/>
      <c r="H68" s="101"/>
      <c r="I68" s="102"/>
      <c r="J68" s="102"/>
      <c r="K68" s="102"/>
    </row>
    <row r="69" spans="2:11">
      <c r="B69" s="100"/>
      <c r="C69" s="101"/>
      <c r="D69" s="101"/>
      <c r="E69" s="101"/>
      <c r="F69" s="101"/>
      <c r="G69" s="101"/>
      <c r="H69" s="101"/>
      <c r="I69" s="102"/>
      <c r="J69" s="102"/>
      <c r="K69" s="102"/>
    </row>
    <row r="70" spans="2:11">
      <c r="B70" s="100"/>
      <c r="C70" s="101"/>
      <c r="D70" s="101"/>
      <c r="E70" s="101"/>
      <c r="F70" s="101"/>
      <c r="G70" s="101"/>
      <c r="H70" s="101"/>
      <c r="I70" s="102"/>
      <c r="J70" s="102"/>
      <c r="K70" s="102"/>
    </row>
    <row r="71" spans="2:11">
      <c r="B71" s="100"/>
      <c r="C71" s="101"/>
      <c r="D71" s="101"/>
      <c r="E71" s="101"/>
      <c r="F71" s="101"/>
      <c r="G71" s="101"/>
      <c r="H71" s="101"/>
      <c r="I71" s="102"/>
      <c r="J71" s="102"/>
      <c r="K71" s="102"/>
    </row>
  </sheetData>
  <mergeCells count="20">
    <mergeCell ref="A1:O2"/>
    <mergeCell ref="C20:D20"/>
    <mergeCell ref="E20:E21"/>
    <mergeCell ref="F20:G20"/>
    <mergeCell ref="H20:H21"/>
    <mergeCell ref="C4:D4"/>
    <mergeCell ref="E4:E5"/>
    <mergeCell ref="I20:J20"/>
    <mergeCell ref="K20:K21"/>
    <mergeCell ref="M4:N4"/>
    <mergeCell ref="K36:K37"/>
    <mergeCell ref="F4:G4"/>
    <mergeCell ref="H4:H5"/>
    <mergeCell ref="I4:J4"/>
    <mergeCell ref="C36:D36"/>
    <mergeCell ref="E36:E37"/>
    <mergeCell ref="F36:G36"/>
    <mergeCell ref="H36:H37"/>
    <mergeCell ref="I36:J36"/>
    <mergeCell ref="K4:K5"/>
  </mergeCells>
  <phoneticPr fontId="6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63"/>
  <sheetViews>
    <sheetView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9.140625" style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350" t="s">
        <v>100</v>
      </c>
      <c r="B1" s="351"/>
      <c r="C1" s="351"/>
      <c r="D1" s="351"/>
      <c r="E1" s="351"/>
      <c r="F1" s="351"/>
      <c r="G1" s="351"/>
      <c r="H1" s="351"/>
      <c r="I1" s="351"/>
      <c r="J1" s="351"/>
      <c r="K1" s="352"/>
    </row>
    <row r="2" spans="1:11" ht="38.25">
      <c r="A2" s="227" t="s">
        <v>511</v>
      </c>
      <c r="B2" s="144" t="s">
        <v>31</v>
      </c>
      <c r="C2" s="144" t="s">
        <v>32</v>
      </c>
      <c r="D2" s="144" t="s">
        <v>33</v>
      </c>
      <c r="E2" s="144" t="s">
        <v>34</v>
      </c>
      <c r="F2" s="144" t="s">
        <v>35</v>
      </c>
      <c r="G2" s="144" t="s">
        <v>36</v>
      </c>
      <c r="H2" s="17"/>
      <c r="I2" s="17"/>
      <c r="J2" s="17"/>
    </row>
    <row r="3" spans="1:11">
      <c r="A3" s="18" t="s">
        <v>37</v>
      </c>
      <c r="B3" s="19">
        <v>6250000</v>
      </c>
      <c r="C3" s="19">
        <f>SUM(D3:E3)</f>
        <v>3315000</v>
      </c>
      <c r="D3" s="19">
        <v>2562000</v>
      </c>
      <c r="E3" s="19">
        <v>753000</v>
      </c>
      <c r="F3" s="19">
        <f>B3-D3-E3</f>
        <v>2935000</v>
      </c>
      <c r="G3" s="19">
        <v>183000</v>
      </c>
      <c r="H3" s="20"/>
    </row>
    <row r="4" spans="1:11">
      <c r="A4" s="18" t="s">
        <v>38</v>
      </c>
      <c r="B4" s="19">
        <v>6273000</v>
      </c>
      <c r="C4" s="19">
        <f>SUM(D4:E4)</f>
        <v>3359000</v>
      </c>
      <c r="D4" s="19">
        <v>2614000</v>
      </c>
      <c r="E4" s="19">
        <v>745000</v>
      </c>
      <c r="F4" s="19">
        <f t="shared" ref="F4:F13" si="0">B4-D4-E4</f>
        <v>2914000</v>
      </c>
      <c r="G4" s="19">
        <v>167000</v>
      </c>
      <c r="I4" s="20"/>
    </row>
    <row r="5" spans="1:11">
      <c r="A5" s="18" t="s">
        <v>39</v>
      </c>
      <c r="B5" s="19">
        <v>6295000</v>
      </c>
      <c r="C5" s="19">
        <f>SUM(D5:E5)</f>
        <v>3312000</v>
      </c>
      <c r="D5" s="19">
        <v>2583000</v>
      </c>
      <c r="E5" s="19">
        <v>729000</v>
      </c>
      <c r="F5" s="19">
        <f t="shared" si="0"/>
        <v>2983000</v>
      </c>
      <c r="G5" s="19">
        <v>186000</v>
      </c>
    </row>
    <row r="6" spans="1:11">
      <c r="A6" s="18" t="s">
        <v>40</v>
      </c>
      <c r="B6" s="19">
        <v>6318000</v>
      </c>
      <c r="C6" s="19">
        <v>3321000</v>
      </c>
      <c r="D6" s="19">
        <v>2631000</v>
      </c>
      <c r="E6" s="19">
        <v>690000</v>
      </c>
      <c r="F6" s="19">
        <f t="shared" si="0"/>
        <v>2997000</v>
      </c>
      <c r="G6" s="19">
        <v>224000</v>
      </c>
    </row>
    <row r="7" spans="1:11">
      <c r="A7" s="18" t="s">
        <v>41</v>
      </c>
      <c r="B7" s="19">
        <v>6340000</v>
      </c>
      <c r="C7" s="19">
        <v>3248000</v>
      </c>
      <c r="D7" s="19">
        <v>2514000</v>
      </c>
      <c r="E7" s="19">
        <v>733000</v>
      </c>
      <c r="F7" s="19">
        <f t="shared" si="0"/>
        <v>3093000</v>
      </c>
      <c r="G7" s="19">
        <v>271000</v>
      </c>
      <c r="I7" s="20"/>
      <c r="J7" s="20"/>
    </row>
    <row r="8" spans="1:11">
      <c r="A8" s="18" t="s">
        <v>345</v>
      </c>
      <c r="B8" s="19">
        <v>6362000</v>
      </c>
      <c r="C8" s="19">
        <v>3043000</v>
      </c>
      <c r="D8" s="19">
        <v>2457000</v>
      </c>
      <c r="E8" s="19">
        <v>586000</v>
      </c>
      <c r="F8" s="19">
        <f t="shared" si="0"/>
        <v>3319000</v>
      </c>
      <c r="G8" s="19">
        <v>448000</v>
      </c>
      <c r="I8" s="20"/>
      <c r="J8" s="20"/>
    </row>
    <row r="9" spans="1:11">
      <c r="A9" s="160" t="s">
        <v>433</v>
      </c>
      <c r="B9" s="19">
        <v>6544000</v>
      </c>
      <c r="C9" s="19">
        <v>3105000</v>
      </c>
      <c r="D9" s="19">
        <v>2526000</v>
      </c>
      <c r="E9" s="19">
        <v>579000</v>
      </c>
      <c r="F9" s="19">
        <f>B9-D9-E9</f>
        <v>3439000</v>
      </c>
      <c r="G9" s="19">
        <v>495000</v>
      </c>
      <c r="I9" s="20"/>
      <c r="J9" s="20"/>
    </row>
    <row r="10" spans="1:11">
      <c r="A10" s="160" t="s">
        <v>429</v>
      </c>
      <c r="B10" s="19">
        <v>6574000</v>
      </c>
      <c r="C10" s="19">
        <v>3068000</v>
      </c>
      <c r="D10" s="19">
        <v>2476000</v>
      </c>
      <c r="E10" s="19">
        <v>592000</v>
      </c>
      <c r="F10" s="19">
        <f t="shared" si="0"/>
        <v>3506000</v>
      </c>
      <c r="G10" s="19">
        <v>467000</v>
      </c>
      <c r="I10" s="20"/>
    </row>
    <row r="11" spans="1:11">
      <c r="A11" s="160" t="s">
        <v>446</v>
      </c>
      <c r="B11" s="19">
        <v>6604000</v>
      </c>
      <c r="C11" s="19">
        <v>3084000</v>
      </c>
      <c r="D11" s="19">
        <v>2488000</v>
      </c>
      <c r="E11" s="19">
        <v>596000</v>
      </c>
      <c r="F11" s="19">
        <f t="shared" si="0"/>
        <v>3520000</v>
      </c>
      <c r="G11" s="19">
        <v>503000</v>
      </c>
      <c r="I11" s="20"/>
    </row>
    <row r="12" spans="1:11">
      <c r="A12" s="188" t="s">
        <v>458</v>
      </c>
      <c r="B12" s="19">
        <v>6635000</v>
      </c>
      <c r="C12" s="19">
        <v>3081000</v>
      </c>
      <c r="D12" s="19">
        <v>2436000</v>
      </c>
      <c r="E12" s="19">
        <v>645000</v>
      </c>
      <c r="F12" s="19">
        <f t="shared" si="0"/>
        <v>3554000</v>
      </c>
      <c r="G12" s="19">
        <v>504000</v>
      </c>
      <c r="I12" s="20"/>
    </row>
    <row r="13" spans="1:11">
      <c r="A13" s="188" t="s">
        <v>467</v>
      </c>
      <c r="B13" s="19">
        <v>6664000</v>
      </c>
      <c r="C13" s="19">
        <v>2990000</v>
      </c>
      <c r="D13" s="19">
        <v>2401000</v>
      </c>
      <c r="E13" s="19">
        <v>588000</v>
      </c>
      <c r="F13" s="19">
        <f t="shared" si="0"/>
        <v>3675000</v>
      </c>
      <c r="G13" s="19">
        <v>563000</v>
      </c>
      <c r="I13" s="20"/>
    </row>
    <row r="14" spans="1:11">
      <c r="A14" s="188" t="s">
        <v>480</v>
      </c>
      <c r="B14" s="19">
        <v>6692000</v>
      </c>
      <c r="C14" s="19">
        <v>3040000</v>
      </c>
      <c r="D14" s="19">
        <v>2439000</v>
      </c>
      <c r="E14" s="19">
        <v>601000</v>
      </c>
      <c r="F14" s="19">
        <f>B14-D14-E14</f>
        <v>3652000</v>
      </c>
      <c r="G14" s="19">
        <v>540000</v>
      </c>
      <c r="I14" s="20"/>
    </row>
    <row r="15" spans="1:11">
      <c r="A15" s="188" t="s">
        <v>490</v>
      </c>
      <c r="B15" s="19">
        <v>6720000</v>
      </c>
      <c r="C15" s="19">
        <v>3049000</v>
      </c>
      <c r="D15" s="19">
        <v>2429000</v>
      </c>
      <c r="E15" s="19">
        <v>620000</v>
      </c>
      <c r="F15" s="19">
        <f>B15-D15-E15</f>
        <v>3671000</v>
      </c>
      <c r="G15" s="19">
        <v>592000</v>
      </c>
      <c r="I15" s="20"/>
    </row>
    <row r="16" spans="1:11">
      <c r="A16" s="188" t="s">
        <v>507</v>
      </c>
      <c r="B16" s="19">
        <v>6748000</v>
      </c>
      <c r="C16" s="19">
        <v>3137000</v>
      </c>
      <c r="D16" s="19">
        <v>2500000</v>
      </c>
      <c r="E16" s="19">
        <v>638000</v>
      </c>
      <c r="F16" s="19">
        <f>B16-D16-E16</f>
        <v>3610000</v>
      </c>
      <c r="G16" s="19">
        <v>604000</v>
      </c>
      <c r="I16" s="20"/>
    </row>
    <row r="17" spans="1:7">
      <c r="B17" s="21"/>
      <c r="C17" s="21"/>
      <c r="D17" s="19"/>
      <c r="E17" s="21"/>
      <c r="F17" s="21"/>
      <c r="G17" s="21"/>
    </row>
    <row r="18" spans="1:7">
      <c r="A18" s="18" t="s">
        <v>42</v>
      </c>
      <c r="B18" s="22">
        <f t="shared" ref="B18:G18" si="1">(B4-B3)/B3*100</f>
        <v>0.36799999999999999</v>
      </c>
      <c r="C18" s="22">
        <f t="shared" si="1"/>
        <v>1.3273001508295625</v>
      </c>
      <c r="D18" s="22">
        <f t="shared" si="1"/>
        <v>2.029664324746292</v>
      </c>
      <c r="E18" s="22">
        <f t="shared" si="1"/>
        <v>-1.0624169986719787</v>
      </c>
      <c r="F18" s="22">
        <f t="shared" si="1"/>
        <v>-0.71550255536626917</v>
      </c>
      <c r="G18" s="22">
        <f t="shared" si="1"/>
        <v>-8.7431693989071047</v>
      </c>
    </row>
    <row r="19" spans="1:7">
      <c r="A19" s="18" t="s">
        <v>43</v>
      </c>
      <c r="B19" s="22">
        <f t="shared" ref="B19:G19" si="2">(B5-B4)/B4*100</f>
        <v>0.35070938944683561</v>
      </c>
      <c r="C19" s="22">
        <f t="shared" si="2"/>
        <v>-1.3992259601071748</v>
      </c>
      <c r="D19" s="22">
        <f t="shared" si="2"/>
        <v>-1.1859219586840091</v>
      </c>
      <c r="E19" s="22">
        <f t="shared" si="2"/>
        <v>-2.1476510067114094</v>
      </c>
      <c r="F19" s="22">
        <f t="shared" si="2"/>
        <v>2.3678792038435139</v>
      </c>
      <c r="G19" s="22">
        <f t="shared" si="2"/>
        <v>11.377245508982035</v>
      </c>
    </row>
    <row r="20" spans="1:7">
      <c r="A20" s="18" t="s">
        <v>44</v>
      </c>
      <c r="B20" s="22">
        <f t="shared" ref="B20:G20" si="3">(B6-B5)/B5*100</f>
        <v>0.3653693407466243</v>
      </c>
      <c r="C20" s="22">
        <f t="shared" si="3"/>
        <v>0.27173913043478259</v>
      </c>
      <c r="D20" s="22">
        <f t="shared" si="3"/>
        <v>1.8583042973286876</v>
      </c>
      <c r="E20" s="22">
        <f t="shared" si="3"/>
        <v>-5.3497942386831276</v>
      </c>
      <c r="F20" s="22">
        <f t="shared" si="3"/>
        <v>0.46932618169627888</v>
      </c>
      <c r="G20" s="22">
        <f t="shared" si="3"/>
        <v>20.43010752688172</v>
      </c>
    </row>
    <row r="21" spans="1:7">
      <c r="A21" s="18" t="s">
        <v>45</v>
      </c>
      <c r="B21" s="22">
        <f t="shared" ref="B21:G21" si="4">(B7-B6)/B6*100</f>
        <v>0.34821145932257042</v>
      </c>
      <c r="C21" s="22">
        <f t="shared" si="4"/>
        <v>-2.1981330924420357</v>
      </c>
      <c r="D21" s="22">
        <f t="shared" si="4"/>
        <v>-4.4469783352337515</v>
      </c>
      <c r="E21" s="22">
        <f t="shared" si="4"/>
        <v>6.2318840579710146</v>
      </c>
      <c r="F21" s="22">
        <f t="shared" si="4"/>
        <v>3.203203203203203</v>
      </c>
      <c r="G21" s="22">
        <f t="shared" si="4"/>
        <v>20.982142857142858</v>
      </c>
    </row>
    <row r="22" spans="1:7">
      <c r="A22" s="18" t="s">
        <v>346</v>
      </c>
      <c r="B22" s="22">
        <f t="shared" ref="B22:G22" si="5">(B8-B7)/B7*100</f>
        <v>0.3470031545741325</v>
      </c>
      <c r="C22" s="22">
        <f t="shared" si="5"/>
        <v>-6.3115763546798025</v>
      </c>
      <c r="D22" s="22">
        <f t="shared" si="5"/>
        <v>-2.2673031026252981</v>
      </c>
      <c r="E22" s="22">
        <f t="shared" si="5"/>
        <v>-20.054570259208731</v>
      </c>
      <c r="F22" s="22">
        <f t="shared" si="5"/>
        <v>7.3068218558034275</v>
      </c>
      <c r="G22" s="22">
        <f t="shared" si="5"/>
        <v>65.313653136531372</v>
      </c>
    </row>
    <row r="23" spans="1:7">
      <c r="A23" s="160" t="s">
        <v>400</v>
      </c>
      <c r="B23" s="22">
        <f t="shared" ref="B23:G23" si="6">(B9-B8)/B8*100</f>
        <v>2.8607356177302736</v>
      </c>
      <c r="C23" s="22">
        <f t="shared" si="6"/>
        <v>2.0374630299046994</v>
      </c>
      <c r="D23" s="22">
        <f t="shared" si="6"/>
        <v>2.8083028083028085</v>
      </c>
      <c r="E23" s="22">
        <f t="shared" si="6"/>
        <v>-1.1945392491467577</v>
      </c>
      <c r="F23" s="22">
        <f t="shared" si="6"/>
        <v>3.6155468514612834</v>
      </c>
      <c r="G23" s="22">
        <f t="shared" si="6"/>
        <v>10.491071428571429</v>
      </c>
    </row>
    <row r="24" spans="1:7">
      <c r="A24" s="160" t="s">
        <v>430</v>
      </c>
      <c r="B24" s="22">
        <f t="shared" ref="B24:G27" si="7">(B10-B9)/B9*100</f>
        <v>0.45843520782396091</v>
      </c>
      <c r="C24" s="22">
        <f t="shared" si="7"/>
        <v>-1.1916264090177133</v>
      </c>
      <c r="D24" s="22">
        <f t="shared" si="7"/>
        <v>-1.9794140934283451</v>
      </c>
      <c r="E24" s="22">
        <f t="shared" si="7"/>
        <v>2.2452504317789295</v>
      </c>
      <c r="F24" s="22">
        <f t="shared" si="7"/>
        <v>1.9482407676650189</v>
      </c>
      <c r="G24" s="22">
        <f t="shared" si="7"/>
        <v>-5.6565656565656566</v>
      </c>
    </row>
    <row r="25" spans="1:7">
      <c r="A25" s="160" t="s">
        <v>447</v>
      </c>
      <c r="B25" s="22">
        <f t="shared" ref="B25:B30" si="8">(B11-B10)/B10*100</f>
        <v>0.45634317006388808</v>
      </c>
      <c r="C25" s="22">
        <f t="shared" si="7"/>
        <v>0.5215123859191656</v>
      </c>
      <c r="D25" s="22">
        <f t="shared" si="7"/>
        <v>0.48465266558966075</v>
      </c>
      <c r="E25" s="22">
        <f t="shared" si="7"/>
        <v>0.67567567567567566</v>
      </c>
      <c r="F25" s="22">
        <f t="shared" si="7"/>
        <v>0.39931545921277811</v>
      </c>
      <c r="G25" s="22">
        <f>(G11-G10)/G10*100</f>
        <v>7.7087794432548176</v>
      </c>
    </row>
    <row r="26" spans="1:7">
      <c r="A26" s="188" t="s">
        <v>459</v>
      </c>
      <c r="B26" s="22">
        <f t="shared" si="8"/>
        <v>0.46941247728649299</v>
      </c>
      <c r="C26" s="22">
        <f t="shared" si="7"/>
        <v>-9.727626459143969E-2</v>
      </c>
      <c r="D26" s="22">
        <f t="shared" si="7"/>
        <v>-2.090032154340836</v>
      </c>
      <c r="E26" s="22">
        <f t="shared" si="7"/>
        <v>8.2214765100671148</v>
      </c>
      <c r="F26" s="22">
        <f t="shared" si="7"/>
        <v>0.96590909090909083</v>
      </c>
      <c r="G26" s="22">
        <f>(G12-G11)/G11*100</f>
        <v>0.19880715705765406</v>
      </c>
    </row>
    <row r="27" spans="1:7">
      <c r="A27" s="188" t="s">
        <v>468</v>
      </c>
      <c r="B27" s="22">
        <f t="shared" si="8"/>
        <v>0.43707611152976639</v>
      </c>
      <c r="C27" s="22">
        <f t="shared" ref="C27:D29" si="9">(C13-C12)/C12*100</f>
        <v>-2.9535864978902953</v>
      </c>
      <c r="D27" s="22">
        <f t="shared" si="9"/>
        <v>-1.4367816091954022</v>
      </c>
      <c r="E27" s="22">
        <f t="shared" si="7"/>
        <v>-8.8372093023255811</v>
      </c>
      <c r="F27" s="22">
        <f t="shared" si="7"/>
        <v>3.4046145188519978</v>
      </c>
      <c r="G27" s="22">
        <f>(G13-G12)/G12*100</f>
        <v>11.706349206349206</v>
      </c>
    </row>
    <row r="28" spans="1:7">
      <c r="A28" s="188" t="s">
        <v>481</v>
      </c>
      <c r="B28" s="22">
        <f t="shared" si="8"/>
        <v>0.42016806722689076</v>
      </c>
      <c r="C28" s="22">
        <f t="shared" si="9"/>
        <v>1.6722408026755853</v>
      </c>
      <c r="D28" s="22">
        <f t="shared" si="9"/>
        <v>1.5826738858808829</v>
      </c>
      <c r="E28" s="22">
        <f>(E14-E13)/E13*100</f>
        <v>2.2108843537414966</v>
      </c>
      <c r="F28" s="22">
        <f>(F14-F13)/F13*100</f>
        <v>-0.62585034013605445</v>
      </c>
      <c r="G28" s="22">
        <f>(G14-G13)/G13*100</f>
        <v>-4.0852575488454708</v>
      </c>
    </row>
    <row r="29" spans="1:7">
      <c r="A29" s="188" t="s">
        <v>494</v>
      </c>
      <c r="B29" s="22">
        <f t="shared" si="8"/>
        <v>0.41841004184100417</v>
      </c>
      <c r="C29" s="22">
        <f t="shared" si="9"/>
        <v>0.2960526315789474</v>
      </c>
      <c r="D29" s="22">
        <f t="shared" si="9"/>
        <v>-0.41000410004100041</v>
      </c>
      <c r="E29" s="22">
        <f>(E15-E14)/E14*100</f>
        <v>3.1613976705490847</v>
      </c>
      <c r="F29" s="22">
        <f>(F15-F14)/F14*100</f>
        <v>0.52026286966045998</v>
      </c>
      <c r="G29" s="22">
        <f>(G15-G14)/G14*100</f>
        <v>9.6296296296296298</v>
      </c>
    </row>
    <row r="30" spans="1:7">
      <c r="A30" s="188" t="s">
        <v>508</v>
      </c>
      <c r="B30" s="22">
        <f t="shared" si="8"/>
        <v>0.41666666666666669</v>
      </c>
      <c r="C30" s="22">
        <f t="shared" ref="C30:G30" si="10">(C16-C15)/C15*100</f>
        <v>2.8861921941620206</v>
      </c>
      <c r="D30" s="22">
        <f t="shared" si="10"/>
        <v>2.923013585837793</v>
      </c>
      <c r="E30" s="22">
        <f t="shared" si="10"/>
        <v>2.903225806451613</v>
      </c>
      <c r="F30" s="22">
        <f t="shared" si="10"/>
        <v>-1.6616725687823481</v>
      </c>
      <c r="G30" s="22">
        <f t="shared" si="10"/>
        <v>2.0270270270270272</v>
      </c>
    </row>
    <row r="31" spans="1:7" s="23" customFormat="1">
      <c r="B31" s="24"/>
      <c r="C31" s="24"/>
      <c r="D31" s="24"/>
      <c r="E31" s="24"/>
      <c r="F31" s="24"/>
      <c r="G31" s="24"/>
    </row>
    <row r="32" spans="1:7" s="23" customFormat="1">
      <c r="A32" s="18" t="s">
        <v>46</v>
      </c>
      <c r="B32" s="22">
        <f t="shared" ref="B32:G32" si="11">(B7-B3)/B3*100</f>
        <v>1.44</v>
      </c>
      <c r="C32" s="22">
        <f t="shared" si="11"/>
        <v>-2.0211161387631975</v>
      </c>
      <c r="D32" s="22">
        <f t="shared" si="11"/>
        <v>-1.873536299765808</v>
      </c>
      <c r="E32" s="22">
        <f t="shared" si="11"/>
        <v>-2.6560424966799467</v>
      </c>
      <c r="F32" s="22">
        <f t="shared" si="11"/>
        <v>5.3833049403747868</v>
      </c>
      <c r="G32" s="22">
        <f t="shared" si="11"/>
        <v>48.087431693989068</v>
      </c>
    </row>
    <row r="33" spans="1:9" s="23" customFormat="1">
      <c r="A33" s="18" t="s">
        <v>347</v>
      </c>
      <c r="B33" s="22">
        <f t="shared" ref="B33:G33" si="12">(B8-B4)/B4*100</f>
        <v>1.4187788936712897</v>
      </c>
      <c r="C33" s="22">
        <f t="shared" si="12"/>
        <v>-9.4075617743375997</v>
      </c>
      <c r="D33" s="22">
        <f t="shared" si="12"/>
        <v>-6.0061208875286916</v>
      </c>
      <c r="E33" s="22">
        <f t="shared" si="12"/>
        <v>-21.34228187919463</v>
      </c>
      <c r="F33" s="22">
        <f t="shared" si="12"/>
        <v>13.898421413864103</v>
      </c>
      <c r="G33" s="22">
        <f t="shared" si="12"/>
        <v>168.26347305389223</v>
      </c>
    </row>
    <row r="34" spans="1:9" s="23" customFormat="1">
      <c r="A34" s="160" t="s">
        <v>401</v>
      </c>
      <c r="B34" s="22">
        <f t="shared" ref="B34:G34" si="13">(B9-B5)/B5*100</f>
        <v>3.9555202541699761</v>
      </c>
      <c r="C34" s="22">
        <f t="shared" si="13"/>
        <v>-6.25</v>
      </c>
      <c r="D34" s="22">
        <f t="shared" si="13"/>
        <v>-2.2067363530778166</v>
      </c>
      <c r="E34" s="22">
        <f t="shared" si="13"/>
        <v>-20.5761316872428</v>
      </c>
      <c r="F34" s="22">
        <f t="shared" si="13"/>
        <v>15.286624203821656</v>
      </c>
      <c r="G34" s="22">
        <f t="shared" si="13"/>
        <v>166.12903225806451</v>
      </c>
      <c r="I34" s="24"/>
    </row>
    <row r="35" spans="1:9" s="23" customFormat="1">
      <c r="A35" s="160" t="s">
        <v>431</v>
      </c>
      <c r="B35" s="22">
        <f t="shared" ref="B35:G38" si="14">(B10-B6)/B6*100</f>
        <v>4.0519151630262744</v>
      </c>
      <c r="C35" s="22">
        <f>(C10-C6)/C6*100</f>
        <v>-7.6181872929840413</v>
      </c>
      <c r="D35" s="22">
        <f t="shared" si="14"/>
        <v>-5.8912960851387304</v>
      </c>
      <c r="E35" s="22">
        <f t="shared" si="14"/>
        <v>-14.202898550724639</v>
      </c>
      <c r="F35" s="22">
        <f t="shared" si="14"/>
        <v>16.983650316983649</v>
      </c>
      <c r="G35" s="22">
        <f t="shared" si="14"/>
        <v>108.48214285714286</v>
      </c>
      <c r="I35" s="24"/>
    </row>
    <row r="36" spans="1:9" s="23" customFormat="1">
      <c r="A36" s="160" t="s">
        <v>448</v>
      </c>
      <c r="B36" s="22">
        <f t="shared" si="14"/>
        <v>4.1640378548895898</v>
      </c>
      <c r="C36" s="22">
        <f t="shared" si="14"/>
        <v>-5.0492610837438425</v>
      </c>
      <c r="D36" s="22">
        <f t="shared" si="14"/>
        <v>-1.0342084327764518</v>
      </c>
      <c r="E36" s="22">
        <f t="shared" si="14"/>
        <v>-18.690313778990451</v>
      </c>
      <c r="F36" s="22">
        <f>(F11-F7)/F7*100</f>
        <v>13.805366957646298</v>
      </c>
      <c r="G36" s="22">
        <f t="shared" si="14"/>
        <v>85.608856088560884</v>
      </c>
    </row>
    <row r="37" spans="1:9" s="23" customFormat="1">
      <c r="A37" s="188" t="s">
        <v>460</v>
      </c>
      <c r="B37" s="22">
        <f t="shared" si="14"/>
        <v>4.2911034265954102</v>
      </c>
      <c r="C37" s="22">
        <f t="shared" si="14"/>
        <v>1.2487676634899769</v>
      </c>
      <c r="D37" s="22">
        <f>(D12-D8)/D8*100</f>
        <v>-0.85470085470085477</v>
      </c>
      <c r="E37" s="22">
        <f t="shared" si="14"/>
        <v>10.068259385665529</v>
      </c>
      <c r="F37" s="22">
        <f>(F12-F8)/F8*100</f>
        <v>7.0804459174450134</v>
      </c>
      <c r="G37" s="22">
        <f t="shared" si="14"/>
        <v>12.5</v>
      </c>
    </row>
    <row r="38" spans="1:9" s="23" customFormat="1">
      <c r="A38" s="188" t="s">
        <v>469</v>
      </c>
      <c r="B38" s="22">
        <f t="shared" si="14"/>
        <v>1.8337408312958436</v>
      </c>
      <c r="C38" s="22">
        <f t="shared" si="14"/>
        <v>-3.7037037037037033</v>
      </c>
      <c r="D38" s="22">
        <f>(D13-D9)/D9*100</f>
        <v>-4.9485352335708628</v>
      </c>
      <c r="E38" s="22">
        <f t="shared" si="14"/>
        <v>1.5544041450777202</v>
      </c>
      <c r="F38" s="22">
        <f>(F13-F9)/F9*100</f>
        <v>6.8624600174469323</v>
      </c>
      <c r="G38" s="22">
        <f t="shared" si="14"/>
        <v>13.737373737373737</v>
      </c>
    </row>
    <row r="39" spans="1:9" s="23" customFormat="1">
      <c r="A39" s="188" t="s">
        <v>482</v>
      </c>
      <c r="B39" s="22">
        <f t="shared" ref="B39:C41" si="15">(B14-B10)/B10*100</f>
        <v>1.7949498022512931</v>
      </c>
      <c r="C39" s="22">
        <f t="shared" si="15"/>
        <v>-0.91264667535853972</v>
      </c>
      <c r="D39" s="22">
        <f>(D14-D10)/D10*100</f>
        <v>-1.494345718901454</v>
      </c>
      <c r="E39" s="22">
        <f>(E14-E10)/E10*100</f>
        <v>1.5202702702702704</v>
      </c>
      <c r="F39" s="22">
        <f>(F14-F10)/F10*100</f>
        <v>4.1642897889332575</v>
      </c>
      <c r="G39" s="22">
        <f>(G14-G10)/G10*100</f>
        <v>15.631691648822269</v>
      </c>
    </row>
    <row r="40" spans="1:9" s="23" customFormat="1">
      <c r="A40" s="188" t="s">
        <v>491</v>
      </c>
      <c r="B40" s="22">
        <f t="shared" si="15"/>
        <v>1.7565112053301031</v>
      </c>
      <c r="C40" s="22">
        <f t="shared" si="15"/>
        <v>-1.1348897535667963</v>
      </c>
      <c r="D40" s="22">
        <f>(D15-D11)/D11*100</f>
        <v>-2.3713826366559485</v>
      </c>
      <c r="E40" s="22">
        <f>(E15-E11)/E11*100</f>
        <v>4.0268456375838921</v>
      </c>
      <c r="F40" s="22">
        <f>(F15-F11)/F11*100</f>
        <v>4.2897727272727275</v>
      </c>
      <c r="G40" s="22">
        <f>(G15-G11)/G11*100</f>
        <v>17.693836978131213</v>
      </c>
    </row>
    <row r="41" spans="1:9" s="23" customFormat="1">
      <c r="A41" s="188" t="s">
        <v>506</v>
      </c>
      <c r="B41" s="22">
        <f t="shared" si="15"/>
        <v>1.7030896759608136</v>
      </c>
      <c r="C41" s="22">
        <f t="shared" si="15"/>
        <v>1.8175916910094125</v>
      </c>
      <c r="D41" s="22">
        <f t="shared" ref="D41:G41" si="16">(D16-D12)/D12*100</f>
        <v>2.6272577996715927</v>
      </c>
      <c r="E41" s="22">
        <f t="shared" si="16"/>
        <v>-1.0852713178294573</v>
      </c>
      <c r="F41" s="22">
        <f t="shared" si="16"/>
        <v>1.5756893640967922</v>
      </c>
      <c r="G41" s="22">
        <f t="shared" si="16"/>
        <v>19.841269841269842</v>
      </c>
    </row>
    <row r="42" spans="1:9">
      <c r="B42" s="7"/>
      <c r="D42" s="7"/>
      <c r="E42" s="7"/>
    </row>
    <row r="43" spans="1:9" ht="38.25">
      <c r="A43" s="7"/>
      <c r="B43" s="144" t="s">
        <v>47</v>
      </c>
      <c r="C43" s="144" t="s">
        <v>48</v>
      </c>
      <c r="D43" s="144" t="s">
        <v>49</v>
      </c>
      <c r="E43" s="17"/>
      <c r="F43" s="144" t="s">
        <v>348</v>
      </c>
    </row>
    <row r="44" spans="1:9">
      <c r="A44" s="18" t="str">
        <f t="shared" ref="A44:A56" si="17">A3</f>
        <v>Q1 2008</v>
      </c>
      <c r="B44" s="22">
        <f>E3/C3*100</f>
        <v>22.714932126696834</v>
      </c>
      <c r="C44" s="22">
        <f>D3/B3*100</f>
        <v>40.991999999999997</v>
      </c>
      <c r="D44" s="22">
        <f>(C3/B3)*100</f>
        <v>53.04</v>
      </c>
      <c r="F44" s="22">
        <f>(E3+G3)/C3*100</f>
        <v>28.235294117647058</v>
      </c>
    </row>
    <row r="45" spans="1:9">
      <c r="A45" s="18" t="str">
        <f t="shared" si="17"/>
        <v>Q2 2008</v>
      </c>
      <c r="B45" s="22">
        <f>E4/C4*100</f>
        <v>22.179220005954154</v>
      </c>
      <c r="C45" s="22">
        <f t="shared" ref="C45:C51" si="18">D4/B4*100</f>
        <v>41.670652000637652</v>
      </c>
      <c r="D45" s="22">
        <f t="shared" ref="D45:D51" si="19">(C4/B4)*100</f>
        <v>53.546947234178219</v>
      </c>
      <c r="F45" s="22">
        <f t="shared" ref="F45:F51" si="20">(E4+G4)/C4*100</f>
        <v>27.150937779100925</v>
      </c>
    </row>
    <row r="46" spans="1:9">
      <c r="A46" s="18" t="str">
        <f t="shared" si="17"/>
        <v>Q3 2008</v>
      </c>
      <c r="B46" s="22">
        <f t="shared" ref="B46:B51" si="21">E5/C5*100</f>
        <v>22.010869565217391</v>
      </c>
      <c r="C46" s="22">
        <f t="shared" si="18"/>
        <v>41.032565528196976</v>
      </c>
      <c r="D46" s="22">
        <f t="shared" si="19"/>
        <v>52.613185067513903</v>
      </c>
      <c r="F46" s="22">
        <f t="shared" si="20"/>
        <v>27.626811594202898</v>
      </c>
    </row>
    <row r="47" spans="1:9">
      <c r="A47" s="18" t="str">
        <f t="shared" si="17"/>
        <v>Q4 2008</v>
      </c>
      <c r="B47" s="22">
        <f t="shared" si="21"/>
        <v>20.77687443541102</v>
      </c>
      <c r="C47" s="22">
        <f t="shared" si="18"/>
        <v>41.642924976258314</v>
      </c>
      <c r="D47" s="22">
        <f t="shared" si="19"/>
        <v>52.564102564102569</v>
      </c>
      <c r="F47" s="22">
        <f t="shared" si="20"/>
        <v>27.521830773863293</v>
      </c>
    </row>
    <row r="48" spans="1:9">
      <c r="A48" s="18" t="str">
        <f t="shared" si="17"/>
        <v>Q1 2009</v>
      </c>
      <c r="B48" s="22">
        <f t="shared" si="21"/>
        <v>22.567733990147783</v>
      </c>
      <c r="C48" s="22">
        <f t="shared" si="18"/>
        <v>39.652996845425868</v>
      </c>
      <c r="D48" s="22">
        <f t="shared" si="19"/>
        <v>51.230283911671926</v>
      </c>
      <c r="F48" s="22">
        <f t="shared" si="20"/>
        <v>30.911330049261082</v>
      </c>
    </row>
    <row r="49" spans="1:11">
      <c r="A49" s="18" t="str">
        <f t="shared" si="17"/>
        <v>Q2 2009</v>
      </c>
      <c r="B49" s="22">
        <f t="shared" si="21"/>
        <v>19.257311863292802</v>
      </c>
      <c r="C49" s="22">
        <f t="shared" si="18"/>
        <v>38.619930839358688</v>
      </c>
      <c r="D49" s="22">
        <f t="shared" si="19"/>
        <v>47.830870795347373</v>
      </c>
      <c r="F49" s="22">
        <f t="shared" si="20"/>
        <v>33.979625369700955</v>
      </c>
    </row>
    <row r="50" spans="1:11">
      <c r="A50" s="18" t="str">
        <f t="shared" si="17"/>
        <v>Q3 2009</v>
      </c>
      <c r="B50" s="22">
        <f t="shared" si="21"/>
        <v>18.647342995169083</v>
      </c>
      <c r="C50" s="22">
        <f t="shared" si="18"/>
        <v>38.600244498777506</v>
      </c>
      <c r="D50" s="22">
        <f t="shared" si="19"/>
        <v>47.448044009779949</v>
      </c>
      <c r="F50" s="22">
        <f t="shared" si="20"/>
        <v>34.589371980676333</v>
      </c>
    </row>
    <row r="51" spans="1:11">
      <c r="A51" s="18" t="str">
        <f t="shared" si="17"/>
        <v>Q4 2009</v>
      </c>
      <c r="B51" s="22">
        <f t="shared" si="21"/>
        <v>19.295958279009128</v>
      </c>
      <c r="C51" s="22">
        <f t="shared" si="18"/>
        <v>37.663522969272897</v>
      </c>
      <c r="D51" s="22">
        <f t="shared" si="19"/>
        <v>46.668694858533613</v>
      </c>
      <c r="F51" s="22">
        <f t="shared" si="20"/>
        <v>34.517601043024769</v>
      </c>
      <c r="G51" s="7"/>
    </row>
    <row r="52" spans="1:11">
      <c r="A52" s="18" t="str">
        <f t="shared" si="17"/>
        <v>Q1 2010</v>
      </c>
      <c r="B52" s="22">
        <f t="shared" ref="B52:B57" si="22">E11/C11*100</f>
        <v>19.325551232166021</v>
      </c>
      <c r="C52" s="22">
        <f t="shared" ref="C52:C57" si="23">D11/B11*100</f>
        <v>37.674136886735312</v>
      </c>
      <c r="D52" s="22">
        <f>(C11/B11)*100</f>
        <v>46.698970321017562</v>
      </c>
      <c r="F52" s="22">
        <f t="shared" ref="F52:F57" si="24">(E11+G11)/C11*100</f>
        <v>35.635538261997404</v>
      </c>
    </row>
    <row r="53" spans="1:11">
      <c r="A53" s="18" t="str">
        <f t="shared" si="17"/>
        <v>Q2 2010</v>
      </c>
      <c r="B53" s="22">
        <f t="shared" si="22"/>
        <v>20.934761441090554</v>
      </c>
      <c r="C53" s="22">
        <f t="shared" si="23"/>
        <v>36.714393368500374</v>
      </c>
      <c r="D53" s="22">
        <f>(C12/B12)*100</f>
        <v>46.435568952524491</v>
      </c>
      <c r="F53" s="22">
        <f t="shared" si="24"/>
        <v>37.29308666017527</v>
      </c>
    </row>
    <row r="54" spans="1:11">
      <c r="A54" s="18" t="str">
        <f t="shared" si="17"/>
        <v>Q3 2010</v>
      </c>
      <c r="B54" s="22">
        <f t="shared" si="22"/>
        <v>19.665551839464886</v>
      </c>
      <c r="C54" s="22">
        <f t="shared" si="23"/>
        <v>36.029411764705884</v>
      </c>
      <c r="D54" s="22">
        <f>(C13/B13)*100</f>
        <v>44.867947178871546</v>
      </c>
      <c r="F54" s="22">
        <f t="shared" si="24"/>
        <v>38.49498327759197</v>
      </c>
      <c r="G54" s="7"/>
    </row>
    <row r="55" spans="1:11">
      <c r="A55" s="18" t="str">
        <f t="shared" si="17"/>
        <v>Q4 2010</v>
      </c>
      <c r="B55" s="22">
        <f t="shared" si="22"/>
        <v>19.769736842105264</v>
      </c>
      <c r="C55" s="22">
        <f t="shared" si="23"/>
        <v>36.446503287507468</v>
      </c>
      <c r="D55" s="22">
        <f>(C14/B14)*100</f>
        <v>45.427375971309026</v>
      </c>
      <c r="F55" s="22">
        <f t="shared" si="24"/>
        <v>37.532894736842103</v>
      </c>
      <c r="G55" s="7"/>
    </row>
    <row r="56" spans="1:11">
      <c r="A56" s="18" t="str">
        <f t="shared" si="17"/>
        <v>Q1 2011</v>
      </c>
      <c r="B56" s="22">
        <f t="shared" si="22"/>
        <v>20.334535913414236</v>
      </c>
      <c r="C56" s="22">
        <f t="shared" si="23"/>
        <v>36.145833333333336</v>
      </c>
      <c r="D56" s="22">
        <f>(C15/B15)*100</f>
        <v>45.37202380952381</v>
      </c>
      <c r="F56" s="22">
        <f t="shared" si="24"/>
        <v>39.750737946867822</v>
      </c>
      <c r="G56" s="7"/>
    </row>
    <row r="57" spans="1:11">
      <c r="A57" s="188" t="s">
        <v>507</v>
      </c>
      <c r="B57" s="22">
        <f t="shared" si="22"/>
        <v>20.337902454574433</v>
      </c>
      <c r="C57" s="22">
        <f t="shared" si="23"/>
        <v>37.048014226437466</v>
      </c>
      <c r="D57" s="22">
        <f>C16/B16*100</f>
        <v>46.48784825133373</v>
      </c>
      <c r="F57" s="22">
        <f t="shared" si="24"/>
        <v>39.591966847306345</v>
      </c>
    </row>
    <row r="58" spans="1:11" ht="13.5" thickBot="1"/>
    <row r="59" spans="1:11" ht="31.5" customHeight="1" thickBot="1">
      <c r="A59" s="350" t="s">
        <v>101</v>
      </c>
      <c r="B59" s="351"/>
      <c r="C59" s="351"/>
      <c r="D59" s="351"/>
      <c r="E59" s="351"/>
      <c r="F59" s="351"/>
      <c r="G59" s="351"/>
      <c r="H59" s="351"/>
      <c r="I59" s="351"/>
      <c r="J59" s="351"/>
      <c r="K59" s="352"/>
    </row>
    <row r="60" spans="1:11" ht="25.5">
      <c r="B60" s="144" t="s">
        <v>50</v>
      </c>
      <c r="C60" s="144" t="s">
        <v>51</v>
      </c>
      <c r="D60" s="144" t="s">
        <v>52</v>
      </c>
      <c r="E60" s="144" t="s">
        <v>53</v>
      </c>
      <c r="F60" s="144" t="s">
        <v>54</v>
      </c>
      <c r="G60" s="144" t="s">
        <v>55</v>
      </c>
      <c r="H60" s="144" t="s">
        <v>56</v>
      </c>
      <c r="I60" s="144" t="s">
        <v>57</v>
      </c>
      <c r="J60" s="144" t="s">
        <v>58</v>
      </c>
      <c r="K60" s="144" t="s">
        <v>59</v>
      </c>
    </row>
    <row r="61" spans="1:11">
      <c r="A61" s="25" t="str">
        <f t="shared" ref="A61:A74" si="25">A44</f>
        <v>Q1 2008</v>
      </c>
      <c r="B61" s="19">
        <v>129000</v>
      </c>
      <c r="C61" s="19">
        <v>8000</v>
      </c>
      <c r="D61" s="19">
        <v>441000</v>
      </c>
      <c r="E61" s="19">
        <v>13000</v>
      </c>
      <c r="F61" s="19">
        <v>209000</v>
      </c>
      <c r="G61" s="19">
        <v>593000</v>
      </c>
      <c r="H61" s="19">
        <v>168000</v>
      </c>
      <c r="I61" s="19">
        <v>289000</v>
      </c>
      <c r="J61" s="19">
        <v>484000</v>
      </c>
      <c r="K61" s="19">
        <v>229000</v>
      </c>
    </row>
    <row r="62" spans="1:11">
      <c r="A62" s="25" t="str">
        <f t="shared" si="25"/>
        <v>Q2 2008</v>
      </c>
      <c r="B62" s="19">
        <v>165000</v>
      </c>
      <c r="C62" s="19">
        <v>8000</v>
      </c>
      <c r="D62" s="19">
        <v>428000</v>
      </c>
      <c r="E62" s="19">
        <v>16000</v>
      </c>
      <c r="F62" s="19">
        <v>219000</v>
      </c>
      <c r="G62" s="19">
        <v>583000</v>
      </c>
      <c r="H62" s="19">
        <v>171000</v>
      </c>
      <c r="I62" s="19">
        <v>296000</v>
      </c>
      <c r="J62" s="19">
        <v>497000</v>
      </c>
      <c r="K62" s="19">
        <v>230000</v>
      </c>
    </row>
    <row r="63" spans="1:11">
      <c r="A63" s="25" t="str">
        <f t="shared" si="25"/>
        <v>Q3 2008</v>
      </c>
      <c r="B63" s="19">
        <v>151000</v>
      </c>
      <c r="C63" s="19">
        <v>8000</v>
      </c>
      <c r="D63" s="19">
        <v>397000</v>
      </c>
      <c r="E63" s="19">
        <v>14000</v>
      </c>
      <c r="F63" s="19">
        <v>224000</v>
      </c>
      <c r="G63" s="19">
        <v>617000</v>
      </c>
      <c r="H63" s="19">
        <v>169000</v>
      </c>
      <c r="I63" s="19">
        <v>264000</v>
      </c>
      <c r="J63" s="19">
        <v>475000</v>
      </c>
      <c r="K63" s="19">
        <v>265000</v>
      </c>
    </row>
    <row r="64" spans="1:11">
      <c r="A64" s="25" t="str">
        <f t="shared" si="25"/>
        <v>Q4 2008</v>
      </c>
      <c r="B64" s="19">
        <v>163000</v>
      </c>
      <c r="C64" s="19">
        <v>9000</v>
      </c>
      <c r="D64" s="19">
        <v>400000</v>
      </c>
      <c r="E64" s="19">
        <v>11000</v>
      </c>
      <c r="F64" s="19">
        <v>242000</v>
      </c>
      <c r="G64" s="19">
        <v>595000</v>
      </c>
      <c r="H64" s="19">
        <v>182000</v>
      </c>
      <c r="I64" s="19">
        <v>270000</v>
      </c>
      <c r="J64" s="19">
        <v>476000</v>
      </c>
      <c r="K64" s="19">
        <v>283000</v>
      </c>
    </row>
    <row r="65" spans="1:11">
      <c r="A65" s="25" t="str">
        <f t="shared" si="25"/>
        <v>Q1 2009</v>
      </c>
      <c r="B65" s="19">
        <v>134000</v>
      </c>
      <c r="C65" s="19">
        <v>8000</v>
      </c>
      <c r="D65" s="19">
        <v>389000</v>
      </c>
      <c r="E65" s="19">
        <v>13000</v>
      </c>
      <c r="F65" s="19">
        <v>218000</v>
      </c>
      <c r="G65" s="19">
        <v>516000</v>
      </c>
      <c r="H65" s="19">
        <v>184000</v>
      </c>
      <c r="I65" s="19">
        <v>279000</v>
      </c>
      <c r="J65" s="19">
        <v>490000</v>
      </c>
      <c r="K65" s="19">
        <v>283000</v>
      </c>
    </row>
    <row r="66" spans="1:11">
      <c r="A66" s="25" t="str">
        <f t="shared" si="25"/>
        <v>Q2 2009</v>
      </c>
      <c r="B66" s="19">
        <v>103000</v>
      </c>
      <c r="C66" s="19">
        <v>11000</v>
      </c>
      <c r="D66" s="19">
        <v>415000</v>
      </c>
      <c r="E66" s="19">
        <v>8000</v>
      </c>
      <c r="F66" s="19">
        <v>233000</v>
      </c>
      <c r="G66" s="19">
        <v>521000</v>
      </c>
      <c r="H66" s="19">
        <v>173000</v>
      </c>
      <c r="I66" s="19">
        <v>280000</v>
      </c>
      <c r="J66" s="19">
        <v>465000</v>
      </c>
      <c r="K66" s="19">
        <v>245000</v>
      </c>
    </row>
    <row r="67" spans="1:11">
      <c r="A67" s="25" t="str">
        <f t="shared" si="25"/>
        <v>Q3 2009</v>
      </c>
      <c r="B67" s="19">
        <v>116000</v>
      </c>
      <c r="C67" s="19">
        <v>6000</v>
      </c>
      <c r="D67" s="19">
        <v>407000</v>
      </c>
      <c r="E67" s="19">
        <v>4000</v>
      </c>
      <c r="F67" s="19">
        <v>244000</v>
      </c>
      <c r="G67" s="19">
        <v>532000</v>
      </c>
      <c r="H67" s="19">
        <v>177000</v>
      </c>
      <c r="I67" s="19">
        <v>313000</v>
      </c>
      <c r="J67" s="19">
        <v>489000</v>
      </c>
      <c r="K67" s="19">
        <v>236000</v>
      </c>
    </row>
    <row r="68" spans="1:11">
      <c r="A68" s="25" t="str">
        <f t="shared" si="25"/>
        <v>Q4 2009</v>
      </c>
      <c r="B68" s="19">
        <v>111000</v>
      </c>
      <c r="C68" s="19">
        <v>7000</v>
      </c>
      <c r="D68" s="19">
        <v>397000</v>
      </c>
      <c r="E68" s="19">
        <v>9000</v>
      </c>
      <c r="F68" s="19">
        <v>238000</v>
      </c>
      <c r="G68" s="19">
        <v>531000</v>
      </c>
      <c r="H68" s="19">
        <v>159000</v>
      </c>
      <c r="I68" s="19">
        <v>306000</v>
      </c>
      <c r="J68" s="19">
        <v>490000</v>
      </c>
      <c r="K68" s="19">
        <v>227000</v>
      </c>
    </row>
    <row r="69" spans="1:11">
      <c r="A69" s="25" t="str">
        <f t="shared" si="25"/>
        <v>Q1 2010</v>
      </c>
      <c r="B69" s="19">
        <v>120000</v>
      </c>
      <c r="C69" s="19">
        <v>9000</v>
      </c>
      <c r="D69" s="19">
        <v>419000</v>
      </c>
      <c r="E69" s="19">
        <v>5000</v>
      </c>
      <c r="F69" s="19">
        <v>243000</v>
      </c>
      <c r="G69" s="19">
        <v>528000</v>
      </c>
      <c r="H69" s="19">
        <v>159000</v>
      </c>
      <c r="I69" s="19">
        <v>275000</v>
      </c>
      <c r="J69" s="19">
        <v>501000</v>
      </c>
      <c r="K69" s="19">
        <v>228000</v>
      </c>
    </row>
    <row r="70" spans="1:11">
      <c r="A70" s="25" t="str">
        <f t="shared" si="25"/>
        <v>Q2 2010</v>
      </c>
      <c r="B70" s="19">
        <v>114000</v>
      </c>
      <c r="C70" s="19">
        <v>8000</v>
      </c>
      <c r="D70" s="19">
        <v>372000</v>
      </c>
      <c r="E70" s="19">
        <v>8000</v>
      </c>
      <c r="F70" s="19">
        <v>236000</v>
      </c>
      <c r="G70" s="19">
        <v>513000</v>
      </c>
      <c r="H70" s="19">
        <v>164000</v>
      </c>
      <c r="I70" s="19">
        <v>312000</v>
      </c>
      <c r="J70" s="19">
        <v>482000</v>
      </c>
      <c r="K70" s="19">
        <v>226000</v>
      </c>
    </row>
    <row r="71" spans="1:11">
      <c r="A71" s="25" t="str">
        <f t="shared" si="25"/>
        <v>Q3 2010</v>
      </c>
      <c r="B71" s="19">
        <v>119000</v>
      </c>
      <c r="C71" s="19">
        <v>7000</v>
      </c>
      <c r="D71" s="19">
        <v>371000</v>
      </c>
      <c r="E71" s="19">
        <v>9000</v>
      </c>
      <c r="F71" s="19">
        <v>231000</v>
      </c>
      <c r="G71" s="19">
        <v>509000</v>
      </c>
      <c r="H71" s="19">
        <v>194000</v>
      </c>
      <c r="I71" s="19">
        <v>279000</v>
      </c>
      <c r="J71" s="19">
        <v>470000</v>
      </c>
      <c r="K71" s="19">
        <v>213000</v>
      </c>
    </row>
    <row r="72" spans="1:11">
      <c r="A72" s="25" t="str">
        <f t="shared" si="25"/>
        <v>Q4 2010</v>
      </c>
      <c r="B72" s="19">
        <v>121000</v>
      </c>
      <c r="C72" s="19">
        <v>13000</v>
      </c>
      <c r="D72" s="19">
        <v>371000</v>
      </c>
      <c r="E72" s="19">
        <v>17000</v>
      </c>
      <c r="F72" s="19">
        <v>225000</v>
      </c>
      <c r="G72" s="19">
        <v>523000</v>
      </c>
      <c r="H72" s="19">
        <v>185000</v>
      </c>
      <c r="I72" s="19">
        <v>266000</v>
      </c>
      <c r="J72" s="19">
        <v>266000</v>
      </c>
      <c r="K72" s="19">
        <v>208000</v>
      </c>
    </row>
    <row r="73" spans="1:11">
      <c r="A73" s="25" t="str">
        <f t="shared" si="25"/>
        <v>Q1 2011</v>
      </c>
      <c r="B73" s="19">
        <v>108000</v>
      </c>
      <c r="C73" s="19">
        <v>14000</v>
      </c>
      <c r="D73" s="19">
        <v>389000</v>
      </c>
      <c r="E73" s="19">
        <v>19000</v>
      </c>
      <c r="F73" s="19">
        <v>226000</v>
      </c>
      <c r="G73" s="19">
        <v>536000</v>
      </c>
      <c r="H73" s="19">
        <v>174000</v>
      </c>
      <c r="I73" s="19">
        <v>259000</v>
      </c>
      <c r="J73" s="19">
        <v>514000</v>
      </c>
      <c r="K73" s="19">
        <v>188000</v>
      </c>
    </row>
    <row r="74" spans="1:11">
      <c r="A74" s="25" t="str">
        <f t="shared" si="25"/>
        <v>Q2 2011</v>
      </c>
      <c r="B74" s="19">
        <v>99000</v>
      </c>
      <c r="C74" s="19">
        <v>6000</v>
      </c>
      <c r="D74" s="19">
        <v>397000</v>
      </c>
      <c r="E74" s="19">
        <v>18000</v>
      </c>
      <c r="F74" s="19">
        <v>235000</v>
      </c>
      <c r="G74" s="19">
        <v>555000</v>
      </c>
      <c r="H74" s="19">
        <v>181000</v>
      </c>
      <c r="I74" s="19">
        <v>274000</v>
      </c>
      <c r="J74" s="19">
        <v>509000</v>
      </c>
      <c r="K74" s="19">
        <v>226000</v>
      </c>
    </row>
    <row r="75" spans="1:11">
      <c r="B75" s="21"/>
      <c r="C75" s="21"/>
      <c r="D75" s="21"/>
      <c r="E75" s="21"/>
      <c r="F75" s="21"/>
      <c r="G75" s="21"/>
      <c r="H75" s="21"/>
      <c r="I75" s="21"/>
      <c r="J75" s="21"/>
      <c r="K75" s="21"/>
    </row>
    <row r="76" spans="1:11">
      <c r="A76" s="25" t="str">
        <f t="shared" ref="A76:A86" si="26">A18</f>
        <v>Quarterly % Change Q2 2008</v>
      </c>
      <c r="B76" s="22">
        <f t="shared" ref="B76:K76" si="27">(B62-B61)/B61*100</f>
        <v>27.906976744186046</v>
      </c>
      <c r="C76" s="22">
        <f t="shared" si="27"/>
        <v>0</v>
      </c>
      <c r="D76" s="22">
        <f t="shared" si="27"/>
        <v>-2.947845804988662</v>
      </c>
      <c r="E76" s="22">
        <f t="shared" si="27"/>
        <v>23.076923076923077</v>
      </c>
      <c r="F76" s="22">
        <f t="shared" si="27"/>
        <v>4.7846889952153111</v>
      </c>
      <c r="G76" s="22">
        <f t="shared" si="27"/>
        <v>-1.6863406408094435</v>
      </c>
      <c r="H76" s="22">
        <f t="shared" si="27"/>
        <v>1.7857142857142856</v>
      </c>
      <c r="I76" s="22">
        <f t="shared" si="27"/>
        <v>2.422145328719723</v>
      </c>
      <c r="J76" s="22">
        <f t="shared" si="27"/>
        <v>2.6859504132231407</v>
      </c>
      <c r="K76" s="22">
        <f t="shared" si="27"/>
        <v>0.43668122270742354</v>
      </c>
    </row>
    <row r="77" spans="1:11">
      <c r="A77" s="25" t="str">
        <f t="shared" si="26"/>
        <v>Quarterly % Change Q3 2008</v>
      </c>
      <c r="B77" s="22">
        <f t="shared" ref="B77:K77" si="28">(B63-B62)/B62*100</f>
        <v>-8.4848484848484862</v>
      </c>
      <c r="C77" s="22">
        <f t="shared" si="28"/>
        <v>0</v>
      </c>
      <c r="D77" s="22">
        <f t="shared" si="28"/>
        <v>-7.2429906542056068</v>
      </c>
      <c r="E77" s="22">
        <f t="shared" si="28"/>
        <v>-12.5</v>
      </c>
      <c r="F77" s="22">
        <f t="shared" si="28"/>
        <v>2.2831050228310499</v>
      </c>
      <c r="G77" s="22">
        <f t="shared" si="28"/>
        <v>5.8319039451114927</v>
      </c>
      <c r="H77" s="22">
        <f t="shared" si="28"/>
        <v>-1.1695906432748537</v>
      </c>
      <c r="I77" s="22">
        <f t="shared" si="28"/>
        <v>-10.810810810810811</v>
      </c>
      <c r="J77" s="22">
        <f t="shared" si="28"/>
        <v>-4.4265593561368206</v>
      </c>
      <c r="K77" s="22">
        <f t="shared" si="28"/>
        <v>15.217391304347828</v>
      </c>
    </row>
    <row r="78" spans="1:11">
      <c r="A78" s="25" t="str">
        <f t="shared" si="26"/>
        <v>Quarterly % Change Q4 2008</v>
      </c>
      <c r="B78" s="22">
        <f t="shared" ref="B78:K78" si="29">(B64-B63)/B63*100</f>
        <v>7.9470198675496695</v>
      </c>
      <c r="C78" s="22">
        <f t="shared" si="29"/>
        <v>12.5</v>
      </c>
      <c r="D78" s="22">
        <f t="shared" si="29"/>
        <v>0.75566750629722923</v>
      </c>
      <c r="E78" s="22">
        <f t="shared" si="29"/>
        <v>-21.428571428571427</v>
      </c>
      <c r="F78" s="22">
        <f t="shared" si="29"/>
        <v>8.0357142857142865</v>
      </c>
      <c r="G78" s="22">
        <f t="shared" si="29"/>
        <v>-3.5656401944894651</v>
      </c>
      <c r="H78" s="22">
        <f t="shared" si="29"/>
        <v>7.6923076923076925</v>
      </c>
      <c r="I78" s="22">
        <f t="shared" si="29"/>
        <v>2.2727272727272729</v>
      </c>
      <c r="J78" s="22">
        <f t="shared" si="29"/>
        <v>0.21052631578947367</v>
      </c>
      <c r="K78" s="22">
        <f t="shared" si="29"/>
        <v>6.7924528301886795</v>
      </c>
    </row>
    <row r="79" spans="1:11">
      <c r="A79" s="25" t="str">
        <f t="shared" si="26"/>
        <v>Quarterly % Change Q1 2009</v>
      </c>
      <c r="B79" s="22">
        <f t="shared" ref="B79:K79" si="30">(B65-B64)/B64*100</f>
        <v>-17.791411042944784</v>
      </c>
      <c r="C79" s="22">
        <f t="shared" si="30"/>
        <v>-11.111111111111111</v>
      </c>
      <c r="D79" s="22">
        <f t="shared" si="30"/>
        <v>-2.75</v>
      </c>
      <c r="E79" s="22">
        <f t="shared" si="30"/>
        <v>18.181818181818183</v>
      </c>
      <c r="F79" s="22">
        <f t="shared" si="30"/>
        <v>-9.9173553719008272</v>
      </c>
      <c r="G79" s="22">
        <f t="shared" si="30"/>
        <v>-13.277310924369749</v>
      </c>
      <c r="H79" s="22">
        <f t="shared" si="30"/>
        <v>1.098901098901099</v>
      </c>
      <c r="I79" s="22">
        <f t="shared" si="30"/>
        <v>3.3333333333333335</v>
      </c>
      <c r="J79" s="22">
        <f t="shared" si="30"/>
        <v>2.9411764705882351</v>
      </c>
      <c r="K79" s="22">
        <f t="shared" si="30"/>
        <v>0</v>
      </c>
    </row>
    <row r="80" spans="1:11">
      <c r="A80" s="25" t="str">
        <f t="shared" si="26"/>
        <v>Quarterly % Change Q2 2009</v>
      </c>
      <c r="B80" s="22">
        <f t="shared" ref="B80:K80" si="31">(B66-B65)/B65*100</f>
        <v>-23.134328358208954</v>
      </c>
      <c r="C80" s="22">
        <f t="shared" si="31"/>
        <v>37.5</v>
      </c>
      <c r="D80" s="22">
        <f t="shared" si="31"/>
        <v>6.6838046272493568</v>
      </c>
      <c r="E80" s="22">
        <f t="shared" si="31"/>
        <v>-38.461538461538467</v>
      </c>
      <c r="F80" s="22">
        <f t="shared" si="31"/>
        <v>6.8807339449541285</v>
      </c>
      <c r="G80" s="22">
        <f t="shared" si="31"/>
        <v>0.96899224806201545</v>
      </c>
      <c r="H80" s="22">
        <f t="shared" si="31"/>
        <v>-5.9782608695652177</v>
      </c>
      <c r="I80" s="22">
        <f t="shared" si="31"/>
        <v>0.35842293906810035</v>
      </c>
      <c r="J80" s="22">
        <f t="shared" si="31"/>
        <v>-5.1020408163265305</v>
      </c>
      <c r="K80" s="22">
        <f t="shared" si="31"/>
        <v>-13.427561837455832</v>
      </c>
    </row>
    <row r="81" spans="1:11">
      <c r="A81" s="25" t="str">
        <f t="shared" si="26"/>
        <v>Quarterly % Change Q3 2009</v>
      </c>
      <c r="B81" s="22">
        <f t="shared" ref="B81:K81" si="32">(B67-B66)/B66*100</f>
        <v>12.621359223300971</v>
      </c>
      <c r="C81" s="22">
        <f t="shared" si="32"/>
        <v>-45.454545454545453</v>
      </c>
      <c r="D81" s="22">
        <f t="shared" si="32"/>
        <v>-1.9277108433734942</v>
      </c>
      <c r="E81" s="22">
        <f t="shared" si="32"/>
        <v>-50</v>
      </c>
      <c r="F81" s="22">
        <f t="shared" si="32"/>
        <v>4.7210300429184553</v>
      </c>
      <c r="G81" s="22">
        <f t="shared" si="32"/>
        <v>2.1113243761996161</v>
      </c>
      <c r="H81" s="22">
        <f t="shared" si="32"/>
        <v>2.3121387283236992</v>
      </c>
      <c r="I81" s="22">
        <f t="shared" si="32"/>
        <v>11.785714285714285</v>
      </c>
      <c r="J81" s="22">
        <f t="shared" si="32"/>
        <v>5.161290322580645</v>
      </c>
      <c r="K81" s="22">
        <f t="shared" si="32"/>
        <v>-3.6734693877551026</v>
      </c>
    </row>
    <row r="82" spans="1:11">
      <c r="A82" s="25" t="str">
        <f t="shared" si="26"/>
        <v>Quarterly % Change Q4 2009</v>
      </c>
      <c r="B82" s="22">
        <f t="shared" ref="B82:K85" si="33">(B68-B67)/B67*100</f>
        <v>-4.3103448275862073</v>
      </c>
      <c r="C82" s="22">
        <f t="shared" si="33"/>
        <v>16.666666666666664</v>
      </c>
      <c r="D82" s="22">
        <f t="shared" si="33"/>
        <v>-2.4570024570024569</v>
      </c>
      <c r="E82" s="22">
        <f t="shared" si="33"/>
        <v>125</v>
      </c>
      <c r="F82" s="22">
        <f t="shared" si="33"/>
        <v>-2.459016393442623</v>
      </c>
      <c r="G82" s="22">
        <f t="shared" si="33"/>
        <v>-0.18796992481203006</v>
      </c>
      <c r="H82" s="22">
        <f t="shared" si="33"/>
        <v>-10.16949152542373</v>
      </c>
      <c r="I82" s="22">
        <f t="shared" si="33"/>
        <v>-2.2364217252396164</v>
      </c>
      <c r="J82" s="22">
        <f t="shared" si="33"/>
        <v>0.20449897750511251</v>
      </c>
      <c r="K82" s="22">
        <f t="shared" si="33"/>
        <v>-3.8135593220338984</v>
      </c>
    </row>
    <row r="83" spans="1:11">
      <c r="A83" s="25" t="str">
        <f t="shared" si="26"/>
        <v>Quarterly % Change Q1 2010</v>
      </c>
      <c r="B83" s="22">
        <f t="shared" ref="B83:B88" si="34">(B69-B68)/B68*100</f>
        <v>8.1081081081081088</v>
      </c>
      <c r="C83" s="22">
        <f t="shared" si="33"/>
        <v>28.571428571428569</v>
      </c>
      <c r="D83" s="22">
        <f t="shared" si="33"/>
        <v>5.5415617128463479</v>
      </c>
      <c r="E83" s="22">
        <f t="shared" si="33"/>
        <v>-44.444444444444443</v>
      </c>
      <c r="F83" s="22">
        <f t="shared" si="33"/>
        <v>2.1008403361344539</v>
      </c>
      <c r="G83" s="22">
        <f t="shared" si="33"/>
        <v>-0.56497175141242939</v>
      </c>
      <c r="H83" s="22">
        <f t="shared" si="33"/>
        <v>0</v>
      </c>
      <c r="I83" s="22">
        <f t="shared" si="33"/>
        <v>-10.130718954248366</v>
      </c>
      <c r="J83" s="22">
        <f t="shared" si="33"/>
        <v>2.2448979591836733</v>
      </c>
      <c r="K83" s="22">
        <f t="shared" si="33"/>
        <v>0.44052863436123352</v>
      </c>
    </row>
    <row r="84" spans="1:11">
      <c r="A84" s="25" t="str">
        <f t="shared" si="26"/>
        <v>Quarterly % Change Q2 2010</v>
      </c>
      <c r="B84" s="22">
        <f t="shared" si="34"/>
        <v>-5</v>
      </c>
      <c r="C84" s="22">
        <f>(C70-C69)/C69*100</f>
        <v>-11.111111111111111</v>
      </c>
      <c r="D84" s="22">
        <f t="shared" si="33"/>
        <v>-11.217183770883054</v>
      </c>
      <c r="E84" s="22">
        <f t="shared" si="33"/>
        <v>60</v>
      </c>
      <c r="F84" s="22">
        <f t="shared" si="33"/>
        <v>-2.880658436213992</v>
      </c>
      <c r="G84" s="22">
        <f t="shared" si="33"/>
        <v>-2.8409090909090908</v>
      </c>
      <c r="H84" s="22">
        <f t="shared" si="33"/>
        <v>3.1446540880503147</v>
      </c>
      <c r="I84" s="22">
        <f t="shared" si="33"/>
        <v>13.454545454545455</v>
      </c>
      <c r="J84" s="22">
        <f t="shared" si="33"/>
        <v>-3.7924151696606789</v>
      </c>
      <c r="K84" s="22">
        <f t="shared" si="33"/>
        <v>-0.8771929824561403</v>
      </c>
    </row>
    <row r="85" spans="1:11">
      <c r="A85" s="25" t="str">
        <f t="shared" si="26"/>
        <v>Quarterly % Change Q3 2010</v>
      </c>
      <c r="B85" s="22">
        <f t="shared" si="34"/>
        <v>4.3859649122807012</v>
      </c>
      <c r="C85" s="22">
        <f>(C71-C70)/C70*100</f>
        <v>-12.5</v>
      </c>
      <c r="D85" s="22">
        <f t="shared" si="33"/>
        <v>-0.26881720430107531</v>
      </c>
      <c r="E85" s="22">
        <f t="shared" si="33"/>
        <v>12.5</v>
      </c>
      <c r="F85" s="22">
        <f t="shared" si="33"/>
        <v>-2.1186440677966099</v>
      </c>
      <c r="G85" s="22">
        <f t="shared" si="33"/>
        <v>-0.77972709551656916</v>
      </c>
      <c r="H85" s="22">
        <f t="shared" si="33"/>
        <v>18.292682926829269</v>
      </c>
      <c r="I85" s="22">
        <f t="shared" si="33"/>
        <v>-10.576923076923077</v>
      </c>
      <c r="J85" s="22">
        <f t="shared" si="33"/>
        <v>-2.4896265560165975</v>
      </c>
      <c r="K85" s="22">
        <f t="shared" si="33"/>
        <v>-5.7522123893805306</v>
      </c>
    </row>
    <row r="86" spans="1:11">
      <c r="A86" s="25" t="str">
        <f t="shared" si="26"/>
        <v>Quarterly % Change Q4 2010</v>
      </c>
      <c r="B86" s="22">
        <f t="shared" si="34"/>
        <v>1.680672268907563</v>
      </c>
      <c r="C86" s="22">
        <f>(C72-C71)/C71*100</f>
        <v>85.714285714285708</v>
      </c>
      <c r="D86" s="22">
        <f t="shared" ref="D86:K87" si="35">(D72-D71)/D71*100</f>
        <v>0</v>
      </c>
      <c r="E86" s="22">
        <f t="shared" si="35"/>
        <v>88.888888888888886</v>
      </c>
      <c r="F86" s="22">
        <f t="shared" si="35"/>
        <v>-2.5974025974025974</v>
      </c>
      <c r="G86" s="22">
        <f t="shared" si="35"/>
        <v>2.7504911591355601</v>
      </c>
      <c r="H86" s="22">
        <f t="shared" si="35"/>
        <v>-4.6391752577319592</v>
      </c>
      <c r="I86" s="22">
        <f t="shared" si="35"/>
        <v>-4.6594982078853047</v>
      </c>
      <c r="J86" s="22">
        <f t="shared" si="35"/>
        <v>-43.404255319148938</v>
      </c>
      <c r="K86" s="22">
        <f t="shared" si="35"/>
        <v>-2.3474178403755865</v>
      </c>
    </row>
    <row r="87" spans="1:11">
      <c r="A87" s="25" t="str">
        <f>A29</f>
        <v>Quarterly % Change Q1 2011</v>
      </c>
      <c r="B87" s="22">
        <f t="shared" si="34"/>
        <v>-10.743801652892563</v>
      </c>
      <c r="C87" s="22">
        <f>(C73-C72)/C72*100</f>
        <v>7.6923076923076925</v>
      </c>
      <c r="D87" s="22">
        <f t="shared" si="35"/>
        <v>4.8517520215633425</v>
      </c>
      <c r="E87" s="22">
        <f t="shared" si="35"/>
        <v>11.76470588235294</v>
      </c>
      <c r="F87" s="22">
        <f t="shared" si="35"/>
        <v>0.44444444444444442</v>
      </c>
      <c r="G87" s="22">
        <f t="shared" si="35"/>
        <v>2.4856596558317401</v>
      </c>
      <c r="H87" s="22">
        <f t="shared" si="35"/>
        <v>-5.9459459459459465</v>
      </c>
      <c r="I87" s="22">
        <f t="shared" si="35"/>
        <v>-2.6315789473684208</v>
      </c>
      <c r="J87" s="22">
        <f t="shared" si="35"/>
        <v>93.233082706766908</v>
      </c>
      <c r="K87" s="22">
        <f t="shared" si="35"/>
        <v>-9.6153846153846168</v>
      </c>
    </row>
    <row r="88" spans="1:11">
      <c r="A88" s="25" t="str">
        <f>A30</f>
        <v>Quarterly % Change Q2 2011</v>
      </c>
      <c r="B88" s="22">
        <f t="shared" si="34"/>
        <v>-8.3333333333333321</v>
      </c>
      <c r="C88" s="22">
        <f t="shared" ref="C88:J88" si="36">(C74-C73)/C73*100</f>
        <v>-57.142857142857139</v>
      </c>
      <c r="D88" s="22">
        <f t="shared" si="36"/>
        <v>2.0565552699228791</v>
      </c>
      <c r="E88" s="22">
        <f t="shared" si="36"/>
        <v>-5.2631578947368416</v>
      </c>
      <c r="F88" s="22">
        <f t="shared" si="36"/>
        <v>3.9823008849557522</v>
      </c>
      <c r="G88" s="22">
        <f>(G74-G73)/G73*100</f>
        <v>3.544776119402985</v>
      </c>
      <c r="H88" s="22">
        <f t="shared" si="36"/>
        <v>4.0229885057471266</v>
      </c>
      <c r="I88" s="22">
        <f>(I74-I73)/I73*100</f>
        <v>5.7915057915057915</v>
      </c>
      <c r="J88" s="22">
        <f t="shared" si="36"/>
        <v>-0.97276264591439687</v>
      </c>
      <c r="K88" s="22">
        <f>(K74-K73)/K73*100</f>
        <v>20.212765957446805</v>
      </c>
    </row>
    <row r="89" spans="1:11" s="23" customFormat="1">
      <c r="B89" s="26"/>
      <c r="C89" s="26"/>
      <c r="D89" s="26"/>
      <c r="E89" s="26"/>
      <c r="F89" s="26"/>
      <c r="G89" s="26"/>
      <c r="H89" s="26"/>
      <c r="I89" s="26"/>
      <c r="J89" s="26"/>
      <c r="K89" s="26"/>
    </row>
    <row r="90" spans="1:11" s="23" customFormat="1">
      <c r="A90" s="25" t="str">
        <f t="shared" ref="A90:A99" si="37">A32</f>
        <v>Q1 2009 Year-on-Year %</v>
      </c>
      <c r="B90" s="22">
        <f>(B65-B61)/B61*100</f>
        <v>3.8759689922480618</v>
      </c>
      <c r="C90" s="22">
        <f t="shared" ref="C90:K90" si="38">(C65-C61)/C61*100</f>
        <v>0</v>
      </c>
      <c r="D90" s="22">
        <f t="shared" si="38"/>
        <v>-11.791383219954648</v>
      </c>
      <c r="E90" s="22">
        <f t="shared" si="38"/>
        <v>0</v>
      </c>
      <c r="F90" s="22">
        <f t="shared" si="38"/>
        <v>4.3062200956937797</v>
      </c>
      <c r="G90" s="22">
        <f t="shared" si="38"/>
        <v>-12.984822934232715</v>
      </c>
      <c r="H90" s="22">
        <f t="shared" si="38"/>
        <v>9.5238095238095237</v>
      </c>
      <c r="I90" s="22">
        <f t="shared" si="38"/>
        <v>-3.4602076124567476</v>
      </c>
      <c r="J90" s="22">
        <f t="shared" si="38"/>
        <v>1.2396694214876034</v>
      </c>
      <c r="K90" s="22">
        <f t="shared" si="38"/>
        <v>23.580786026200872</v>
      </c>
    </row>
    <row r="91" spans="1:11" s="23" customFormat="1">
      <c r="A91" s="25" t="str">
        <f t="shared" si="37"/>
        <v>Q2 2009 Year-on-Year %</v>
      </c>
      <c r="B91" s="22">
        <f t="shared" ref="B91:K91" si="39">(B66-B62)/B62*100</f>
        <v>-37.575757575757571</v>
      </c>
      <c r="C91" s="22">
        <f t="shared" si="39"/>
        <v>37.5</v>
      </c>
      <c r="D91" s="22">
        <f t="shared" si="39"/>
        <v>-3.0373831775700935</v>
      </c>
      <c r="E91" s="22">
        <f t="shared" si="39"/>
        <v>-50</v>
      </c>
      <c r="F91" s="22">
        <f t="shared" si="39"/>
        <v>6.3926940639269407</v>
      </c>
      <c r="G91" s="22">
        <f t="shared" si="39"/>
        <v>-10.634648370497427</v>
      </c>
      <c r="H91" s="22">
        <f t="shared" si="39"/>
        <v>1.1695906432748537</v>
      </c>
      <c r="I91" s="22">
        <f t="shared" si="39"/>
        <v>-5.4054054054054053</v>
      </c>
      <c r="J91" s="22">
        <f t="shared" si="39"/>
        <v>-6.4386317907444672</v>
      </c>
      <c r="K91" s="22">
        <f t="shared" si="39"/>
        <v>6.5217391304347823</v>
      </c>
    </row>
    <row r="92" spans="1:11" s="23" customFormat="1">
      <c r="A92" s="25" t="str">
        <f t="shared" si="37"/>
        <v>Q3 2009 Year-on-Year %</v>
      </c>
      <c r="B92" s="22">
        <f t="shared" ref="B92:K92" si="40">(B67-B63)/B63*100</f>
        <v>-23.178807947019866</v>
      </c>
      <c r="C92" s="22">
        <f t="shared" si="40"/>
        <v>-25</v>
      </c>
      <c r="D92" s="22">
        <f t="shared" si="40"/>
        <v>2.518891687657431</v>
      </c>
      <c r="E92" s="22">
        <f t="shared" si="40"/>
        <v>-71.428571428571431</v>
      </c>
      <c r="F92" s="22">
        <f t="shared" si="40"/>
        <v>8.9285714285714288</v>
      </c>
      <c r="G92" s="22">
        <f t="shared" si="40"/>
        <v>-13.776337115072934</v>
      </c>
      <c r="H92" s="22">
        <f t="shared" si="40"/>
        <v>4.7337278106508878</v>
      </c>
      <c r="I92" s="22">
        <f t="shared" si="40"/>
        <v>18.560606060606062</v>
      </c>
      <c r="J92" s="22">
        <f t="shared" si="40"/>
        <v>2.9473684210526314</v>
      </c>
      <c r="K92" s="22">
        <f t="shared" si="40"/>
        <v>-10.943396226415095</v>
      </c>
    </row>
    <row r="93" spans="1:11" s="23" customFormat="1">
      <c r="A93" s="25" t="str">
        <f t="shared" si="37"/>
        <v>Q4 2009 Year-on-Year %</v>
      </c>
      <c r="B93" s="22">
        <f t="shared" ref="B93:K98" si="41">(B68-B64)/B64*100</f>
        <v>-31.901840490797547</v>
      </c>
      <c r="C93" s="22">
        <f t="shared" si="41"/>
        <v>-22.222222222222221</v>
      </c>
      <c r="D93" s="22">
        <f t="shared" si="41"/>
        <v>-0.75</v>
      </c>
      <c r="E93" s="22">
        <f t="shared" si="41"/>
        <v>-18.181818181818183</v>
      </c>
      <c r="F93" s="22">
        <f t="shared" si="41"/>
        <v>-1.6528925619834711</v>
      </c>
      <c r="G93" s="22">
        <f t="shared" si="41"/>
        <v>-10.756302521008404</v>
      </c>
      <c r="H93" s="22">
        <f t="shared" si="41"/>
        <v>-12.637362637362637</v>
      </c>
      <c r="I93" s="22">
        <f t="shared" si="41"/>
        <v>13.333333333333334</v>
      </c>
      <c r="J93" s="22">
        <f t="shared" si="41"/>
        <v>2.9411764705882351</v>
      </c>
      <c r="K93" s="22">
        <f t="shared" si="41"/>
        <v>-19.78798586572438</v>
      </c>
    </row>
    <row r="94" spans="1:11" s="23" customFormat="1">
      <c r="A94" s="25" t="str">
        <f t="shared" si="37"/>
        <v>Q1 2010 Year-on-Year %</v>
      </c>
      <c r="B94" s="22">
        <f t="shared" ref="B94:B99" si="42">(B69-B65)/B65*100</f>
        <v>-10.44776119402985</v>
      </c>
      <c r="C94" s="22">
        <f t="shared" si="41"/>
        <v>12.5</v>
      </c>
      <c r="D94" s="22">
        <f t="shared" si="41"/>
        <v>7.7120822622107967</v>
      </c>
      <c r="E94" s="22">
        <f t="shared" si="41"/>
        <v>-61.53846153846154</v>
      </c>
      <c r="F94" s="22">
        <f t="shared" si="41"/>
        <v>11.467889908256881</v>
      </c>
      <c r="G94" s="22">
        <f t="shared" si="41"/>
        <v>2.3255813953488373</v>
      </c>
      <c r="H94" s="22">
        <f t="shared" si="41"/>
        <v>-13.586956521739129</v>
      </c>
      <c r="I94" s="22">
        <f t="shared" si="41"/>
        <v>-1.4336917562724014</v>
      </c>
      <c r="J94" s="22">
        <f t="shared" si="41"/>
        <v>2.2448979591836733</v>
      </c>
      <c r="K94" s="22">
        <f t="shared" si="41"/>
        <v>-19.434628975265017</v>
      </c>
    </row>
    <row r="95" spans="1:11" s="23" customFormat="1">
      <c r="A95" s="25" t="str">
        <f t="shared" si="37"/>
        <v>Q2 2010 Year-on-Year %</v>
      </c>
      <c r="B95" s="22">
        <f t="shared" si="42"/>
        <v>10.679611650485436</v>
      </c>
      <c r="C95" s="22">
        <f t="shared" si="41"/>
        <v>-27.27272727272727</v>
      </c>
      <c r="D95" s="22">
        <f t="shared" si="41"/>
        <v>-10.361445783132531</v>
      </c>
      <c r="E95" s="22">
        <f>(E70-E66)/E66*100</f>
        <v>0</v>
      </c>
      <c r="F95" s="22">
        <f t="shared" si="41"/>
        <v>1.2875536480686696</v>
      </c>
      <c r="G95" s="22">
        <f t="shared" si="41"/>
        <v>-1.5355086372360844</v>
      </c>
      <c r="H95" s="22">
        <f t="shared" si="41"/>
        <v>-5.202312138728324</v>
      </c>
      <c r="I95" s="22">
        <f t="shared" si="41"/>
        <v>11.428571428571429</v>
      </c>
      <c r="J95" s="22">
        <f t="shared" si="41"/>
        <v>3.655913978494624</v>
      </c>
      <c r="K95" s="22">
        <f t="shared" si="41"/>
        <v>-7.7551020408163263</v>
      </c>
    </row>
    <row r="96" spans="1:11" s="23" customFormat="1">
      <c r="A96" s="25" t="str">
        <f t="shared" si="37"/>
        <v>Q3 2010 Year-on-Year %</v>
      </c>
      <c r="B96" s="22">
        <f t="shared" si="42"/>
        <v>2.5862068965517242</v>
      </c>
      <c r="C96" s="22">
        <f t="shared" si="41"/>
        <v>16.666666666666664</v>
      </c>
      <c r="D96" s="22">
        <f t="shared" si="41"/>
        <v>-8.8452088452088447</v>
      </c>
      <c r="E96" s="22">
        <f>(E71-E67)/E67*100</f>
        <v>125</v>
      </c>
      <c r="F96" s="22">
        <f t="shared" si="41"/>
        <v>-5.3278688524590159</v>
      </c>
      <c r="G96" s="22">
        <f t="shared" si="41"/>
        <v>-4.3233082706766917</v>
      </c>
      <c r="H96" s="22">
        <f t="shared" si="41"/>
        <v>9.6045197740112993</v>
      </c>
      <c r="I96" s="22">
        <f t="shared" si="41"/>
        <v>-10.862619808306709</v>
      </c>
      <c r="J96" s="22">
        <f t="shared" si="41"/>
        <v>-3.8854805725971371</v>
      </c>
      <c r="K96" s="22">
        <f t="shared" si="41"/>
        <v>-9.7457627118644066</v>
      </c>
    </row>
    <row r="97" spans="1:11" s="23" customFormat="1">
      <c r="A97" s="25" t="str">
        <f t="shared" si="37"/>
        <v>Q4 2010 Year-on-Year %</v>
      </c>
      <c r="B97" s="22">
        <f t="shared" si="42"/>
        <v>9.0090090090090094</v>
      </c>
      <c r="C97" s="22">
        <f t="shared" si="41"/>
        <v>85.714285714285708</v>
      </c>
      <c r="D97" s="22">
        <f t="shared" si="41"/>
        <v>-6.5491183879093198</v>
      </c>
      <c r="E97" s="22">
        <f>(E72-E68)/E68*100</f>
        <v>88.888888888888886</v>
      </c>
      <c r="F97" s="22">
        <f t="shared" si="41"/>
        <v>-5.46218487394958</v>
      </c>
      <c r="G97" s="22">
        <f t="shared" si="41"/>
        <v>-1.5065913370998116</v>
      </c>
      <c r="H97" s="22">
        <f t="shared" si="41"/>
        <v>16.352201257861633</v>
      </c>
      <c r="I97" s="22">
        <f t="shared" si="41"/>
        <v>-13.071895424836603</v>
      </c>
      <c r="J97" s="22">
        <f t="shared" si="41"/>
        <v>-45.714285714285715</v>
      </c>
      <c r="K97" s="22">
        <f t="shared" si="41"/>
        <v>-8.3700440528634363</v>
      </c>
    </row>
    <row r="98" spans="1:11" s="23" customFormat="1">
      <c r="A98" s="25" t="str">
        <f t="shared" si="37"/>
        <v>Q1 2011 Year-on-Year %</v>
      </c>
      <c r="B98" s="22">
        <f t="shared" si="42"/>
        <v>-10</v>
      </c>
      <c r="C98" s="22">
        <f t="shared" si="41"/>
        <v>55.555555555555557</v>
      </c>
      <c r="D98" s="22">
        <f t="shared" si="41"/>
        <v>-7.1599045346062056</v>
      </c>
      <c r="E98" s="22">
        <f>(E73-E69)/E69*100</f>
        <v>280</v>
      </c>
      <c r="F98" s="22">
        <f t="shared" si="41"/>
        <v>-6.9958847736625511</v>
      </c>
      <c r="G98" s="22">
        <f t="shared" si="41"/>
        <v>1.5151515151515151</v>
      </c>
      <c r="H98" s="22">
        <f t="shared" si="41"/>
        <v>9.433962264150944</v>
      </c>
      <c r="I98" s="22">
        <f t="shared" si="41"/>
        <v>-5.8181818181818183</v>
      </c>
      <c r="J98" s="22">
        <f t="shared" si="41"/>
        <v>2.5948103792415167</v>
      </c>
      <c r="K98" s="22">
        <f t="shared" si="41"/>
        <v>-17.543859649122805</v>
      </c>
    </row>
    <row r="99" spans="1:11" s="23" customFormat="1">
      <c r="A99" s="25" t="str">
        <f t="shared" si="37"/>
        <v>Q2 2011 Year-on-Year %</v>
      </c>
      <c r="B99" s="22">
        <f t="shared" si="42"/>
        <v>-13.157894736842104</v>
      </c>
      <c r="C99" s="22">
        <f t="shared" ref="C99:J99" si="43">(C74-C70)/C70*100</f>
        <v>-25</v>
      </c>
      <c r="D99" s="22">
        <f t="shared" si="43"/>
        <v>6.7204301075268811</v>
      </c>
      <c r="E99" s="22">
        <f t="shared" si="43"/>
        <v>125</v>
      </c>
      <c r="F99" s="22">
        <f t="shared" si="43"/>
        <v>-0.42372881355932202</v>
      </c>
      <c r="G99" s="22">
        <f t="shared" si="43"/>
        <v>8.1871345029239766</v>
      </c>
      <c r="H99" s="22">
        <f t="shared" si="43"/>
        <v>10.365853658536585</v>
      </c>
      <c r="I99" s="22">
        <f t="shared" si="43"/>
        <v>-12.179487179487179</v>
      </c>
      <c r="J99" s="22">
        <f t="shared" si="43"/>
        <v>5.6016597510373449</v>
      </c>
      <c r="K99" s="22">
        <f>(K74-K70)/K70*100</f>
        <v>0</v>
      </c>
    </row>
    <row r="100" spans="1:11">
      <c r="B100" s="20"/>
      <c r="C100" s="20"/>
      <c r="D100" s="20"/>
      <c r="E100" s="20"/>
      <c r="F100" s="20"/>
      <c r="G100" s="20"/>
      <c r="H100" s="20"/>
      <c r="I100" s="20"/>
      <c r="J100" s="20"/>
      <c r="K100" s="20"/>
    </row>
    <row r="101" spans="1:11" ht="25.5">
      <c r="B101" s="144" t="s">
        <v>60</v>
      </c>
      <c r="C101" s="144" t="s">
        <v>61</v>
      </c>
      <c r="D101" s="144" t="s">
        <v>50</v>
      </c>
      <c r="E101" s="144" t="s">
        <v>59</v>
      </c>
      <c r="F101" s="144" t="s">
        <v>62</v>
      </c>
      <c r="G101" s="20"/>
      <c r="H101" s="20"/>
    </row>
    <row r="102" spans="1:11">
      <c r="A102" s="25" t="str">
        <f t="shared" ref="A102:A115" si="44">A61</f>
        <v>Q1 2008</v>
      </c>
      <c r="B102" s="19">
        <v>1708000</v>
      </c>
      <c r="C102" s="19">
        <v>497000</v>
      </c>
      <c r="D102" s="19">
        <v>129000</v>
      </c>
      <c r="E102" s="19">
        <f>K61</f>
        <v>229000</v>
      </c>
      <c r="F102" s="19">
        <f t="shared" ref="F102:F110" si="45">SUM(B102:E102)</f>
        <v>2563000</v>
      </c>
      <c r="G102" s="20"/>
      <c r="H102" s="20"/>
    </row>
    <row r="103" spans="1:11">
      <c r="A103" s="25" t="str">
        <f t="shared" si="44"/>
        <v>Q2 2008</v>
      </c>
      <c r="B103" s="19">
        <v>1688000</v>
      </c>
      <c r="C103" s="19">
        <v>531000</v>
      </c>
      <c r="D103" s="19">
        <v>165000</v>
      </c>
      <c r="E103" s="19">
        <f>K62</f>
        <v>230000</v>
      </c>
      <c r="F103" s="19">
        <f t="shared" si="45"/>
        <v>2614000</v>
      </c>
      <c r="G103" s="20"/>
      <c r="H103" s="20"/>
    </row>
    <row r="104" spans="1:11">
      <c r="A104" s="25" t="str">
        <f t="shared" si="44"/>
        <v>Q3 2008</v>
      </c>
      <c r="B104" s="19">
        <v>1674000</v>
      </c>
      <c r="C104" s="19">
        <v>493000</v>
      </c>
      <c r="D104" s="19">
        <v>151000</v>
      </c>
      <c r="E104" s="19">
        <f>K63</f>
        <v>265000</v>
      </c>
      <c r="F104" s="19">
        <f t="shared" si="45"/>
        <v>2583000</v>
      </c>
      <c r="G104" s="20"/>
      <c r="H104" s="20"/>
    </row>
    <row r="105" spans="1:11">
      <c r="A105" s="25" t="str">
        <f t="shared" si="44"/>
        <v>Q4 2008</v>
      </c>
      <c r="B105" s="19">
        <v>1695000</v>
      </c>
      <c r="C105" s="19">
        <v>490000</v>
      </c>
      <c r="D105" s="19">
        <v>163000</v>
      </c>
      <c r="E105" s="19">
        <f>K64</f>
        <v>283000</v>
      </c>
      <c r="F105" s="19">
        <f t="shared" si="45"/>
        <v>2631000</v>
      </c>
      <c r="G105" s="20"/>
      <c r="H105" s="20"/>
    </row>
    <row r="106" spans="1:11">
      <c r="A106" s="25" t="str">
        <f t="shared" si="44"/>
        <v>Q1 2009</v>
      </c>
      <c r="B106" s="19">
        <v>1627000</v>
      </c>
      <c r="C106" s="19">
        <v>471000</v>
      </c>
      <c r="D106" s="19">
        <v>134000</v>
      </c>
      <c r="E106" s="19">
        <f>K64</f>
        <v>283000</v>
      </c>
      <c r="F106" s="19">
        <f t="shared" si="45"/>
        <v>2515000</v>
      </c>
      <c r="G106" s="20"/>
      <c r="H106" s="20"/>
    </row>
    <row r="107" spans="1:11">
      <c r="A107" s="25" t="str">
        <f t="shared" si="44"/>
        <v>Q2 2009</v>
      </c>
      <c r="B107" s="19">
        <v>1662000</v>
      </c>
      <c r="C107" s="19">
        <v>447000</v>
      </c>
      <c r="D107" s="19">
        <v>103000</v>
      </c>
      <c r="E107" s="19">
        <v>245000</v>
      </c>
      <c r="F107" s="19">
        <f t="shared" si="45"/>
        <v>2457000</v>
      </c>
      <c r="G107" s="20"/>
      <c r="H107" s="20"/>
    </row>
    <row r="108" spans="1:11">
      <c r="A108" s="25" t="str">
        <f t="shared" si="44"/>
        <v>Q3 2009</v>
      </c>
      <c r="B108" s="19">
        <v>1703000</v>
      </c>
      <c r="C108" s="19">
        <v>471000</v>
      </c>
      <c r="D108" s="19">
        <v>116000</v>
      </c>
      <c r="E108" s="19">
        <v>236000</v>
      </c>
      <c r="F108" s="19">
        <f t="shared" si="45"/>
        <v>2526000</v>
      </c>
      <c r="G108" s="20"/>
      <c r="H108" s="20"/>
    </row>
    <row r="109" spans="1:11">
      <c r="A109" s="25" t="str">
        <f t="shared" si="44"/>
        <v>Q4 2009</v>
      </c>
      <c r="B109" s="19">
        <v>1695000</v>
      </c>
      <c r="C109" s="19">
        <v>443000</v>
      </c>
      <c r="D109" s="19">
        <v>111000</v>
      </c>
      <c r="E109" s="19">
        <v>227000</v>
      </c>
      <c r="F109" s="19">
        <f>SUM(B109:E109)</f>
        <v>2476000</v>
      </c>
      <c r="G109" s="20"/>
      <c r="H109" s="20"/>
    </row>
    <row r="110" spans="1:11">
      <c r="A110" s="25" t="str">
        <f t="shared" si="44"/>
        <v>Q1 2010</v>
      </c>
      <c r="B110" s="19">
        <v>1722000</v>
      </c>
      <c r="C110" s="19">
        <v>417000</v>
      </c>
      <c r="D110" s="19">
        <v>120000</v>
      </c>
      <c r="E110" s="19">
        <v>228000</v>
      </c>
      <c r="F110" s="19">
        <f t="shared" si="45"/>
        <v>2487000</v>
      </c>
      <c r="G110" s="20"/>
      <c r="H110" s="20"/>
    </row>
    <row r="111" spans="1:11">
      <c r="A111" s="25" t="str">
        <f t="shared" si="44"/>
        <v>Q2 2010</v>
      </c>
      <c r="B111" s="19">
        <v>1675000</v>
      </c>
      <c r="C111" s="19">
        <v>421000</v>
      </c>
      <c r="D111" s="19">
        <v>114000</v>
      </c>
      <c r="E111" s="19">
        <v>226000</v>
      </c>
      <c r="F111" s="19">
        <f>SUM(B111:E111)</f>
        <v>2436000</v>
      </c>
      <c r="G111" s="20"/>
      <c r="H111" s="20"/>
    </row>
    <row r="112" spans="1:11">
      <c r="A112" s="25" t="str">
        <f t="shared" si="44"/>
        <v>Q3 2010</v>
      </c>
      <c r="B112" s="19">
        <v>1651000</v>
      </c>
      <c r="C112" s="19">
        <v>419000</v>
      </c>
      <c r="D112" s="19">
        <v>119000</v>
      </c>
      <c r="E112" s="19">
        <v>213000</v>
      </c>
      <c r="F112" s="19">
        <f>SUM(B112:E112)</f>
        <v>2402000</v>
      </c>
      <c r="G112" s="20"/>
      <c r="H112" s="20"/>
    </row>
    <row r="113" spans="1:8">
      <c r="A113" s="25" t="str">
        <f t="shared" si="44"/>
        <v>Q4 2010</v>
      </c>
      <c r="B113" s="19">
        <v>1667000</v>
      </c>
      <c r="C113" s="19">
        <v>443000</v>
      </c>
      <c r="D113" s="19">
        <v>121000</v>
      </c>
      <c r="E113" s="19">
        <v>208000</v>
      </c>
      <c r="F113" s="19">
        <f>SUM(B113:E113)</f>
        <v>2439000</v>
      </c>
      <c r="G113" s="20"/>
      <c r="H113" s="20"/>
    </row>
    <row r="114" spans="1:8">
      <c r="A114" s="25" t="str">
        <f t="shared" si="44"/>
        <v>Q1 2011</v>
      </c>
      <c r="B114" s="19">
        <v>1672000</v>
      </c>
      <c r="C114" s="19">
        <v>462000</v>
      </c>
      <c r="D114" s="19">
        <v>108000</v>
      </c>
      <c r="E114" s="19">
        <v>188000</v>
      </c>
      <c r="F114" s="19">
        <f>SUM(B114:E114)</f>
        <v>2430000</v>
      </c>
      <c r="G114" s="20"/>
      <c r="H114" s="20"/>
    </row>
    <row r="115" spans="1:8">
      <c r="A115" s="25" t="str">
        <f t="shared" si="44"/>
        <v>Q2 2011</v>
      </c>
      <c r="B115" s="19">
        <v>1688000</v>
      </c>
      <c r="C115" s="19">
        <v>487000</v>
      </c>
      <c r="D115" s="19">
        <v>99000</v>
      </c>
      <c r="E115" s="19">
        <v>226000</v>
      </c>
      <c r="F115" s="19">
        <f>SUM(B115:E115)</f>
        <v>2500000</v>
      </c>
      <c r="G115" s="20"/>
      <c r="H115" s="20"/>
    </row>
    <row r="116" spans="1:8">
      <c r="B116" s="19"/>
      <c r="C116" s="19"/>
      <c r="D116" s="19"/>
      <c r="E116" s="19"/>
      <c r="F116" s="19"/>
      <c r="G116" s="20"/>
      <c r="H116" s="20"/>
    </row>
    <row r="117" spans="1:8">
      <c r="A117" s="25" t="s">
        <v>63</v>
      </c>
      <c r="B117" s="22">
        <f t="shared" ref="B117:F126" si="46">(B103-B102)/B102*100</f>
        <v>-1.1709601873536302</v>
      </c>
      <c r="C117" s="22">
        <f t="shared" si="46"/>
        <v>6.8410462776659964</v>
      </c>
      <c r="D117" s="22">
        <f t="shared" si="46"/>
        <v>27.906976744186046</v>
      </c>
      <c r="E117" s="22">
        <f t="shared" si="46"/>
        <v>0.43668122270742354</v>
      </c>
      <c r="F117" s="22">
        <f t="shared" si="46"/>
        <v>1.9898556379243075</v>
      </c>
      <c r="G117" s="20"/>
      <c r="H117" s="20"/>
    </row>
    <row r="118" spans="1:8">
      <c r="A118" s="25" t="s">
        <v>64</v>
      </c>
      <c r="B118" s="22">
        <f t="shared" si="46"/>
        <v>-0.82938388625592419</v>
      </c>
      <c r="C118" s="22">
        <f t="shared" si="46"/>
        <v>-7.1563088512241055</v>
      </c>
      <c r="D118" s="22">
        <f t="shared" si="46"/>
        <v>-8.4848484848484862</v>
      </c>
      <c r="E118" s="22">
        <f t="shared" si="46"/>
        <v>15.217391304347828</v>
      </c>
      <c r="F118" s="22">
        <f t="shared" si="46"/>
        <v>-1.1859219586840091</v>
      </c>
      <c r="G118" s="7"/>
    </row>
    <row r="119" spans="1:8">
      <c r="A119" s="25" t="s">
        <v>65</v>
      </c>
      <c r="B119" s="22">
        <f t="shared" si="46"/>
        <v>1.2544802867383513</v>
      </c>
      <c r="C119" s="22">
        <f t="shared" si="46"/>
        <v>-0.6085192697768762</v>
      </c>
      <c r="D119" s="22">
        <f t="shared" si="46"/>
        <v>7.9470198675496695</v>
      </c>
      <c r="E119" s="22">
        <f t="shared" si="46"/>
        <v>6.7924528301886795</v>
      </c>
      <c r="F119" s="22">
        <f t="shared" ref="F119:F126" si="47">(F105-F104)/F104*100</f>
        <v>1.8583042973286876</v>
      </c>
      <c r="G119" s="7"/>
    </row>
    <row r="120" spans="1:8">
      <c r="A120" s="25" t="s">
        <v>66</v>
      </c>
      <c r="B120" s="22">
        <f t="shared" si="46"/>
        <v>-4.0117994100294982</v>
      </c>
      <c r="C120" s="22">
        <f t="shared" si="46"/>
        <v>-3.8775510204081631</v>
      </c>
      <c r="D120" s="22">
        <f t="shared" si="46"/>
        <v>-17.791411042944784</v>
      </c>
      <c r="E120" s="22">
        <f t="shared" si="46"/>
        <v>0</v>
      </c>
      <c r="F120" s="22">
        <f t="shared" si="47"/>
        <v>-4.4089699733941465</v>
      </c>
      <c r="G120" s="7"/>
    </row>
    <row r="121" spans="1:8">
      <c r="A121" s="161" t="s">
        <v>402</v>
      </c>
      <c r="B121" s="22">
        <f t="shared" si="46"/>
        <v>2.1511985248924401</v>
      </c>
      <c r="C121" s="22">
        <f t="shared" si="46"/>
        <v>-5.095541401273886</v>
      </c>
      <c r="D121" s="22">
        <f t="shared" si="46"/>
        <v>-23.134328358208954</v>
      </c>
      <c r="E121" s="22">
        <f t="shared" si="46"/>
        <v>-13.427561837455832</v>
      </c>
      <c r="F121" s="22">
        <f t="shared" si="47"/>
        <v>-2.3061630218687874</v>
      </c>
      <c r="G121" s="7"/>
    </row>
    <row r="122" spans="1:8">
      <c r="A122" s="161" t="s">
        <v>403</v>
      </c>
      <c r="B122" s="22">
        <f t="shared" si="46"/>
        <v>2.4669073405535502</v>
      </c>
      <c r="C122" s="22">
        <f t="shared" si="46"/>
        <v>5.3691275167785237</v>
      </c>
      <c r="D122" s="22">
        <f t="shared" si="46"/>
        <v>12.621359223300971</v>
      </c>
      <c r="E122" s="22">
        <f t="shared" si="46"/>
        <v>-3.6734693877551026</v>
      </c>
      <c r="F122" s="22">
        <f t="shared" si="47"/>
        <v>2.8083028083028085</v>
      </c>
      <c r="G122" s="7"/>
    </row>
    <row r="123" spans="1:8">
      <c r="A123" s="161" t="s">
        <v>450</v>
      </c>
      <c r="B123" s="22">
        <f t="shared" si="46"/>
        <v>-0.46975924838520255</v>
      </c>
      <c r="C123" s="22">
        <f t="shared" si="46"/>
        <v>-5.9447983014862</v>
      </c>
      <c r="D123" s="22">
        <f t="shared" si="46"/>
        <v>-4.3103448275862073</v>
      </c>
      <c r="E123" s="22">
        <f t="shared" si="46"/>
        <v>-3.8135593220338984</v>
      </c>
      <c r="F123" s="22">
        <f t="shared" si="47"/>
        <v>-1.9794140934283451</v>
      </c>
      <c r="G123" s="7"/>
    </row>
    <row r="124" spans="1:8">
      <c r="A124" s="161" t="s">
        <v>449</v>
      </c>
      <c r="B124" s="22">
        <f t="shared" si="46"/>
        <v>1.5929203539823009</v>
      </c>
      <c r="C124" s="22">
        <f t="shared" si="46"/>
        <v>-5.8690744920993225</v>
      </c>
      <c r="D124" s="22">
        <f t="shared" si="46"/>
        <v>8.1081081081081088</v>
      </c>
      <c r="E124" s="22">
        <f t="shared" si="46"/>
        <v>0.44052863436123352</v>
      </c>
      <c r="F124" s="22">
        <f t="shared" si="47"/>
        <v>0.44426494345718903</v>
      </c>
      <c r="G124" s="7"/>
    </row>
    <row r="125" spans="1:8">
      <c r="A125" s="189" t="s">
        <v>461</v>
      </c>
      <c r="B125" s="22">
        <f t="shared" si="46"/>
        <v>-2.7293844367015101</v>
      </c>
      <c r="C125" s="22">
        <f t="shared" si="46"/>
        <v>0.95923261390887282</v>
      </c>
      <c r="D125" s="22">
        <f t="shared" si="46"/>
        <v>-5</v>
      </c>
      <c r="E125" s="22">
        <f t="shared" si="46"/>
        <v>-0.8771929824561403</v>
      </c>
      <c r="F125" s="22">
        <f t="shared" si="47"/>
        <v>-2.0506634499396865</v>
      </c>
      <c r="G125" s="7"/>
    </row>
    <row r="126" spans="1:8">
      <c r="A126" s="189" t="s">
        <v>470</v>
      </c>
      <c r="B126" s="22">
        <f>(B112-B111)/B111*100</f>
        <v>-1.4328358208955223</v>
      </c>
      <c r="C126" s="22">
        <f t="shared" si="46"/>
        <v>-0.47505938242280288</v>
      </c>
      <c r="D126" s="22">
        <f t="shared" si="46"/>
        <v>4.3859649122807012</v>
      </c>
      <c r="E126" s="22">
        <f t="shared" si="46"/>
        <v>-5.7522123893805306</v>
      </c>
      <c r="F126" s="22">
        <f t="shared" si="47"/>
        <v>-1.3957307060755337</v>
      </c>
      <c r="G126" s="7"/>
    </row>
    <row r="127" spans="1:8">
      <c r="A127" s="189" t="s">
        <v>483</v>
      </c>
      <c r="B127" s="22">
        <f>(B113-B112)/B112*100</f>
        <v>0.96910963052695331</v>
      </c>
      <c r="C127" s="22">
        <f t="shared" ref="C127:F128" si="48">(C113-C112)/C112*100</f>
        <v>5.7279236276849641</v>
      </c>
      <c r="D127" s="22">
        <f t="shared" si="48"/>
        <v>1.680672268907563</v>
      </c>
      <c r="E127" s="22">
        <f t="shared" si="48"/>
        <v>-2.3474178403755865</v>
      </c>
      <c r="F127" s="22">
        <f t="shared" si="48"/>
        <v>1.5403830141548709</v>
      </c>
      <c r="G127" s="7"/>
    </row>
    <row r="128" spans="1:8">
      <c r="A128" s="189" t="s">
        <v>492</v>
      </c>
      <c r="B128" s="22">
        <f>(B114-B113)/B113*100</f>
        <v>0.29994001199760051</v>
      </c>
      <c r="C128" s="22">
        <f t="shared" si="48"/>
        <v>4.288939051918736</v>
      </c>
      <c r="D128" s="22">
        <f t="shared" si="48"/>
        <v>-10.743801652892563</v>
      </c>
      <c r="E128" s="22">
        <f t="shared" si="48"/>
        <v>-9.6153846153846168</v>
      </c>
      <c r="F128" s="22">
        <f t="shared" si="48"/>
        <v>-0.36900369003690037</v>
      </c>
      <c r="G128" s="7"/>
    </row>
    <row r="129" spans="1:12">
      <c r="A129" s="189" t="s">
        <v>509</v>
      </c>
      <c r="B129" s="22">
        <f>(B115-B114)/B114*100</f>
        <v>0.9569377990430622</v>
      </c>
      <c r="C129" s="22">
        <f>(C115-C114)/C114*100</f>
        <v>5.4112554112554108</v>
      </c>
      <c r="D129" s="22">
        <f t="shared" ref="D129:F129" si="49">(D115-D114)/D114*100</f>
        <v>-8.3333333333333321</v>
      </c>
      <c r="E129" s="22">
        <f>(E115-E114)/E114*100</f>
        <v>20.212765957446805</v>
      </c>
      <c r="F129" s="22">
        <f t="shared" si="49"/>
        <v>2.880658436213992</v>
      </c>
      <c r="G129" s="7"/>
    </row>
    <row r="130" spans="1:12">
      <c r="B130" s="19"/>
      <c r="C130" s="19"/>
      <c r="D130" s="19"/>
      <c r="E130" s="19"/>
      <c r="F130" s="19"/>
      <c r="G130" s="7"/>
    </row>
    <row r="131" spans="1:12">
      <c r="A131" s="25" t="s">
        <v>67</v>
      </c>
      <c r="B131" s="22">
        <f t="shared" ref="B131:B137" si="50">(B106-B102)/B102*100</f>
        <v>-4.7423887587822016</v>
      </c>
      <c r="C131" s="22">
        <f t="shared" ref="C131:F139" si="51">(C106-C102)/C102*100</f>
        <v>-5.2313883299798798</v>
      </c>
      <c r="D131" s="22">
        <f t="shared" si="51"/>
        <v>3.8759689922480618</v>
      </c>
      <c r="E131" s="22">
        <f t="shared" si="51"/>
        <v>23.580786026200872</v>
      </c>
      <c r="F131" s="22">
        <f t="shared" si="51"/>
        <v>-1.8728053062817009</v>
      </c>
      <c r="G131" s="7"/>
    </row>
    <row r="132" spans="1:12">
      <c r="A132" s="161" t="s">
        <v>404</v>
      </c>
      <c r="B132" s="22">
        <f t="shared" si="50"/>
        <v>-1.5402843601895735</v>
      </c>
      <c r="C132" s="22">
        <f t="shared" si="51"/>
        <v>-15.819209039548024</v>
      </c>
      <c r="D132" s="22">
        <f t="shared" si="51"/>
        <v>-37.575757575757571</v>
      </c>
      <c r="E132" s="22">
        <f t="shared" si="51"/>
        <v>6.5217391304347823</v>
      </c>
      <c r="F132" s="22">
        <f t="shared" si="51"/>
        <v>-6.0061208875286916</v>
      </c>
      <c r="G132" s="7"/>
    </row>
    <row r="133" spans="1:12">
      <c r="A133" s="161" t="s">
        <v>405</v>
      </c>
      <c r="B133" s="22">
        <f t="shared" si="50"/>
        <v>1.7323775388291516</v>
      </c>
      <c r="C133" s="22">
        <f t="shared" si="51"/>
        <v>-4.4624746450304258</v>
      </c>
      <c r="D133" s="22">
        <f t="shared" si="51"/>
        <v>-23.178807947019866</v>
      </c>
      <c r="E133" s="22">
        <f t="shared" si="51"/>
        <v>-10.943396226415095</v>
      </c>
      <c r="F133" s="22">
        <f t="shared" si="51"/>
        <v>-2.2067363530778166</v>
      </c>
      <c r="G133" s="7"/>
    </row>
    <row r="134" spans="1:12">
      <c r="A134" s="189" t="s">
        <v>451</v>
      </c>
      <c r="B134" s="22">
        <f t="shared" si="50"/>
        <v>0</v>
      </c>
      <c r="C134" s="22">
        <f t="shared" ref="C134:F140" si="52">(C109-C105)/C105*100</f>
        <v>-9.591836734693878</v>
      </c>
      <c r="D134" s="22">
        <f t="shared" si="51"/>
        <v>-31.901840490797547</v>
      </c>
      <c r="E134" s="22">
        <f t="shared" si="51"/>
        <v>-19.78798586572438</v>
      </c>
      <c r="F134" s="22">
        <f t="shared" si="51"/>
        <v>-5.8912960851387304</v>
      </c>
      <c r="G134" s="7"/>
    </row>
    <row r="135" spans="1:12">
      <c r="A135" s="189" t="s">
        <v>452</v>
      </c>
      <c r="B135" s="22">
        <f t="shared" si="50"/>
        <v>5.8389674247080521</v>
      </c>
      <c r="C135" s="22">
        <f t="shared" si="52"/>
        <v>-11.464968152866243</v>
      </c>
      <c r="D135" s="22">
        <f t="shared" si="51"/>
        <v>-10.44776119402985</v>
      </c>
      <c r="E135" s="22">
        <f t="shared" si="51"/>
        <v>-19.434628975265017</v>
      </c>
      <c r="F135" s="22">
        <f t="shared" si="51"/>
        <v>-1.1133200795228628</v>
      </c>
      <c r="G135" s="7"/>
    </row>
    <row r="136" spans="1:12">
      <c r="A136" s="189" t="s">
        <v>462</v>
      </c>
      <c r="B136" s="22">
        <f t="shared" si="50"/>
        <v>0.78219013237063784</v>
      </c>
      <c r="C136" s="22">
        <f t="shared" si="52"/>
        <v>-5.8165548098434003</v>
      </c>
      <c r="D136" s="22">
        <f t="shared" si="51"/>
        <v>10.679611650485436</v>
      </c>
      <c r="E136" s="22">
        <f t="shared" si="51"/>
        <v>-7.7551020408163263</v>
      </c>
      <c r="F136" s="22">
        <f>(F111-F107)/F107*100</f>
        <v>-0.85470085470085477</v>
      </c>
      <c r="G136" s="7"/>
    </row>
    <row r="137" spans="1:12">
      <c r="A137" s="189" t="s">
        <v>471</v>
      </c>
      <c r="B137" s="22">
        <f t="shared" si="50"/>
        <v>-3.0534351145038165</v>
      </c>
      <c r="C137" s="22">
        <f t="shared" si="52"/>
        <v>-11.040339702760086</v>
      </c>
      <c r="D137" s="22">
        <f t="shared" si="51"/>
        <v>2.5862068965517242</v>
      </c>
      <c r="E137" s="22">
        <f t="shared" si="51"/>
        <v>-9.7457627118644066</v>
      </c>
      <c r="F137" s="22">
        <f>(F112-F108)/F108*100</f>
        <v>-4.9089469517022959</v>
      </c>
      <c r="G137" s="7"/>
    </row>
    <row r="138" spans="1:12">
      <c r="A138" s="189" t="s">
        <v>484</v>
      </c>
      <c r="B138" s="22">
        <f>(B113-B109)/B109*100</f>
        <v>-1.6519174041297935</v>
      </c>
      <c r="C138" s="22">
        <f t="shared" si="52"/>
        <v>0</v>
      </c>
      <c r="D138" s="22">
        <f t="shared" si="51"/>
        <v>9.0090090090090094</v>
      </c>
      <c r="E138" s="22">
        <f t="shared" si="51"/>
        <v>-8.3700440528634363</v>
      </c>
      <c r="F138" s="22">
        <f>(F113-F109)/F109*100</f>
        <v>-1.494345718901454</v>
      </c>
      <c r="G138" s="7"/>
    </row>
    <row r="139" spans="1:12">
      <c r="A139" s="189" t="s">
        <v>493</v>
      </c>
      <c r="B139" s="22">
        <f>(B114-B110)/B110*100</f>
        <v>-2.9036004645760745</v>
      </c>
      <c r="C139" s="22">
        <f t="shared" si="52"/>
        <v>10.791366906474821</v>
      </c>
      <c r="D139" s="22">
        <f t="shared" si="51"/>
        <v>-10</v>
      </c>
      <c r="E139" s="22">
        <f t="shared" si="51"/>
        <v>-17.543859649122805</v>
      </c>
      <c r="F139" s="22">
        <f>(F114-F110)/F110*100</f>
        <v>-2.2919179734620023</v>
      </c>
      <c r="G139" s="7"/>
    </row>
    <row r="140" spans="1:12">
      <c r="A140" s="189" t="s">
        <v>510</v>
      </c>
      <c r="B140" s="22">
        <f>(B115-B111)/B111*100</f>
        <v>0.77611940298507465</v>
      </c>
      <c r="C140" s="22">
        <f t="shared" si="52"/>
        <v>15.676959619952493</v>
      </c>
      <c r="D140" s="22">
        <f>(D115-D111)/D111*100</f>
        <v>-13.157894736842104</v>
      </c>
      <c r="E140" s="22">
        <f t="shared" si="52"/>
        <v>0</v>
      </c>
      <c r="F140" s="22">
        <f t="shared" si="52"/>
        <v>2.6272577996715927</v>
      </c>
      <c r="G140" s="7"/>
    </row>
    <row r="142" spans="1:12" ht="25.5">
      <c r="B142" s="144" t="str">
        <f>B60</f>
        <v>Agriculture</v>
      </c>
      <c r="C142" s="144" t="str">
        <f t="shared" ref="C142:K142" si="53">C60</f>
        <v>Mining</v>
      </c>
      <c r="D142" s="144" t="str">
        <f t="shared" si="53"/>
        <v>Manufacturing</v>
      </c>
      <c r="E142" s="144" t="str">
        <f t="shared" si="53"/>
        <v>Utilities</v>
      </c>
      <c r="F142" s="144" t="str">
        <f t="shared" si="53"/>
        <v>Construction</v>
      </c>
      <c r="G142" s="144" t="str">
        <f t="shared" si="53"/>
        <v>Trade</v>
      </c>
      <c r="H142" s="144" t="str">
        <f t="shared" si="53"/>
        <v>Transport</v>
      </c>
      <c r="I142" s="144" t="str">
        <f t="shared" si="53"/>
        <v>Finance</v>
      </c>
      <c r="J142" s="144" t="str">
        <f t="shared" si="53"/>
        <v>Community and social services</v>
      </c>
      <c r="K142" s="144" t="str">
        <f t="shared" si="53"/>
        <v>Private households</v>
      </c>
    </row>
    <row r="143" spans="1:12">
      <c r="A143" s="27" t="str">
        <f t="shared" ref="A143:A156" si="54">A102</f>
        <v>Q1 2008</v>
      </c>
      <c r="B143" s="26">
        <f t="shared" ref="B143:B148" si="55">B61/$F102*100</f>
        <v>5.0331642606320717</v>
      </c>
      <c r="C143" s="26">
        <f t="shared" ref="C143:K143" si="56">C61/$F102*100</f>
        <v>0.31213421771361688</v>
      </c>
      <c r="D143" s="26">
        <f t="shared" si="56"/>
        <v>17.20639875146313</v>
      </c>
      <c r="E143" s="26">
        <f t="shared" si="56"/>
        <v>0.50721810378462739</v>
      </c>
      <c r="F143" s="26">
        <f t="shared" si="56"/>
        <v>8.1545064377682408</v>
      </c>
      <c r="G143" s="26">
        <f t="shared" si="56"/>
        <v>23.136948888021848</v>
      </c>
      <c r="H143" s="26">
        <f t="shared" si="56"/>
        <v>6.5548185719859546</v>
      </c>
      <c r="I143" s="26">
        <f t="shared" si="56"/>
        <v>11.275848614904408</v>
      </c>
      <c r="J143" s="26">
        <f t="shared" si="56"/>
        <v>18.884120171673821</v>
      </c>
      <c r="K143" s="26">
        <f t="shared" si="56"/>
        <v>8.9348419820522835</v>
      </c>
      <c r="L143" s="7"/>
    </row>
    <row r="144" spans="1:12">
      <c r="A144" s="27" t="str">
        <f t="shared" si="54"/>
        <v>Q2 2008</v>
      </c>
      <c r="B144" s="26">
        <f t="shared" si="55"/>
        <v>6.3121652639632746</v>
      </c>
      <c r="C144" s="26">
        <f t="shared" ref="C144:K144" si="57">C62/$F103*100</f>
        <v>0.30604437643458299</v>
      </c>
      <c r="D144" s="26">
        <f t="shared" si="57"/>
        <v>16.373374139250192</v>
      </c>
      <c r="E144" s="26">
        <f t="shared" si="57"/>
        <v>0.61208875286916598</v>
      </c>
      <c r="F144" s="26">
        <f t="shared" si="57"/>
        <v>8.3779648048967115</v>
      </c>
      <c r="G144" s="26">
        <f t="shared" si="57"/>
        <v>22.302983932670237</v>
      </c>
      <c r="H144" s="26">
        <f t="shared" si="57"/>
        <v>6.5416985462892123</v>
      </c>
      <c r="I144" s="26">
        <f t="shared" si="57"/>
        <v>11.323641928079571</v>
      </c>
      <c r="J144" s="26">
        <f t="shared" si="57"/>
        <v>19.013006885998472</v>
      </c>
      <c r="K144" s="26">
        <f t="shared" si="57"/>
        <v>8.798775822494262</v>
      </c>
      <c r="L144" s="7"/>
    </row>
    <row r="145" spans="1:12">
      <c r="A145" s="27" t="str">
        <f t="shared" si="54"/>
        <v>Q3 2008</v>
      </c>
      <c r="B145" s="26">
        <f t="shared" si="55"/>
        <v>5.8459156020131626</v>
      </c>
      <c r="C145" s="26">
        <f t="shared" ref="C145:K145" si="58">C63/$F104*100</f>
        <v>0.30971738288811457</v>
      </c>
      <c r="D145" s="26">
        <f t="shared" si="58"/>
        <v>15.369725125822686</v>
      </c>
      <c r="E145" s="26">
        <f t="shared" si="58"/>
        <v>0.54200542005420049</v>
      </c>
      <c r="F145" s="26">
        <f t="shared" si="58"/>
        <v>8.6720867208672079</v>
      </c>
      <c r="G145" s="26">
        <f t="shared" si="58"/>
        <v>23.886953155245838</v>
      </c>
      <c r="H145" s="26">
        <f t="shared" si="58"/>
        <v>6.542779713511421</v>
      </c>
      <c r="I145" s="26">
        <f t="shared" si="58"/>
        <v>10.220673635307783</v>
      </c>
      <c r="J145" s="26">
        <f t="shared" si="58"/>
        <v>18.389469608981805</v>
      </c>
      <c r="K145" s="26">
        <f t="shared" si="58"/>
        <v>10.259388308168797</v>
      </c>
      <c r="L145" s="7"/>
    </row>
    <row r="146" spans="1:12">
      <c r="A146" s="27" t="str">
        <f t="shared" si="54"/>
        <v>Q4 2008</v>
      </c>
      <c r="B146" s="26">
        <f t="shared" si="55"/>
        <v>6.1953629798555685</v>
      </c>
      <c r="C146" s="26">
        <f t="shared" ref="C146:K146" si="59">C64/$F105*100</f>
        <v>0.34207525655644244</v>
      </c>
      <c r="D146" s="26">
        <f t="shared" si="59"/>
        <v>15.203344735841885</v>
      </c>
      <c r="E146" s="26">
        <f t="shared" si="59"/>
        <v>0.41809198023565186</v>
      </c>
      <c r="F146" s="26">
        <f t="shared" si="59"/>
        <v>9.1980235651843412</v>
      </c>
      <c r="G146" s="26">
        <f t="shared" si="59"/>
        <v>22.614975294564804</v>
      </c>
      <c r="H146" s="26">
        <f t="shared" si="59"/>
        <v>6.9175218548080579</v>
      </c>
      <c r="I146" s="26">
        <f t="shared" si="59"/>
        <v>10.262257696693272</v>
      </c>
      <c r="J146" s="26">
        <f t="shared" si="59"/>
        <v>18.091980235651846</v>
      </c>
      <c r="K146" s="26">
        <f t="shared" si="59"/>
        <v>10.756366400608133</v>
      </c>
      <c r="L146" s="7"/>
    </row>
    <row r="147" spans="1:12">
      <c r="A147" s="27" t="str">
        <f t="shared" si="54"/>
        <v>Q1 2009</v>
      </c>
      <c r="B147" s="26">
        <f t="shared" si="55"/>
        <v>5.3280318091451289</v>
      </c>
      <c r="C147" s="26">
        <f t="shared" ref="C147:K147" si="60">C65/$F106*100</f>
        <v>0.31809145129224653</v>
      </c>
      <c r="D147" s="26">
        <f t="shared" si="60"/>
        <v>15.467196819085489</v>
      </c>
      <c r="E147" s="26">
        <f t="shared" si="60"/>
        <v>0.51689860834990053</v>
      </c>
      <c r="F147" s="26">
        <f t="shared" si="60"/>
        <v>8.6679920477137173</v>
      </c>
      <c r="G147" s="26">
        <f t="shared" si="60"/>
        <v>20.516898608349901</v>
      </c>
      <c r="H147" s="26">
        <f t="shared" si="60"/>
        <v>7.3161033797216692</v>
      </c>
      <c r="I147" s="26">
        <f t="shared" si="60"/>
        <v>11.093439363817097</v>
      </c>
      <c r="J147" s="26">
        <f t="shared" si="60"/>
        <v>19.483101391650099</v>
      </c>
      <c r="K147" s="26">
        <f t="shared" si="60"/>
        <v>11.252485089463221</v>
      </c>
      <c r="L147" s="7"/>
    </row>
    <row r="148" spans="1:12">
      <c r="A148" s="27" t="str">
        <f t="shared" si="54"/>
        <v>Q2 2009</v>
      </c>
      <c r="B148" s="26">
        <f t="shared" si="55"/>
        <v>4.1921041921041926</v>
      </c>
      <c r="C148" s="26">
        <f t="shared" ref="C148:K148" si="61">C66/$F107*100</f>
        <v>0.4477004477004477</v>
      </c>
      <c r="D148" s="26">
        <f t="shared" si="61"/>
        <v>16.890516890516892</v>
      </c>
      <c r="E148" s="26">
        <f t="shared" si="61"/>
        <v>0.32560032560032559</v>
      </c>
      <c r="F148" s="26">
        <f t="shared" si="61"/>
        <v>9.4831094831094838</v>
      </c>
      <c r="G148" s="26">
        <f t="shared" si="61"/>
        <v>21.204721204721206</v>
      </c>
      <c r="H148" s="26">
        <f t="shared" si="61"/>
        <v>7.0411070411070407</v>
      </c>
      <c r="I148" s="26">
        <f t="shared" si="61"/>
        <v>11.396011396011396</v>
      </c>
      <c r="J148" s="26">
        <f t="shared" si="61"/>
        <v>18.925518925518926</v>
      </c>
      <c r="K148" s="26">
        <f t="shared" si="61"/>
        <v>9.9715099715099722</v>
      </c>
      <c r="L148" s="7"/>
    </row>
    <row r="149" spans="1:12">
      <c r="A149" s="27" t="str">
        <f t="shared" si="54"/>
        <v>Q3 2009</v>
      </c>
      <c r="B149" s="26">
        <f t="shared" ref="B149:K149" si="62">B67/$F108*100</f>
        <v>4.5922406967537608</v>
      </c>
      <c r="C149" s="26">
        <f t="shared" si="62"/>
        <v>0.23752969121140144</v>
      </c>
      <c r="D149" s="26">
        <f t="shared" si="62"/>
        <v>16.11243072050673</v>
      </c>
      <c r="E149" s="26">
        <f t="shared" si="62"/>
        <v>0.15835312747426761</v>
      </c>
      <c r="F149" s="26">
        <f t="shared" si="62"/>
        <v>9.6595407759303242</v>
      </c>
      <c r="G149" s="26">
        <f t="shared" si="62"/>
        <v>21.060965954077592</v>
      </c>
      <c r="H149" s="26">
        <f t="shared" si="62"/>
        <v>7.0071258907363418</v>
      </c>
      <c r="I149" s="26">
        <f t="shared" si="62"/>
        <v>12.39113222486144</v>
      </c>
      <c r="J149" s="26">
        <f t="shared" si="62"/>
        <v>19.358669833729216</v>
      </c>
      <c r="K149" s="26">
        <f t="shared" si="62"/>
        <v>9.3428345209817891</v>
      </c>
      <c r="L149" s="7"/>
    </row>
    <row r="150" spans="1:12">
      <c r="A150" s="27" t="str">
        <f t="shared" si="54"/>
        <v>Q4 2009</v>
      </c>
      <c r="B150" s="26">
        <f t="shared" ref="B150:K150" si="63">B68/$F109*100</f>
        <v>4.4830371567043619</v>
      </c>
      <c r="C150" s="26">
        <f t="shared" si="63"/>
        <v>0.28271405492730206</v>
      </c>
      <c r="D150" s="26">
        <f t="shared" si="63"/>
        <v>16.033925686591278</v>
      </c>
      <c r="E150" s="26">
        <f t="shared" si="63"/>
        <v>0.36348949919224555</v>
      </c>
      <c r="F150" s="26">
        <f t="shared" si="63"/>
        <v>9.6122778675282703</v>
      </c>
      <c r="G150" s="26">
        <f t="shared" si="63"/>
        <v>21.44588045234249</v>
      </c>
      <c r="H150" s="26">
        <f t="shared" si="63"/>
        <v>6.4216478190630051</v>
      </c>
      <c r="I150" s="26">
        <f t="shared" si="63"/>
        <v>12.358642972536348</v>
      </c>
      <c r="J150" s="26">
        <f t="shared" si="63"/>
        <v>19.789983844911145</v>
      </c>
      <c r="K150" s="26">
        <f t="shared" si="63"/>
        <v>9.1680129240710819</v>
      </c>
      <c r="L150" s="7"/>
    </row>
    <row r="151" spans="1:12">
      <c r="A151" s="27" t="str">
        <f t="shared" si="54"/>
        <v>Q1 2010</v>
      </c>
      <c r="B151" s="26">
        <f t="shared" ref="B151:K151" si="64">B69/$F110*100</f>
        <v>4.8250904704463204</v>
      </c>
      <c r="C151" s="26">
        <f t="shared" si="64"/>
        <v>0.36188178528347409</v>
      </c>
      <c r="D151" s="26">
        <f t="shared" si="64"/>
        <v>16.847607559308404</v>
      </c>
      <c r="E151" s="26">
        <f t="shared" si="64"/>
        <v>0.20104543626859669</v>
      </c>
      <c r="F151" s="26">
        <f t="shared" si="64"/>
        <v>9.7708082026538001</v>
      </c>
      <c r="G151" s="26">
        <f t="shared" si="64"/>
        <v>21.230398069963812</v>
      </c>
      <c r="H151" s="26">
        <f t="shared" si="64"/>
        <v>6.3932448733413754</v>
      </c>
      <c r="I151" s="26">
        <f t="shared" si="64"/>
        <v>11.057498994772818</v>
      </c>
      <c r="J151" s="26">
        <f t="shared" si="64"/>
        <v>20.144752714113391</v>
      </c>
      <c r="K151" s="26">
        <f t="shared" si="64"/>
        <v>9.1676718938480093</v>
      </c>
      <c r="L151" s="7"/>
    </row>
    <row r="152" spans="1:12">
      <c r="A152" s="27" t="str">
        <f t="shared" si="54"/>
        <v>Q2 2010</v>
      </c>
      <c r="B152" s="26">
        <f t="shared" ref="B152:K152" si="65">B70/$F111*100</f>
        <v>4.6798029556650249</v>
      </c>
      <c r="C152" s="26">
        <f t="shared" si="65"/>
        <v>0.32840722495894908</v>
      </c>
      <c r="D152" s="26">
        <f t="shared" si="65"/>
        <v>15.270935960591133</v>
      </c>
      <c r="E152" s="26">
        <f t="shared" si="65"/>
        <v>0.32840722495894908</v>
      </c>
      <c r="F152" s="26">
        <f t="shared" si="65"/>
        <v>9.6880131362889994</v>
      </c>
      <c r="G152" s="26">
        <f t="shared" si="65"/>
        <v>21.059113300492609</v>
      </c>
      <c r="H152" s="26">
        <f t="shared" si="65"/>
        <v>6.7323481116584567</v>
      </c>
      <c r="I152" s="26">
        <f t="shared" si="65"/>
        <v>12.807881773399016</v>
      </c>
      <c r="J152" s="26">
        <f t="shared" si="65"/>
        <v>19.786535303776684</v>
      </c>
      <c r="K152" s="26">
        <f t="shared" si="65"/>
        <v>9.277504105090312</v>
      </c>
      <c r="L152" s="7"/>
    </row>
    <row r="153" spans="1:12">
      <c r="A153" s="27" t="str">
        <f t="shared" si="54"/>
        <v>Q3 2010</v>
      </c>
      <c r="B153" s="26">
        <f t="shared" ref="B153:K153" si="66">B71/$F112*100</f>
        <v>4.9542048293089094</v>
      </c>
      <c r="C153" s="26">
        <f t="shared" si="66"/>
        <v>0.29142381348875934</v>
      </c>
      <c r="D153" s="26">
        <f t="shared" si="66"/>
        <v>15.445462114904245</v>
      </c>
      <c r="E153" s="26">
        <f t="shared" si="66"/>
        <v>0.37468776019983346</v>
      </c>
      <c r="F153" s="26">
        <f t="shared" si="66"/>
        <v>9.616985845129058</v>
      </c>
      <c r="G153" s="26">
        <f t="shared" si="66"/>
        <v>21.190674437968362</v>
      </c>
      <c r="H153" s="26">
        <f t="shared" si="66"/>
        <v>8.0766028309741884</v>
      </c>
      <c r="I153" s="26">
        <f t="shared" si="66"/>
        <v>11.615320566194837</v>
      </c>
      <c r="J153" s="26">
        <f t="shared" si="66"/>
        <v>19.567027477102414</v>
      </c>
      <c r="K153" s="26">
        <f t="shared" si="66"/>
        <v>8.8676103247293927</v>
      </c>
      <c r="L153" s="7"/>
    </row>
    <row r="154" spans="1:12">
      <c r="A154" s="27" t="str">
        <f t="shared" si="54"/>
        <v>Q4 2010</v>
      </c>
      <c r="B154" s="26">
        <f t="shared" ref="B154:K154" si="67">B72/$F113*100</f>
        <v>4.9610496104961053</v>
      </c>
      <c r="C154" s="26">
        <f t="shared" si="67"/>
        <v>0.53300533005330053</v>
      </c>
      <c r="D154" s="26">
        <f t="shared" si="67"/>
        <v>15.211152111521114</v>
      </c>
      <c r="E154" s="26">
        <f t="shared" si="67"/>
        <v>0.69700697006970069</v>
      </c>
      <c r="F154" s="26">
        <f t="shared" si="67"/>
        <v>9.2250922509225095</v>
      </c>
      <c r="G154" s="26">
        <f t="shared" si="67"/>
        <v>21.443214432144323</v>
      </c>
      <c r="H154" s="26">
        <f t="shared" si="67"/>
        <v>7.5850758507585079</v>
      </c>
      <c r="I154" s="26">
        <f t="shared" si="67"/>
        <v>10.906109061090611</v>
      </c>
      <c r="J154" s="26">
        <f t="shared" si="67"/>
        <v>10.906109061090611</v>
      </c>
      <c r="K154" s="26">
        <f t="shared" si="67"/>
        <v>8.5280852808528085</v>
      </c>
      <c r="L154" s="7"/>
    </row>
    <row r="155" spans="1:12">
      <c r="A155" s="27" t="str">
        <f t="shared" si="54"/>
        <v>Q1 2011</v>
      </c>
      <c r="B155" s="26">
        <f>B73/$F114*100</f>
        <v>4.4444444444444446</v>
      </c>
      <c r="C155" s="26">
        <f>C73/$F114*100</f>
        <v>0.5761316872427984</v>
      </c>
      <c r="D155" s="26">
        <f t="shared" ref="D155:K155" si="68">D73/$F114*100</f>
        <v>16.008230452674894</v>
      </c>
      <c r="E155" s="26">
        <f t="shared" si="68"/>
        <v>0.78189300411522633</v>
      </c>
      <c r="F155" s="26">
        <f t="shared" si="68"/>
        <v>9.3004115226337447</v>
      </c>
      <c r="G155" s="26">
        <f t="shared" si="68"/>
        <v>22.057613168724281</v>
      </c>
      <c r="H155" s="26">
        <f t="shared" si="68"/>
        <v>7.1604938271604937</v>
      </c>
      <c r="I155" s="26">
        <f t="shared" si="68"/>
        <v>10.658436213991768</v>
      </c>
      <c r="J155" s="26">
        <f t="shared" si="68"/>
        <v>21.152263374485596</v>
      </c>
      <c r="K155" s="26">
        <f t="shared" si="68"/>
        <v>7.7366255144032916</v>
      </c>
      <c r="L155" s="7"/>
    </row>
    <row r="156" spans="1:12">
      <c r="A156" s="27" t="str">
        <f t="shared" si="54"/>
        <v>Q2 2011</v>
      </c>
      <c r="B156" s="26">
        <f>B74/$F115*100</f>
        <v>3.9600000000000004</v>
      </c>
      <c r="C156" s="26">
        <f>C74/$F115*100</f>
        <v>0.24</v>
      </c>
      <c r="D156" s="26">
        <f>D74/$F115*100</f>
        <v>15.879999999999999</v>
      </c>
      <c r="E156" s="26">
        <f>E74/$F115*100</f>
        <v>0.72</v>
      </c>
      <c r="F156" s="26">
        <f t="shared" ref="F156:K156" si="69">F74/$F115*100</f>
        <v>9.4</v>
      </c>
      <c r="G156" s="26">
        <f t="shared" si="69"/>
        <v>22.2</v>
      </c>
      <c r="H156" s="26">
        <f t="shared" si="69"/>
        <v>7.24</v>
      </c>
      <c r="I156" s="26">
        <f t="shared" si="69"/>
        <v>10.96</v>
      </c>
      <c r="J156" s="26">
        <f t="shared" si="69"/>
        <v>20.36</v>
      </c>
      <c r="K156" s="26">
        <f t="shared" si="69"/>
        <v>9.0399999999999991</v>
      </c>
      <c r="L156" s="7"/>
    </row>
    <row r="157" spans="1:12">
      <c r="A157" s="27" t="s">
        <v>68</v>
      </c>
      <c r="B157" s="26">
        <f t="shared" ref="B157:K157" si="70">AVERAGE(B143:B156)</f>
        <v>4.9861867336808796</v>
      </c>
      <c r="C157" s="26">
        <f t="shared" si="70"/>
        <v>0.34906119426795978</v>
      </c>
      <c r="D157" s="26">
        <f t="shared" si="70"/>
        <v>15.951450076291293</v>
      </c>
      <c r="E157" s="26">
        <f t="shared" si="70"/>
        <v>0.46762758665519222</v>
      </c>
      <c r="F157" s="26">
        <f t="shared" si="70"/>
        <v>9.2019151900447458</v>
      </c>
      <c r="G157" s="26">
        <f t="shared" si="70"/>
        <v>21.810810064234808</v>
      </c>
      <c r="H157" s="26">
        <f t="shared" si="70"/>
        <v>6.9664691650796939</v>
      </c>
      <c r="I157" s="26">
        <f t="shared" si="70"/>
        <v>11.309063888690025</v>
      </c>
      <c r="J157" s="26">
        <f t="shared" si="70"/>
        <v>18.846609916334575</v>
      </c>
      <c r="K157" s="26">
        <f t="shared" si="70"/>
        <v>9.3644080098766693</v>
      </c>
      <c r="L157" s="7"/>
    </row>
    <row r="158" spans="1:12">
      <c r="A158" s="17"/>
      <c r="B158" s="26"/>
      <c r="C158" s="26"/>
      <c r="D158" s="26"/>
      <c r="E158" s="26"/>
      <c r="F158" s="26"/>
      <c r="G158" s="26"/>
      <c r="H158" s="26"/>
      <c r="I158" s="21"/>
      <c r="J158" s="21"/>
      <c r="K158" s="21"/>
    </row>
    <row r="159" spans="1:12">
      <c r="A159" s="17"/>
      <c r="B159" s="7"/>
      <c r="C159" s="7"/>
      <c r="D159" s="7"/>
      <c r="E159" s="7"/>
      <c r="F159" s="7"/>
      <c r="G159" s="7"/>
      <c r="H159" s="7"/>
    </row>
    <row r="160" spans="1:12">
      <c r="A160" s="17"/>
      <c r="B160" s="7"/>
      <c r="C160" s="7"/>
      <c r="D160" s="7"/>
      <c r="E160" s="7"/>
      <c r="F160" s="7"/>
      <c r="G160" s="7"/>
      <c r="H160" s="7"/>
    </row>
    <row r="162" spans="2:11">
      <c r="B162" s="7"/>
      <c r="C162" s="7"/>
      <c r="D162" s="7"/>
      <c r="E162" s="7"/>
    </row>
    <row r="163" spans="2:11">
      <c r="B163" s="7"/>
      <c r="C163" s="7"/>
      <c r="D163" s="7"/>
      <c r="E163" s="7"/>
      <c r="F163" s="7"/>
      <c r="G163" s="7"/>
      <c r="H163" s="7"/>
      <c r="I163" s="7"/>
      <c r="J163" s="7"/>
      <c r="K163" s="7"/>
    </row>
  </sheetData>
  <mergeCells count="2">
    <mergeCell ref="A1:K1"/>
    <mergeCell ref="A59:K59"/>
  </mergeCells>
  <phoneticPr fontId="6" type="noConversion"/>
  <pageMargins left="0.75" right="0.75" top="1" bottom="1" header="0.5" footer="0.5"/>
  <pageSetup paperSize="9" orientation="portrait" r:id="rId1"/>
  <headerFooter alignWithMargins="0"/>
  <ignoredErrors>
    <ignoredError sqref="C57" formula="1"/>
  </ignoredError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66"/>
  <sheetViews>
    <sheetView workbookViewId="0">
      <selection sqref="A1:A4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6384" width="9.140625" style="3"/>
  </cols>
  <sheetData>
    <row r="1" spans="1:9">
      <c r="A1" s="353" t="s">
        <v>99</v>
      </c>
      <c r="B1" s="356" t="s">
        <v>29</v>
      </c>
      <c r="C1" s="357"/>
      <c r="D1" s="357"/>
      <c r="E1" s="357"/>
      <c r="F1" s="357"/>
      <c r="G1" s="357"/>
      <c r="H1" s="357"/>
    </row>
    <row r="2" spans="1:9" ht="23.25" customHeight="1" thickBot="1">
      <c r="A2" s="354"/>
      <c r="B2" s="358"/>
      <c r="C2" s="359"/>
      <c r="D2" s="359"/>
      <c r="E2" s="359"/>
      <c r="F2" s="359"/>
      <c r="G2" s="359"/>
      <c r="H2" s="359"/>
    </row>
    <row r="3" spans="1:9" ht="13.5" thickBot="1">
      <c r="A3" s="354"/>
    </row>
    <row r="4" spans="1:9" ht="27" customHeight="1" thickBot="1">
      <c r="A4" s="355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>
      <c r="A233" s="5">
        <v>39814</v>
      </c>
      <c r="B233" s="6">
        <v>106306</v>
      </c>
      <c r="C233" s="6">
        <v>5585</v>
      </c>
      <c r="D233" s="6">
        <f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>
      <c r="A234" s="5">
        <v>39845</v>
      </c>
      <c r="B234" s="6">
        <v>109953</v>
      </c>
      <c r="C234" s="6">
        <v>6190</v>
      </c>
      <c r="D234" s="6">
        <v>1881957</v>
      </c>
      <c r="E234" s="6">
        <v>204173</v>
      </c>
      <c r="F234" s="6">
        <v>45265</v>
      </c>
      <c r="G234" s="6">
        <v>974904</v>
      </c>
      <c r="H234" s="6">
        <v>657615</v>
      </c>
      <c r="I234" s="9"/>
    </row>
    <row r="235" spans="1:9">
      <c r="A235" s="5">
        <v>39873</v>
      </c>
      <c r="B235" s="6">
        <v>120222</v>
      </c>
      <c r="C235" s="6">
        <v>6320</v>
      </c>
      <c r="D235" s="6">
        <f>E235+F235+G235+H235</f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>
      <c r="A236" s="5">
        <v>39904</v>
      </c>
      <c r="B236" s="6">
        <v>124730</v>
      </c>
      <c r="C236" s="6">
        <v>5447</v>
      </c>
      <c r="D236" s="6">
        <f>E236+F236+G236+H236</f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>
      <c r="A237" s="5">
        <v>39934</v>
      </c>
      <c r="B237" s="6">
        <v>126593</v>
      </c>
      <c r="C237" s="6">
        <v>4282</v>
      </c>
      <c r="D237" s="6">
        <f>E237+F237+G237+H237</f>
        <v>1850167</v>
      </c>
      <c r="E237" s="6">
        <v>202485</v>
      </c>
      <c r="F237" s="6">
        <v>42418</v>
      </c>
      <c r="G237" s="6">
        <v>982229</v>
      </c>
      <c r="H237" s="6">
        <v>623035</v>
      </c>
    </row>
    <row r="238" spans="1:9">
      <c r="A238" s="5">
        <v>39965</v>
      </c>
      <c r="B238" s="6">
        <v>122118</v>
      </c>
      <c r="C238" s="6">
        <v>5023</v>
      </c>
      <c r="D238" s="6">
        <v>1859581</v>
      </c>
      <c r="E238" s="6">
        <v>201887</v>
      </c>
      <c r="F238" s="6">
        <v>41195</v>
      </c>
      <c r="G238" s="6">
        <v>983387</v>
      </c>
      <c r="H238" s="6">
        <v>633112</v>
      </c>
    </row>
    <row r="239" spans="1:9">
      <c r="A239" s="5">
        <v>39995</v>
      </c>
      <c r="B239" s="6">
        <v>116876</v>
      </c>
      <c r="C239" s="6">
        <v>4951</v>
      </c>
      <c r="D239" s="6">
        <v>1865152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>
      <c r="A240" s="5">
        <v>40026</v>
      </c>
      <c r="B240" s="6">
        <v>117719</v>
      </c>
      <c r="C240" s="6">
        <v>4637</v>
      </c>
      <c r="D240" s="6">
        <v>1861800</v>
      </c>
      <c r="E240" s="6">
        <v>200360</v>
      </c>
      <c r="F240" s="6">
        <v>39352</v>
      </c>
      <c r="G240" s="6">
        <v>985225</v>
      </c>
      <c r="H240" s="6">
        <v>636862</v>
      </c>
    </row>
    <row r="241" spans="1:12">
      <c r="A241" s="5">
        <v>40057</v>
      </c>
      <c r="B241" s="6">
        <v>113451</v>
      </c>
      <c r="C241" s="6">
        <v>4944</v>
      </c>
      <c r="D241" s="6">
        <v>1860769</v>
      </c>
      <c r="E241" s="6">
        <v>200375</v>
      </c>
      <c r="F241" s="6">
        <v>38368</v>
      </c>
      <c r="G241" s="6">
        <v>993696</v>
      </c>
      <c r="H241" s="6">
        <v>628330</v>
      </c>
    </row>
    <row r="242" spans="1:12">
      <c r="A242" s="5">
        <v>40087</v>
      </c>
      <c r="B242" s="6">
        <v>109637</v>
      </c>
      <c r="C242" s="6">
        <v>4378</v>
      </c>
      <c r="D242" s="6">
        <v>1861142</v>
      </c>
      <c r="E242" s="6">
        <v>200736</v>
      </c>
      <c r="F242" s="6">
        <v>37444</v>
      </c>
      <c r="G242" s="6">
        <v>996619</v>
      </c>
      <c r="H242" s="6">
        <v>626334</v>
      </c>
      <c r="I242" s="172"/>
      <c r="J242" s="172"/>
      <c r="K242" s="172"/>
      <c r="L242" s="172"/>
    </row>
    <row r="243" spans="1:12">
      <c r="A243" s="5">
        <v>40118</v>
      </c>
      <c r="B243" s="6">
        <v>113282</v>
      </c>
      <c r="C243" s="6">
        <v>4669</v>
      </c>
      <c r="D243" s="6">
        <v>1861389</v>
      </c>
      <c r="E243" s="6">
        <v>200963</v>
      </c>
      <c r="F243" s="6">
        <v>36300</v>
      </c>
      <c r="G243" s="6">
        <v>999352</v>
      </c>
      <c r="H243" s="6">
        <v>624774</v>
      </c>
    </row>
    <row r="244" spans="1:12">
      <c r="A244" s="5">
        <v>40148</v>
      </c>
      <c r="B244" s="6">
        <v>113033</v>
      </c>
      <c r="C244" s="6">
        <v>4059</v>
      </c>
      <c r="D244" s="6">
        <v>1861277</v>
      </c>
      <c r="E244" s="6">
        <v>201490</v>
      </c>
      <c r="F244" s="6">
        <v>35403</v>
      </c>
      <c r="G244" s="6">
        <v>1001946</v>
      </c>
      <c r="H244" s="6">
        <v>622438</v>
      </c>
    </row>
    <row r="245" spans="1:12">
      <c r="A245" s="5">
        <v>40179</v>
      </c>
      <c r="B245" s="6">
        <v>108111</v>
      </c>
      <c r="C245" s="6">
        <v>4399</v>
      </c>
      <c r="D245" s="6">
        <v>1866644</v>
      </c>
      <c r="E245" s="6">
        <v>201662</v>
      </c>
      <c r="F245" s="6">
        <v>34374</v>
      </c>
      <c r="G245" s="6">
        <v>1005530</v>
      </c>
      <c r="H245" s="6">
        <v>625078</v>
      </c>
    </row>
    <row r="246" spans="1:12">
      <c r="A246" s="5">
        <v>40210</v>
      </c>
      <c r="B246" s="6">
        <v>109918</v>
      </c>
      <c r="C246" s="6">
        <v>4204</v>
      </c>
      <c r="D246" s="6">
        <v>1875897</v>
      </c>
      <c r="E246" s="6">
        <v>202285</v>
      </c>
      <c r="F246" s="6">
        <v>33752</v>
      </c>
      <c r="G246" s="6">
        <v>1012749</v>
      </c>
      <c r="H246" s="6">
        <v>627111</v>
      </c>
    </row>
    <row r="247" spans="1:12">
      <c r="A247" s="5">
        <v>40238</v>
      </c>
      <c r="B247" s="6">
        <v>114651</v>
      </c>
      <c r="C247" s="6">
        <v>3932</v>
      </c>
      <c r="D247" s="6">
        <v>1875507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>
      <c r="A248" s="5">
        <v>40269</v>
      </c>
      <c r="B248" s="6">
        <v>112827</v>
      </c>
      <c r="C248" s="6">
        <v>4778</v>
      </c>
      <c r="D248" s="6">
        <v>1873274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>
      <c r="A249" s="5">
        <v>40299</v>
      </c>
      <c r="B249" s="6">
        <v>115666</v>
      </c>
      <c r="C249" s="6">
        <v>5097</v>
      </c>
      <c r="D249" s="6">
        <f>E249+F249+G249+H249</f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>
      <c r="A250" s="5">
        <v>40330</v>
      </c>
      <c r="B250" s="6">
        <v>116973</v>
      </c>
      <c r="C250" s="6">
        <v>5236</v>
      </c>
      <c r="D250" s="6">
        <v>1888631</v>
      </c>
      <c r="E250" s="6">
        <v>206001</v>
      </c>
      <c r="F250" s="6">
        <v>30658</v>
      </c>
      <c r="G250" s="6">
        <v>1023395</v>
      </c>
      <c r="H250" s="6">
        <v>628576</v>
      </c>
    </row>
    <row r="251" spans="1:12">
      <c r="A251" s="5">
        <v>40360</v>
      </c>
      <c r="B251" s="6">
        <v>123754</v>
      </c>
      <c r="C251" s="6">
        <v>5104</v>
      </c>
      <c r="D251" s="6">
        <v>1903532</v>
      </c>
      <c r="E251" s="6">
        <v>207012</v>
      </c>
      <c r="F251" s="6">
        <v>30933</v>
      </c>
      <c r="G251" s="6">
        <v>1028514</v>
      </c>
      <c r="H251" s="6">
        <v>637073</v>
      </c>
    </row>
    <row r="252" spans="1:12">
      <c r="A252" s="5">
        <v>40391</v>
      </c>
      <c r="B252" s="6">
        <v>127688</v>
      </c>
      <c r="C252" s="6">
        <v>5212</v>
      </c>
      <c r="D252" s="6">
        <f>E252+F252+G252+H252</f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>
      <c r="A253" s="5">
        <v>40422</v>
      </c>
      <c r="B253" s="6">
        <v>123692</v>
      </c>
      <c r="C253" s="6">
        <v>5266</v>
      </c>
      <c r="D253" s="6">
        <v>1936914</v>
      </c>
      <c r="E253" s="6">
        <v>209187</v>
      </c>
      <c r="F253" s="6">
        <v>29704</v>
      </c>
      <c r="G253" s="6">
        <v>1041775</v>
      </c>
      <c r="H253" s="6">
        <v>656246</v>
      </c>
    </row>
    <row r="254" spans="1:12">
      <c r="A254" s="5">
        <v>40452</v>
      </c>
      <c r="B254" s="198">
        <v>133272</v>
      </c>
      <c r="C254" s="198">
        <v>5846</v>
      </c>
      <c r="D254" s="6">
        <v>1935498</v>
      </c>
      <c r="E254" s="198">
        <v>210980</v>
      </c>
      <c r="F254" s="198">
        <v>29103</v>
      </c>
      <c r="G254" s="198">
        <v>1043530</v>
      </c>
      <c r="H254" s="198">
        <v>651866</v>
      </c>
    </row>
    <row r="255" spans="1:12">
      <c r="A255" s="5">
        <v>40483</v>
      </c>
      <c r="B255" s="198">
        <v>122087</v>
      </c>
      <c r="C255" s="198">
        <v>5005</v>
      </c>
      <c r="D255" s="6">
        <v>1943218</v>
      </c>
      <c r="E255" s="198">
        <v>212231</v>
      </c>
      <c r="F255" s="198">
        <v>28621</v>
      </c>
      <c r="G255" s="198">
        <v>1046835</v>
      </c>
      <c r="H255" s="198">
        <v>655532</v>
      </c>
    </row>
    <row r="256" spans="1:12">
      <c r="A256" s="5">
        <v>40513</v>
      </c>
      <c r="B256" s="198">
        <v>140270</v>
      </c>
      <c r="C256" s="198">
        <v>2929</v>
      </c>
      <c r="D256" s="6">
        <v>1941730</v>
      </c>
      <c r="E256" s="198">
        <v>213646</v>
      </c>
      <c r="F256" s="198">
        <v>28150</v>
      </c>
      <c r="G256" s="198">
        <v>1042107</v>
      </c>
      <c r="H256" s="198">
        <v>657827</v>
      </c>
    </row>
    <row r="257" spans="1:8">
      <c r="A257" s="5">
        <v>40544</v>
      </c>
      <c r="B257" s="198">
        <v>118246</v>
      </c>
      <c r="C257" s="198">
        <v>5722</v>
      </c>
      <c r="D257" s="6">
        <v>1955015</v>
      </c>
      <c r="E257" s="198">
        <v>215096</v>
      </c>
      <c r="F257" s="198">
        <v>27531</v>
      </c>
      <c r="G257" s="198">
        <v>1043875</v>
      </c>
      <c r="H257" s="198">
        <v>668513</v>
      </c>
    </row>
    <row r="258" spans="1:8">
      <c r="A258" s="5">
        <v>40575</v>
      </c>
      <c r="B258" s="198">
        <v>121956</v>
      </c>
      <c r="C258" s="198">
        <v>5174</v>
      </c>
      <c r="D258" s="6">
        <v>1971557</v>
      </c>
      <c r="E258" s="198">
        <v>216899</v>
      </c>
      <c r="F258" s="198">
        <v>27051</v>
      </c>
      <c r="G258" s="198">
        <v>1047603</v>
      </c>
      <c r="H258" s="198">
        <v>680003</v>
      </c>
    </row>
    <row r="259" spans="1:8">
      <c r="A259" s="5">
        <v>40603</v>
      </c>
      <c r="B259" s="198">
        <v>117228</v>
      </c>
      <c r="C259" s="198">
        <v>4570</v>
      </c>
      <c r="D259" s="6">
        <v>1975168</v>
      </c>
      <c r="E259" s="198">
        <v>219190</v>
      </c>
      <c r="F259" s="198">
        <v>26540</v>
      </c>
      <c r="G259" s="198">
        <v>1045995</v>
      </c>
      <c r="H259" s="198">
        <v>683443</v>
      </c>
    </row>
    <row r="260" spans="1:8">
      <c r="A260" s="5">
        <v>40634</v>
      </c>
      <c r="B260" s="198">
        <v>124811</v>
      </c>
      <c r="C260" s="198">
        <v>3217</v>
      </c>
      <c r="D260" s="6">
        <v>1986284</v>
      </c>
      <c r="E260" s="198">
        <v>220333</v>
      </c>
      <c r="F260" s="198">
        <v>25927</v>
      </c>
      <c r="G260" s="198">
        <v>1048056</v>
      </c>
      <c r="H260" s="198">
        <v>691968</v>
      </c>
    </row>
    <row r="261" spans="1:8">
      <c r="A261" s="5">
        <v>40664</v>
      </c>
      <c r="B261" s="198">
        <v>117250</v>
      </c>
      <c r="C261" s="198">
        <v>3498</v>
      </c>
      <c r="D261" s="6">
        <v>1984829</v>
      </c>
      <c r="E261" s="198">
        <v>221624</v>
      </c>
      <c r="F261" s="198">
        <v>25501</v>
      </c>
      <c r="G261" s="198">
        <v>1053488</v>
      </c>
      <c r="H261" s="198">
        <v>684216</v>
      </c>
    </row>
    <row r="262" spans="1:8">
      <c r="A262" s="5">
        <v>40695</v>
      </c>
      <c r="B262" s="198">
        <v>118979</v>
      </c>
      <c r="C262" s="198">
        <v>3450</v>
      </c>
      <c r="D262" s="6">
        <v>1993268</v>
      </c>
      <c r="E262" s="198">
        <v>223522</v>
      </c>
      <c r="F262" s="198">
        <v>25272</v>
      </c>
      <c r="G262" s="198">
        <v>1056346</v>
      </c>
      <c r="H262" s="198">
        <v>688128</v>
      </c>
    </row>
    <row r="263" spans="1:8">
      <c r="A263" s="5"/>
      <c r="B263" s="3"/>
      <c r="C263" s="3"/>
      <c r="D263" s="3"/>
      <c r="E263" s="3"/>
      <c r="F263" s="3"/>
      <c r="G263" s="3"/>
      <c r="H263" s="3"/>
    </row>
    <row r="264" spans="1:8">
      <c r="A264" s="165" t="s">
        <v>30</v>
      </c>
    </row>
    <row r="265" spans="1:8">
      <c r="A265" s="2" t="s">
        <v>26</v>
      </c>
      <c r="B265" s="6">
        <f>AVERAGE(B5:B16)</f>
        <v>3449</v>
      </c>
      <c r="C265" s="6">
        <f t="shared" ref="C265:H265" si="4">AVERAGE(C5:C16)</f>
        <v>9655.8333333333339</v>
      </c>
      <c r="D265" s="6">
        <f t="shared" si="4"/>
        <v>142836.91666666666</v>
      </c>
      <c r="E265" s="6">
        <f t="shared" si="4"/>
        <v>16662.083333333332</v>
      </c>
      <c r="F265" s="6">
        <f t="shared" si="4"/>
        <v>10041.25</v>
      </c>
      <c r="G265" s="6">
        <f t="shared" si="4"/>
        <v>55774.333333333336</v>
      </c>
      <c r="H265" s="6">
        <f t="shared" si="4"/>
        <v>60359.25</v>
      </c>
    </row>
    <row r="266" spans="1:8">
      <c r="A266" s="2" t="s">
        <v>7</v>
      </c>
      <c r="B266" s="6">
        <f>AVERAGE(B17:B28)</f>
        <v>4402.416666666667</v>
      </c>
      <c r="C266" s="6">
        <f t="shared" ref="C266:H266" si="5">AVERAGE(C17:C28)</f>
        <v>10577.833333333334</v>
      </c>
      <c r="D266" s="6">
        <f t="shared" si="5"/>
        <v>167269</v>
      </c>
      <c r="E266" s="6">
        <f t="shared" si="5"/>
        <v>18433.083333333332</v>
      </c>
      <c r="F266" s="6">
        <f t="shared" si="5"/>
        <v>11864.166666666666</v>
      </c>
      <c r="G266" s="6">
        <f t="shared" si="5"/>
        <v>65278.083333333336</v>
      </c>
      <c r="H266" s="6">
        <f t="shared" si="5"/>
        <v>71693.666666666672</v>
      </c>
    </row>
    <row r="267" spans="1:8">
      <c r="A267" s="2" t="s">
        <v>8</v>
      </c>
      <c r="B267" s="6">
        <f>AVERAGE(B29:B40)</f>
        <v>4667</v>
      </c>
      <c r="C267" s="6">
        <f t="shared" ref="C267:H267" si="6">AVERAGE(C29:C40)</f>
        <v>12245.5</v>
      </c>
      <c r="D267" s="6">
        <f t="shared" si="6"/>
        <v>183192.66666666666</v>
      </c>
      <c r="E267" s="6">
        <f t="shared" si="6"/>
        <v>18768.5</v>
      </c>
      <c r="F267" s="6">
        <f t="shared" si="6"/>
        <v>14102.916666666666</v>
      </c>
      <c r="G267" s="6">
        <f t="shared" si="6"/>
        <v>76558.166666666672</v>
      </c>
      <c r="H267" s="6">
        <f t="shared" si="6"/>
        <v>73763.083333333328</v>
      </c>
    </row>
    <row r="268" spans="1:8">
      <c r="A268" s="2" t="s">
        <v>9</v>
      </c>
      <c r="B268" s="6">
        <f>AVERAGE(B41:B52)</f>
        <v>6212.416666666667</v>
      </c>
      <c r="C268" s="6">
        <f t="shared" ref="C268:H268" si="7">AVERAGE(C41:C52)</f>
        <v>9091.4166666666661</v>
      </c>
      <c r="D268" s="6">
        <f t="shared" si="7"/>
        <v>201169.41666666666</v>
      </c>
      <c r="E268" s="6">
        <f t="shared" si="7"/>
        <v>20959.083333333332</v>
      </c>
      <c r="F268" s="6">
        <f t="shared" si="7"/>
        <v>14963.416666666666</v>
      </c>
      <c r="G268" s="6">
        <f t="shared" si="7"/>
        <v>90123.416666666672</v>
      </c>
      <c r="H268" s="6">
        <f t="shared" si="7"/>
        <v>75123.5</v>
      </c>
    </row>
    <row r="269" spans="1:8">
      <c r="A269" s="2" t="s">
        <v>10</v>
      </c>
      <c r="B269" s="6">
        <f>AVERAGE(B53:B64)</f>
        <v>9064.8333333333339</v>
      </c>
      <c r="C269" s="6">
        <f t="shared" ref="C269:H269" si="8">AVERAGE(C53:C64)</f>
        <v>6421.416666666667</v>
      </c>
      <c r="D269" s="6">
        <f t="shared" si="8"/>
        <v>230859.25</v>
      </c>
      <c r="E269" s="6">
        <f t="shared" si="8"/>
        <v>25954</v>
      </c>
      <c r="F269" s="6">
        <f t="shared" si="8"/>
        <v>15962.75</v>
      </c>
      <c r="G269" s="6">
        <f t="shared" si="8"/>
        <v>105359.33333333333</v>
      </c>
      <c r="H269" s="6">
        <f t="shared" si="8"/>
        <v>83583.166666666672</v>
      </c>
    </row>
    <row r="270" spans="1:8">
      <c r="A270" s="2" t="s">
        <v>11</v>
      </c>
      <c r="B270" s="6">
        <f>AVERAGE(B65:B76)</f>
        <v>11866</v>
      </c>
      <c r="C270" s="6">
        <f t="shared" ref="C270:H270" si="9">AVERAGE(C65:C76)</f>
        <v>6692.5</v>
      </c>
      <c r="D270" s="6">
        <f t="shared" si="9"/>
        <v>272838.33333333331</v>
      </c>
      <c r="E270" s="6">
        <f t="shared" si="9"/>
        <v>33013.416666666664</v>
      </c>
      <c r="F270" s="6">
        <f t="shared" si="9"/>
        <v>18006.5</v>
      </c>
      <c r="G270" s="6">
        <f t="shared" si="9"/>
        <v>125662.16666666667</v>
      </c>
      <c r="H270" s="6">
        <f t="shared" si="9"/>
        <v>96156.25</v>
      </c>
    </row>
    <row r="271" spans="1:8">
      <c r="A271" s="2" t="s">
        <v>12</v>
      </c>
      <c r="B271" s="6">
        <f>AVERAGE(B77:B88)</f>
        <v>13343.166666666666</v>
      </c>
      <c r="C271" s="6">
        <f t="shared" ref="C271:H271" si="10">AVERAGE(C77:C88)</f>
        <v>6175.25</v>
      </c>
      <c r="D271" s="6">
        <f t="shared" si="10"/>
        <v>323967.41666666669</v>
      </c>
      <c r="E271" s="6">
        <f t="shared" si="10"/>
        <v>41532.333333333336</v>
      </c>
      <c r="F271" s="6">
        <f t="shared" si="10"/>
        <v>21168.583333333332</v>
      </c>
      <c r="G271" s="6">
        <f t="shared" si="10"/>
        <v>148595</v>
      </c>
      <c r="H271" s="6">
        <f t="shared" si="10"/>
        <v>112671.5</v>
      </c>
    </row>
    <row r="272" spans="1:8">
      <c r="A272" s="2" t="s">
        <v>13</v>
      </c>
      <c r="B272" s="6">
        <f>AVERAGE(B89:B100)</f>
        <v>14494.166666666666</v>
      </c>
      <c r="C272" s="6">
        <f t="shared" ref="C272:H272" si="11">AVERAGE(C89:C100)</f>
        <v>5996.166666666667</v>
      </c>
      <c r="D272" s="6">
        <f t="shared" si="11"/>
        <v>376592</v>
      </c>
      <c r="E272" s="6">
        <f t="shared" si="11"/>
        <v>47453.833333333336</v>
      </c>
      <c r="F272" s="6">
        <f t="shared" si="11"/>
        <v>22602</v>
      </c>
      <c r="G272" s="6">
        <f t="shared" si="11"/>
        <v>169484.83333333334</v>
      </c>
      <c r="H272" s="6">
        <f t="shared" si="11"/>
        <v>137051.33333333334</v>
      </c>
    </row>
    <row r="273" spans="1:8">
      <c r="A273" s="2" t="s">
        <v>14</v>
      </c>
      <c r="B273" s="6">
        <f>AVERAGE(B101:B112)</f>
        <v>17505.5</v>
      </c>
      <c r="C273" s="6">
        <f t="shared" ref="C273:H273" si="12">AVERAGE(C101:C112)</f>
        <v>6938.166666666667</v>
      </c>
      <c r="D273" s="6">
        <f t="shared" si="12"/>
        <v>435516.5</v>
      </c>
      <c r="E273" s="6">
        <f t="shared" si="12"/>
        <v>51143.5</v>
      </c>
      <c r="F273" s="6">
        <f t="shared" si="12"/>
        <v>21876.916666666668</v>
      </c>
      <c r="G273" s="6">
        <f t="shared" si="12"/>
        <v>188294.75</v>
      </c>
      <c r="H273" s="6">
        <f t="shared" si="12"/>
        <v>174201.33333333334</v>
      </c>
    </row>
    <row r="274" spans="1:8">
      <c r="A274" s="2" t="s">
        <v>15</v>
      </c>
      <c r="B274" s="6">
        <f>AVERAGE(B114:B124)</f>
        <v>22564.454545454544</v>
      </c>
      <c r="C274" s="6">
        <f t="shared" ref="C274:H274" si="13">AVERAGE(C114:C124)</f>
        <v>6530.909090909091</v>
      </c>
      <c r="D274" s="6">
        <f t="shared" si="13"/>
        <v>482961</v>
      </c>
      <c r="E274" s="6">
        <f t="shared" si="13"/>
        <v>51879.090909090912</v>
      </c>
      <c r="F274" s="6">
        <f t="shared" si="13"/>
        <v>21836.18181818182</v>
      </c>
      <c r="G274" s="6">
        <f t="shared" si="13"/>
        <v>198923.81818181818</v>
      </c>
      <c r="H274" s="6">
        <f t="shared" si="13"/>
        <v>210321.90909090909</v>
      </c>
    </row>
    <row r="275" spans="1:8">
      <c r="A275" s="2" t="s">
        <v>16</v>
      </c>
      <c r="B275" s="6">
        <f>AVERAGE(B125:B136)</f>
        <v>30017.583333333332</v>
      </c>
      <c r="C275" s="6">
        <f t="shared" ref="C275:H275" si="14">AVERAGE(C125:C136)</f>
        <v>5530.583333333333</v>
      </c>
      <c r="D275" s="6">
        <f t="shared" si="14"/>
        <v>522371.58333333331</v>
      </c>
      <c r="E275" s="6">
        <f t="shared" si="14"/>
        <v>54488.666666666664</v>
      </c>
      <c r="F275" s="6">
        <f t="shared" si="14"/>
        <v>22905</v>
      </c>
      <c r="G275" s="6">
        <f t="shared" si="14"/>
        <v>213769.58333333334</v>
      </c>
      <c r="H275" s="6">
        <f t="shared" si="14"/>
        <v>231208.33333333334</v>
      </c>
    </row>
    <row r="276" spans="1:8">
      <c r="A276" s="2" t="s">
        <v>17</v>
      </c>
      <c r="B276" s="6">
        <f>AVERAGE(B137:B147)</f>
        <v>29285.81818181818</v>
      </c>
      <c r="C276" s="6">
        <f t="shared" ref="C276:H276" si="15">AVERAGE(C137:C147)</f>
        <v>8177</v>
      </c>
      <c r="D276" s="6">
        <f t="shared" si="15"/>
        <v>571103.81818181823</v>
      </c>
      <c r="E276" s="6">
        <f t="shared" si="15"/>
        <v>61161.36363636364</v>
      </c>
      <c r="F276" s="6">
        <f t="shared" si="15"/>
        <v>26862.363636363636</v>
      </c>
      <c r="G276" s="6">
        <f t="shared" si="15"/>
        <v>244476.63636363635</v>
      </c>
      <c r="H276" s="6">
        <f t="shared" si="15"/>
        <v>238603.45454545456</v>
      </c>
    </row>
    <row r="277" spans="1:8">
      <c r="A277" s="2" t="s">
        <v>18</v>
      </c>
      <c r="B277" s="6">
        <f>AVERAGE(B149:B160)</f>
        <v>35636.25</v>
      </c>
      <c r="C277" s="6">
        <f t="shared" ref="C277:H277" si="16">AVERAGE(C149:C160)</f>
        <v>8501.3333333333339</v>
      </c>
      <c r="D277" s="6">
        <f t="shared" si="16"/>
        <v>637028.08333333337</v>
      </c>
      <c r="E277" s="6">
        <f t="shared" si="16"/>
        <v>70966.333333333328</v>
      </c>
      <c r="F277" s="6">
        <f t="shared" si="16"/>
        <v>31100.833333333332</v>
      </c>
      <c r="G277" s="6">
        <f t="shared" si="16"/>
        <v>274873.33333333331</v>
      </c>
      <c r="H277" s="6">
        <f t="shared" si="16"/>
        <v>260087.58333333334</v>
      </c>
    </row>
    <row r="278" spans="1:8">
      <c r="A278" s="2" t="s">
        <v>19</v>
      </c>
      <c r="B278" s="6">
        <f>AVERAGE(B161:B172)</f>
        <v>83536.75</v>
      </c>
      <c r="C278" s="6">
        <f t="shared" ref="C278:H278" si="17">AVERAGE(C161:C172)</f>
        <v>6526.416666666667</v>
      </c>
      <c r="D278" s="6">
        <f t="shared" si="17"/>
        <v>710867.08333333337</v>
      </c>
      <c r="E278" s="6">
        <f t="shared" si="17"/>
        <v>84007.166666666672</v>
      </c>
      <c r="F278" s="6">
        <f t="shared" si="17"/>
        <v>33815.25</v>
      </c>
      <c r="G278" s="6">
        <f t="shared" si="17"/>
        <v>309819.33333333331</v>
      </c>
      <c r="H278" s="6">
        <f t="shared" si="17"/>
        <v>283225.33333333331</v>
      </c>
    </row>
    <row r="279" spans="1:8">
      <c r="A279" s="2" t="s">
        <v>20</v>
      </c>
      <c r="B279" s="6">
        <f>AVERAGE(B173:B184)</f>
        <v>61041.666666666664</v>
      </c>
      <c r="C279" s="6">
        <f t="shared" ref="C279:H279" si="18">AVERAGE(C173:C184)</f>
        <v>5747</v>
      </c>
      <c r="D279" s="6">
        <f t="shared" si="18"/>
        <v>798733.25</v>
      </c>
      <c r="E279" s="6">
        <f t="shared" si="18"/>
        <v>99388</v>
      </c>
      <c r="F279" s="6">
        <f t="shared" si="18"/>
        <v>40236.666666666664</v>
      </c>
      <c r="G279" s="6">
        <f t="shared" si="18"/>
        <v>368591.91666666669</v>
      </c>
      <c r="H279" s="6">
        <f t="shared" si="18"/>
        <v>290516.66666666669</v>
      </c>
    </row>
    <row r="280" spans="1:8">
      <c r="A280" s="2" t="s">
        <v>21</v>
      </c>
      <c r="B280" s="6">
        <f>AVERAGE(B185:B196)</f>
        <v>72545.916666666672</v>
      </c>
      <c r="C280" s="6">
        <f t="shared" ref="C280:H280" si="19">AVERAGE(C185:C196)</f>
        <v>4985.583333333333</v>
      </c>
      <c r="D280" s="6">
        <f t="shared" si="19"/>
        <v>964176.66666666663</v>
      </c>
      <c r="E280" s="6">
        <f t="shared" si="19"/>
        <v>119700.66666666667</v>
      </c>
      <c r="F280" s="6">
        <f t="shared" si="19"/>
        <v>45549.583333333336</v>
      </c>
      <c r="G280" s="6">
        <f t="shared" si="19"/>
        <v>467276.58333333331</v>
      </c>
      <c r="H280" s="6">
        <f t="shared" si="19"/>
        <v>331649.83333333331</v>
      </c>
    </row>
    <row r="281" spans="1:8">
      <c r="A281" s="2" t="s">
        <v>22</v>
      </c>
      <c r="B281" s="6">
        <f>AVERAGE(B197:B208)</f>
        <v>88683</v>
      </c>
      <c r="C281" s="6">
        <f t="shared" ref="C281:H281" si="20">AVERAGE(C197:C208)</f>
        <v>4617.083333333333</v>
      </c>
      <c r="D281" s="6">
        <f t="shared" si="20"/>
        <v>1201030.9166666667</v>
      </c>
      <c r="E281" s="6">
        <f t="shared" si="20"/>
        <v>139721.66666666666</v>
      </c>
      <c r="F281" s="6">
        <f t="shared" si="20"/>
        <v>54815.083333333336</v>
      </c>
      <c r="G281" s="6">
        <f t="shared" si="20"/>
        <v>606976.58333333337</v>
      </c>
      <c r="H281" s="6">
        <f t="shared" si="20"/>
        <v>399517.58333333331</v>
      </c>
    </row>
    <row r="282" spans="1:8">
      <c r="A282" s="2" t="s">
        <v>23</v>
      </c>
      <c r="B282" s="6">
        <f>AVERAGE(B209:B220)</f>
        <v>86156.5</v>
      </c>
      <c r="C282" s="6">
        <f t="shared" ref="C282:H282" si="21">AVERAGE(C209:C220)</f>
        <v>4884.833333333333</v>
      </c>
      <c r="D282" s="6">
        <f t="shared" si="21"/>
        <v>1509941.1666666667</v>
      </c>
      <c r="E282" s="6">
        <f t="shared" si="21"/>
        <v>160597.83333333334</v>
      </c>
      <c r="F282" s="6">
        <f t="shared" si="21"/>
        <v>61720.916666666664</v>
      </c>
      <c r="G282" s="6">
        <f t="shared" si="21"/>
        <v>769995.91666666663</v>
      </c>
      <c r="H282" s="6">
        <f t="shared" si="21"/>
        <v>517626.5</v>
      </c>
    </row>
    <row r="283" spans="1:8">
      <c r="A283" s="2" t="s">
        <v>24</v>
      </c>
      <c r="B283" s="6">
        <f>AVERAGE(B221:B232)</f>
        <v>89977.5</v>
      </c>
      <c r="C283" s="6">
        <f t="shared" ref="C283:H283" si="22">AVERAGE(C221:C232)</f>
        <v>5474.916666666667</v>
      </c>
      <c r="D283" s="6">
        <f t="shared" si="22"/>
        <v>1807369.5</v>
      </c>
      <c r="E283" s="6">
        <f t="shared" si="22"/>
        <v>195741.08333333334</v>
      </c>
      <c r="F283" s="6">
        <f t="shared" si="22"/>
        <v>52315</v>
      </c>
      <c r="G283" s="6">
        <f t="shared" si="22"/>
        <v>916337.33333333337</v>
      </c>
      <c r="H283" s="6">
        <f t="shared" si="22"/>
        <v>642976.08333333337</v>
      </c>
    </row>
    <row r="284" spans="1:8">
      <c r="A284" s="2" t="s">
        <v>25</v>
      </c>
      <c r="B284" s="6">
        <f>AVERAGE(B233:B244)</f>
        <v>116160</v>
      </c>
      <c r="C284" s="6">
        <f t="shared" ref="C284:H284" si="23">AVERAGE(C233:C244)</f>
        <v>5040.416666666667</v>
      </c>
      <c r="D284" s="6">
        <f t="shared" si="23"/>
        <v>1867082.6666666667</v>
      </c>
      <c r="E284" s="6">
        <f t="shared" si="23"/>
        <v>202099.83333333334</v>
      </c>
      <c r="F284" s="6">
        <f t="shared" si="23"/>
        <v>40846.666666666664</v>
      </c>
      <c r="G284" s="6">
        <f t="shared" si="23"/>
        <v>985921.25</v>
      </c>
      <c r="H284" s="6">
        <f t="shared" si="23"/>
        <v>638214</v>
      </c>
    </row>
    <row r="285" spans="1:8">
      <c r="A285" s="2" t="s">
        <v>436</v>
      </c>
      <c r="B285" s="6">
        <f t="shared" ref="B285:H285" si="24">AVERAGE(B245:B256)</f>
        <v>120742.41666666667</v>
      </c>
      <c r="C285" s="6">
        <f t="shared" si="24"/>
        <v>4750.666666666667</v>
      </c>
      <c r="D285" s="6">
        <f t="shared" si="24"/>
        <v>1903290.3333333333</v>
      </c>
      <c r="E285" s="6">
        <f t="shared" si="24"/>
        <v>206870.75</v>
      </c>
      <c r="F285" s="6">
        <f t="shared" si="24"/>
        <v>31013</v>
      </c>
      <c r="G285" s="6">
        <f t="shared" si="24"/>
        <v>1028340.75</v>
      </c>
      <c r="H285" s="6">
        <f t="shared" si="24"/>
        <v>637064.08333333337</v>
      </c>
    </row>
    <row r="286" spans="1:8">
      <c r="A286" s="2" t="s">
        <v>478</v>
      </c>
      <c r="B286" s="6">
        <f t="shared" ref="B286:H286" si="25">AVERAGE(B257:B262)</f>
        <v>119745</v>
      </c>
      <c r="C286" s="6">
        <f t="shared" si="25"/>
        <v>4271.833333333333</v>
      </c>
      <c r="D286" s="6">
        <f t="shared" si="25"/>
        <v>1977686.8333333333</v>
      </c>
      <c r="E286" s="6">
        <f t="shared" si="25"/>
        <v>219444</v>
      </c>
      <c r="F286" s="6">
        <f t="shared" si="25"/>
        <v>26303.666666666668</v>
      </c>
      <c r="G286" s="6">
        <f t="shared" si="25"/>
        <v>1049227.1666666667</v>
      </c>
      <c r="H286" s="6">
        <f t="shared" si="25"/>
        <v>682711.83333333337</v>
      </c>
    </row>
    <row r="466" spans="2:8">
      <c r="B466" s="3"/>
      <c r="C466" s="3"/>
      <c r="D466" s="3"/>
      <c r="E466" s="3"/>
      <c r="F466" s="3"/>
      <c r="G466" s="3"/>
      <c r="H466" s="3"/>
    </row>
  </sheetData>
  <mergeCells count="2">
    <mergeCell ref="A1:A4"/>
    <mergeCell ref="B1:H2"/>
  </mergeCells>
  <phoneticPr fontId="6" type="noConversion"/>
  <conditionalFormatting sqref="D233:D258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59:D26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19"/>
  <sheetViews>
    <sheetView workbookViewId="0">
      <selection sqref="A1:A4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353" t="s">
        <v>99</v>
      </c>
      <c r="B1" s="360" t="s">
        <v>28</v>
      </c>
      <c r="C1" s="361"/>
      <c r="D1" s="361"/>
      <c r="E1" s="361"/>
      <c r="F1" s="361"/>
      <c r="G1" s="361"/>
      <c r="H1" s="362"/>
    </row>
    <row r="2" spans="1:8" ht="13.5" thickBot="1">
      <c r="A2" s="354"/>
      <c r="B2" s="358"/>
      <c r="C2" s="359"/>
      <c r="D2" s="359"/>
      <c r="E2" s="359"/>
      <c r="F2" s="359"/>
      <c r="G2" s="359"/>
      <c r="H2" s="363"/>
    </row>
    <row r="3" spans="1:8" ht="13.5" thickBot="1">
      <c r="A3" s="354"/>
    </row>
    <row r="4" spans="1:8" ht="26.25" thickBot="1">
      <c r="A4" s="355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>
      <c r="A222" s="5">
        <v>39845</v>
      </c>
      <c r="B222" s="7">
        <f>(PSCE!B234-PSCE!B222)/PSCE!B222*100</f>
        <v>24.930974537273752</v>
      </c>
      <c r="C222" s="7">
        <f>(PSCE!C234-PSCE!C222)/PSCE!C222*100</f>
        <v>44.154634373544482</v>
      </c>
      <c r="D222" s="7">
        <f>(PSCE!D234-PSCE!D222)/PSCE!D222*100</f>
        <v>10.054162855812887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10.251513911894687</v>
      </c>
    </row>
    <row r="223" spans="1:8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>
      <c r="A225" s="5">
        <v>39934</v>
      </c>
      <c r="B225" s="7">
        <f>(PSCE!B237-PSCE!B225)/PSCE!B225*100</f>
        <v>44.753813433347815</v>
      </c>
      <c r="C225" s="7">
        <f>(PSCE!C237-PSCE!C225)/PSCE!C225*100</f>
        <v>-26.815928901042557</v>
      </c>
      <c r="D225" s="7">
        <f>(PSCE!D237-PSCE!D225)/PSCE!D225*100</f>
        <v>3.9795858726415627</v>
      </c>
      <c r="E225" s="7">
        <f>(PSCE!E237-PSCE!E225)/PSCE!E225*100</f>
        <v>4.624486526984783</v>
      </c>
      <c r="F225" s="7">
        <f>(PSCE!F237-PSCE!F225)/PSCE!F225*100</f>
        <v>-21.159064718783689</v>
      </c>
      <c r="G225" s="7">
        <f>(PSCE!G237-PSCE!G225)/PSCE!G225*100</f>
        <v>9.3462573780383273</v>
      </c>
      <c r="H225" s="7">
        <f>(PSCE!H237-PSCE!H225)/PSCE!H225*100</f>
        <v>-1.6899541613740541</v>
      </c>
    </row>
    <row r="226" spans="1:8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2.2235329816637823</v>
      </c>
      <c r="E226" s="7">
        <f>(PSCE!E238-PSCE!E226)/PSCE!E226*100</f>
        <v>2.9263766460868634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-4.3414933383294603</v>
      </c>
    </row>
    <row r="227" spans="1:8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2.0931495332013803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0.80151770767235009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-4.1211256240251961</v>
      </c>
    </row>
    <row r="229" spans="1:8">
      <c r="A229" s="5">
        <v>40057</v>
      </c>
      <c r="B229" s="7">
        <f>(PSCE!B241-PSCE!B229)/PSCE!B229*100</f>
        <v>43.269728617070982</v>
      </c>
      <c r="C229" s="7">
        <f>(PSCE!C241-PSCE!C229)/PSCE!C229*100</f>
        <v>-21.945058414903695</v>
      </c>
      <c r="D229" s="7">
        <f>(PSCE!D241-PSCE!D229)/PSCE!D229*100</f>
        <v>0.19087627555965248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5.5178060023382418</v>
      </c>
      <c r="H229" s="7">
        <f>(PSCE!H241-PSCE!H229)/PSCE!H229*100</f>
        <v>-5.3322103715265907</v>
      </c>
    </row>
    <row r="230" spans="1:8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-0.7738092699300938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4.3805260611189434</v>
      </c>
      <c r="H230" s="7">
        <f>(PSCE!H242-PSCE!H230)/PSCE!H230*100</f>
        <v>-6.2600181692735735</v>
      </c>
    </row>
    <row r="231" spans="1:8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-1.6293559945460885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3.749013745276359</v>
      </c>
      <c r="H231" s="7">
        <f>(PSCE!H243-PSCE!H231)/PSCE!H231*100</f>
        <v>-7.6186716230543006</v>
      </c>
    </row>
    <row r="232" spans="1:8">
      <c r="A232" s="5">
        <v>40148</v>
      </c>
      <c r="B232" s="7">
        <f>(PSCE!B244-PSCE!B232)/PSCE!B232*100</f>
        <v>9.4676389978403392</v>
      </c>
      <c r="C232" s="7">
        <f>(PSCE!C244-PSCE!C232)/PSCE!C232*100</f>
        <v>-32.964492155243605</v>
      </c>
      <c r="D232" s="7">
        <f>(PSCE!D244-PSCE!D232)/PSCE!D232*100</f>
        <v>-0.55921108869589009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3.6223228164451906</v>
      </c>
      <c r="H232" s="7">
        <f>(PSCE!H244-PSCE!H232)/PSCE!H232*100</f>
        <v>-4.6535246477956305</v>
      </c>
    </row>
    <row r="233" spans="1:8">
      <c r="A233" s="5">
        <v>40179</v>
      </c>
      <c r="B233" s="7">
        <f>(PSCE!B245-PSCE!B233)/PSCE!B233*100</f>
        <v>1.6979286211502644</v>
      </c>
      <c r="C233" s="7">
        <f>(PSCE!C245-PSCE!C233)/PSCE!C233*100</f>
        <v>-21.235452103849596</v>
      </c>
      <c r="D233" s="7">
        <f>(PSCE!D245-PSCE!D233)/PSCE!D233*100</f>
        <v>-0.77824465724225733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3.9171085552594134</v>
      </c>
      <c r="H233" s="7">
        <f>(PSCE!H245-PSCE!H233)/PSCE!H233*100</f>
        <v>-5.6789288877689135</v>
      </c>
    </row>
    <row r="234" spans="1:8">
      <c r="A234" s="5">
        <v>40210</v>
      </c>
      <c r="B234" s="7">
        <f>(PSCE!B246-PSCE!B234)/PSCE!B234*100</f>
        <v>-3.1831782670777513E-2</v>
      </c>
      <c r="C234" s="7">
        <f>(PSCE!C246-PSCE!C234)/PSCE!C234*100</f>
        <v>-32.084006462035539</v>
      </c>
      <c r="D234" s="7">
        <f>(PSCE!D246-PSCE!D234)/PSCE!D234*100</f>
        <v>-0.32200523178797391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-4.6385803243539154</v>
      </c>
    </row>
    <row r="235" spans="1:8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-0.32445583892959867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-0.29736100754659339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>
      <c r="A237" s="5">
        <v>40299</v>
      </c>
      <c r="B237" s="7">
        <f>(PSCE!B249-PSCE!B237)/PSCE!B237*100</f>
        <v>-8.6315989035728684</v>
      </c>
      <c r="C237" s="7">
        <f>(PSCE!C249-PSCE!C237)/PSCE!C237*100</f>
        <v>19.033162073797293</v>
      </c>
      <c r="D237" s="7">
        <f>(PSCE!D249-PSCE!D237)/PSCE!D237*100</f>
        <v>1.6595258698268858</v>
      </c>
      <c r="E237" s="7">
        <f>(PSCE!E249-PSCE!E237)/PSCE!E237*100</f>
        <v>1.1837913919549596</v>
      </c>
      <c r="F237" s="7">
        <f>(PSCE!F249-PSCE!F237)/PSCE!F237*100</f>
        <v>-25.927672214625868</v>
      </c>
      <c r="G237" s="7">
        <f>(PSCE!G249-PSCE!G237)/PSCE!G237*100</f>
        <v>3.9852213689475677</v>
      </c>
      <c r="H237" s="7">
        <f>(PSCE!H249-PSCE!H237)/PSCE!H237*100</f>
        <v>2.5841244873883489E-2</v>
      </c>
    </row>
    <row r="238" spans="1:8">
      <c r="A238" s="5">
        <v>40330</v>
      </c>
      <c r="B238" s="7">
        <f>(PSCE!B250-PSCE!B238)/PSCE!B238*100</f>
        <v>-4.2131381123175942</v>
      </c>
      <c r="C238" s="7">
        <f>(PSCE!C250-PSCE!C238)/PSCE!C238*100</f>
        <v>4.2404937288473024</v>
      </c>
      <c r="D238" s="7">
        <f>(PSCE!D250-PSCE!D238)/PSCE!D238*100</f>
        <v>1.562179867400237</v>
      </c>
      <c r="E238" s="7">
        <f>(PSCE!E250-PSCE!E238)/PSCE!E238*100</f>
        <v>2.0377736060271339</v>
      </c>
      <c r="F238" s="7">
        <f>(PSCE!F250-PSCE!F238)/PSCE!F238*100</f>
        <v>-25.578346886758101</v>
      </c>
      <c r="G238" s="7">
        <f>(PSCE!G250-PSCE!G238)/PSCE!G238*100</f>
        <v>4.0683881320375397</v>
      </c>
      <c r="H238" s="7">
        <f>(PSCE!H250-PSCE!H238)/PSCE!H238*100</f>
        <v>-0.71646091054979222</v>
      </c>
    </row>
    <row r="239" spans="1:8">
      <c r="A239" s="5">
        <v>40360</v>
      </c>
      <c r="B239" s="7">
        <f>(PSCE!B251-PSCE!B239)/PSCE!B239*100</f>
        <v>5.8848694342722201</v>
      </c>
      <c r="C239" s="7">
        <f>(PSCE!C251-PSCE!C239)/PSCE!C239*100</f>
        <v>3.0902847909513231</v>
      </c>
      <c r="D239" s="7">
        <f>(PSCE!D251-PSCE!D239)/PSCE!D239*100</f>
        <v>2.0577411385238307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-0.58704658765516859</v>
      </c>
    </row>
    <row r="240" spans="1:8">
      <c r="A240" s="5">
        <v>40391</v>
      </c>
      <c r="B240" s="7">
        <f>(PSCE!B252-PSCE!B240)/PSCE!B240*100</f>
        <v>8.4684715296596131</v>
      </c>
      <c r="C240" s="7">
        <f>(PSCE!C252-PSCE!C240)/PSCE!C240*100</f>
        <v>12.400258788009488</v>
      </c>
      <c r="D240" s="7">
        <f>(PSCE!D252-PSCE!D240)/PSCE!D240*100</f>
        <v>3.0061231066709637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0.44546542265043287</v>
      </c>
    </row>
    <row r="241" spans="1:8">
      <c r="A241" s="5">
        <v>40422</v>
      </c>
      <c r="B241" s="7">
        <f>(PSCE!B253-PSCE!B241)/PSCE!B241*100</f>
        <v>9.0268045235387966</v>
      </c>
      <c r="C241" s="7">
        <f>(PSCE!C253-PSCE!C241)/PSCE!C241*100</f>
        <v>6.5129449838187705</v>
      </c>
      <c r="D241" s="7">
        <f>(PSCE!D253-PSCE!D241)/PSCE!D241*100</f>
        <v>4.0921253524752395</v>
      </c>
      <c r="E241" s="7">
        <f>(PSCE!E253-PSCE!E241)/PSCE!E241*100</f>
        <v>4.3977542108546475</v>
      </c>
      <c r="F241" s="7">
        <f>(PSCE!F253-PSCE!F241)/PSCE!F241*100</f>
        <v>-22.581317764804005</v>
      </c>
      <c r="G241" s="7">
        <f>(PSCE!G253-PSCE!G241)/PSCE!G241*100</f>
        <v>4.8384012816797091</v>
      </c>
      <c r="H241" s="7">
        <f>(PSCE!H253-PSCE!H241)/PSCE!H241*100</f>
        <v>4.4428882911845688</v>
      </c>
    </row>
    <row r="242" spans="1:8">
      <c r="A242" s="5">
        <v>40452</v>
      </c>
      <c r="B242" s="7">
        <f>(PSCE!B254-PSCE!B242)/PSCE!B242*100</f>
        <v>21.557503397575637</v>
      </c>
      <c r="C242" s="7">
        <f>(PSCE!C254-PSCE!C242)/PSCE!C242*100</f>
        <v>33.531292827775239</v>
      </c>
      <c r="D242" s="7">
        <f>(PSCE!D254-PSCE!D242)/PSCE!D242*100</f>
        <v>3.9951814531078234</v>
      </c>
      <c r="E242" s="7">
        <f>(PSCE!E254-PSCE!E242)/PSCE!E242*100</f>
        <v>5.103220149848557</v>
      </c>
      <c r="F242" s="7">
        <f>(PSCE!F254-PSCE!F242)/PSCE!F242*100</f>
        <v>-22.275932058540754</v>
      </c>
      <c r="G242" s="7">
        <f>(PSCE!G254-PSCE!G242)/PSCE!G242*100</f>
        <v>4.7070144157396161</v>
      </c>
      <c r="H242" s="7">
        <f>(PSCE!H254-PSCE!H242)/PSCE!H242*100</f>
        <v>4.0764192906660019</v>
      </c>
    </row>
    <row r="243" spans="1:8">
      <c r="A243" s="5">
        <v>40483</v>
      </c>
      <c r="B243" s="7">
        <f>(PSCE!B255-PSCE!B243)/PSCE!B243*100</f>
        <v>7.7726381949471239</v>
      </c>
      <c r="C243" s="7">
        <f>(PSCE!C255-PSCE!C243)/PSCE!C243*100</f>
        <v>7.1964017991004496</v>
      </c>
      <c r="D243" s="7">
        <f>(PSCE!D255-PSCE!D243)/PSCE!D243*100</f>
        <v>4.396125688934446</v>
      </c>
      <c r="E243" s="7">
        <f>(PSCE!E255-PSCE!E243)/PSCE!E243*100</f>
        <v>5.6070022840025278</v>
      </c>
      <c r="F243" s="7">
        <f>(PSCE!F255-PSCE!F243)/PSCE!F243*100</f>
        <v>-21.154269972451793</v>
      </c>
      <c r="G243" s="7">
        <f>(PSCE!G255-PSCE!G243)/PSCE!G243*100</f>
        <v>4.751378893523003</v>
      </c>
      <c r="H243" s="7">
        <f>(PSCE!H255-PSCE!H243)/PSCE!H243*100</f>
        <v>4.9230601785605677</v>
      </c>
    </row>
    <row r="244" spans="1:8">
      <c r="A244" s="5">
        <v>40513</v>
      </c>
      <c r="B244" s="7">
        <f>(PSCE!B256-PSCE!B244)/PSCE!B244*100</f>
        <v>24.09650279122026</v>
      </c>
      <c r="C244" s="7">
        <f>(PSCE!C256-PSCE!C244)/PSCE!C244*100</f>
        <v>-27.83936930278394</v>
      </c>
      <c r="D244" s="7">
        <f>(PSCE!D256-PSCE!D244)/PSCE!D244*100</f>
        <v>4.3224624814038961</v>
      </c>
      <c r="E244" s="7">
        <f>(PSCE!E256-PSCE!E244)/PSCE!E244*100</f>
        <v>6.0330537495657355</v>
      </c>
      <c r="F244" s="7">
        <f>(PSCE!F256-PSCE!F244)/PSCE!F244*100</f>
        <v>-20.486964381549587</v>
      </c>
      <c r="G244" s="7">
        <f>(PSCE!G256-PSCE!G244)/PSCE!G244*100</f>
        <v>4.0082998484948291</v>
      </c>
      <c r="H244" s="7">
        <f>(PSCE!H256-PSCE!H244)/PSCE!H244*100</f>
        <v>5.6855461909459253</v>
      </c>
    </row>
    <row r="245" spans="1:8">
      <c r="A245" s="5">
        <v>40544</v>
      </c>
      <c r="B245" s="7">
        <f>(PSCE!B257-PSCE!B245)/PSCE!B245*100</f>
        <v>9.3746242288018795</v>
      </c>
      <c r="C245" s="7">
        <f>(PSCE!C257-PSCE!C245)/PSCE!C245*100</f>
        <v>30.075017049329393</v>
      </c>
      <c r="D245" s="7">
        <f>(PSCE!D257-PSCE!D245)/PSCE!D245*100</f>
        <v>4.7342182012210143</v>
      </c>
      <c r="E245" s="7">
        <f>(PSCE!E257-PSCE!E245)/PSCE!E245*100</f>
        <v>6.6616417569993356</v>
      </c>
      <c r="F245" s="7">
        <f>(PSCE!F257-PSCE!F245)/PSCE!F245*100</f>
        <v>-19.907488217839063</v>
      </c>
      <c r="G245" s="7">
        <f>(PSCE!G257-PSCE!G245)/PSCE!G245*100</f>
        <v>3.8134118325659108</v>
      </c>
      <c r="H245" s="7">
        <f>(PSCE!H257-PSCE!H245)/PSCE!H245*100</f>
        <v>6.948732798146791</v>
      </c>
    </row>
    <row r="246" spans="1:8">
      <c r="A246" s="5">
        <v>40575</v>
      </c>
      <c r="B246" s="7">
        <f>(PSCE!B258-PSCE!B246)/PSCE!B246*100</f>
        <v>10.951800433050092</v>
      </c>
      <c r="C246" s="7">
        <f>(PSCE!C258-PSCE!C246)/PSCE!C246*100</f>
        <v>23.073263558515698</v>
      </c>
      <c r="D246" s="7">
        <f>(PSCE!D258-PSCE!D246)/PSCE!D246*100</f>
        <v>5.0994271007416723</v>
      </c>
      <c r="E246" s="7">
        <f>(PSCE!E258-PSCE!E246)/PSCE!E246*100</f>
        <v>7.2244605383493585</v>
      </c>
      <c r="F246" s="7">
        <f>(PSCE!F258-PSCE!F246)/PSCE!F246*100</f>
        <v>-19.853638302915382</v>
      </c>
      <c r="G246" s="7">
        <f>(PSCE!G258-PSCE!G246)/PSCE!G246*100</f>
        <v>3.441524010391519</v>
      </c>
      <c r="H246" s="7">
        <f>(PSCE!H258-PSCE!H246)/PSCE!H246*100</f>
        <v>8.4342325361857782</v>
      </c>
    </row>
    <row r="247" spans="1:8">
      <c r="A247" s="5">
        <v>40603</v>
      </c>
      <c r="B247" s="7">
        <f>(PSCE!B259-PSCE!B247)/PSCE!B247*100</f>
        <v>2.247690818222257</v>
      </c>
      <c r="C247" s="7">
        <f>(PSCE!C259-PSCE!C247)/PSCE!C247*100</f>
        <v>16.225839267548324</v>
      </c>
      <c r="D247" s="7">
        <f>(PSCE!D259-PSCE!D247)/PSCE!D247*100</f>
        <v>5.3138164773578556</v>
      </c>
      <c r="E247" s="7">
        <f>(PSCE!E259-PSCE!E247)/PSCE!E247*100</f>
        <v>7.9429334042479844</v>
      </c>
      <c r="F247" s="7">
        <f>(PSCE!F259-PSCE!F247)/PSCE!F247*100</f>
        <v>-19.573320403648594</v>
      </c>
      <c r="G247" s="7">
        <f>(PSCE!G259-PSCE!G247)/PSCE!G247*100</f>
        <v>2.8897805171465754</v>
      </c>
      <c r="H247" s="7">
        <f>(PSCE!H259-PSCE!H247)/PSCE!H247*100</f>
        <v>9.7316928669253766</v>
      </c>
    </row>
    <row r="248" spans="1:8">
      <c r="A248" s="5">
        <v>40634</v>
      </c>
      <c r="B248" s="7">
        <f>(PSCE!B260-PSCE!B248)/PSCE!B248*100</f>
        <v>10.621571077844843</v>
      </c>
      <c r="C248" s="7">
        <f>(PSCE!C260-PSCE!C248)/PSCE!C248*100</f>
        <v>-32.670573461699455</v>
      </c>
      <c r="D248" s="7">
        <f>(PSCE!D260-PSCE!D248)/PSCE!D248*100</f>
        <v>6.0327533505509603</v>
      </c>
      <c r="E248" s="7">
        <f>(PSCE!E260-PSCE!E248)/PSCE!E248*100</f>
        <v>8.2318555814810264</v>
      </c>
      <c r="F248" s="7">
        <f>(PSCE!F260-PSCE!F248)/PSCE!F248*100</f>
        <v>-19.263226730607542</v>
      </c>
      <c r="G248" s="7">
        <f>(PSCE!G260-PSCE!G248)/PSCE!G248*100</f>
        <v>2.9675266812136551</v>
      </c>
      <c r="H248" s="7">
        <f>(PSCE!H260-PSCE!H248)/PSCE!H248*100</f>
        <v>11.6556458093311</v>
      </c>
    </row>
    <row r="249" spans="1:8">
      <c r="A249" s="5">
        <v>40664</v>
      </c>
      <c r="B249" s="7">
        <f>(PSCE!B261-PSCE!B249)/PSCE!B249*100</f>
        <v>1.3694603427109091</v>
      </c>
      <c r="C249" s="7">
        <f>(PSCE!C261-PSCE!C249)/PSCE!C249*100</f>
        <v>-31.371394938198943</v>
      </c>
      <c r="D249" s="7">
        <f>(PSCE!D261-PSCE!D249)/PSCE!D249*100</f>
        <v>5.5271201480590646</v>
      </c>
      <c r="E249" s="7">
        <f>(PSCE!E261-PSCE!E249)/PSCE!E249*100</f>
        <v>8.1715328823420315</v>
      </c>
      <c r="F249" s="7">
        <f>(PSCE!F261-PSCE!F249)/PSCE!F249*100</f>
        <v>-18.838319541693188</v>
      </c>
      <c r="G249" s="7">
        <f>(PSCE!G261-PSCE!G249)/PSCE!G249*100</f>
        <v>3.1442969414699622</v>
      </c>
      <c r="H249" s="7">
        <f>(PSCE!H261-PSCE!H249)/PSCE!H249*100</f>
        <v>9.7914620761365612</v>
      </c>
    </row>
    <row r="250" spans="1:8">
      <c r="A250" s="5">
        <v>40695</v>
      </c>
      <c r="B250" s="7">
        <f>(PSCE!B262-PSCE!B250)/PSCE!B250*100</f>
        <v>1.7149256666068238</v>
      </c>
      <c r="C250" s="7">
        <f>(PSCE!C262-PSCE!C250)/PSCE!C250*100</f>
        <v>-34.110007639419408</v>
      </c>
      <c r="D250" s="7">
        <f>(PSCE!D262-PSCE!D250)/PSCE!D250*100</f>
        <v>5.5403623047593733</v>
      </c>
      <c r="E250" s="7">
        <f>(PSCE!E262-PSCE!E250)/PSCE!E250*100</f>
        <v>8.5052985179683596</v>
      </c>
      <c r="F250" s="7">
        <f>(PSCE!F262-PSCE!F250)/PSCE!F250*100</f>
        <v>-17.56800835018592</v>
      </c>
      <c r="G250" s="7">
        <f>(PSCE!G262-PSCE!G250)/PSCE!G250*100</f>
        <v>3.2197734012771222</v>
      </c>
      <c r="H250" s="7">
        <f>(PSCE!H262-PSCE!H250)/PSCE!H250*100</f>
        <v>9.4741129155424311</v>
      </c>
    </row>
    <row r="251" spans="1:8">
      <c r="B251" s="7"/>
      <c r="C251" s="7"/>
      <c r="D251" s="7"/>
      <c r="E251" s="7"/>
      <c r="F251" s="7"/>
      <c r="G251" s="7"/>
      <c r="H251" s="7"/>
    </row>
    <row r="252" spans="1:8">
      <c r="A252" s="2" t="s">
        <v>7</v>
      </c>
      <c r="B252" s="11">
        <f>AVERAGE(B5:B16)</f>
        <v>36.682742221491438</v>
      </c>
      <c r="C252" s="11">
        <f t="shared" ref="C252:H252" si="0">AVERAGE(C5:C16)</f>
        <v>10.041891744069295</v>
      </c>
      <c r="D252" s="11">
        <f t="shared" si="0"/>
        <v>17.098828277595185</v>
      </c>
      <c r="E252" s="11">
        <f t="shared" si="0"/>
        <v>10.755051705789683</v>
      </c>
      <c r="F252" s="11">
        <f t="shared" si="0"/>
        <v>18.097187951122468</v>
      </c>
      <c r="G252" s="11">
        <f t="shared" si="0"/>
        <v>17.007951567768703</v>
      </c>
      <c r="H252" s="11">
        <f t="shared" si="0"/>
        <v>18.787678111204198</v>
      </c>
    </row>
    <row r="253" spans="1:8">
      <c r="A253" s="2" t="s">
        <v>8</v>
      </c>
      <c r="B253" s="11">
        <f>AVERAGE(B17:B28)</f>
        <v>12.208689840482778</v>
      </c>
      <c r="C253" s="11">
        <f t="shared" ref="C253:H253" si="1">AVERAGE(C17:C28)</f>
        <v>17.295471095413081</v>
      </c>
      <c r="D253" s="11">
        <f t="shared" si="1"/>
        <v>9.6136334992049584</v>
      </c>
      <c r="E253" s="11">
        <f t="shared" si="1"/>
        <v>1.8334355808412839</v>
      </c>
      <c r="F253" s="11">
        <f t="shared" si="1"/>
        <v>19.266990099182248</v>
      </c>
      <c r="G253" s="11">
        <f t="shared" si="1"/>
        <v>17.288035745780807</v>
      </c>
      <c r="H253" s="11">
        <f t="shared" si="1"/>
        <v>3.058589538779513</v>
      </c>
    </row>
    <row r="254" spans="1:8">
      <c r="A254" s="2" t="s">
        <v>9</v>
      </c>
      <c r="B254" s="11">
        <f>AVERAGE(B29:B40)</f>
        <v>48.776871521606068</v>
      </c>
      <c r="C254" s="11">
        <f t="shared" ref="C254:H254" si="2">AVERAGE(C29:C40)</f>
        <v>-25.925457506407156</v>
      </c>
      <c r="D254" s="11">
        <f t="shared" si="2"/>
        <v>9.7712556853842454</v>
      </c>
      <c r="E254" s="11">
        <f t="shared" si="2"/>
        <v>11.590147049116894</v>
      </c>
      <c r="F254" s="11">
        <f t="shared" si="2"/>
        <v>6.12219400620556</v>
      </c>
      <c r="G254" s="11">
        <f t="shared" si="2"/>
        <v>17.715442059995691</v>
      </c>
      <c r="H254" s="11">
        <f t="shared" si="2"/>
        <v>1.8771306273851316</v>
      </c>
    </row>
    <row r="255" spans="1:8">
      <c r="A255" s="2" t="s">
        <v>10</v>
      </c>
      <c r="B255" s="11">
        <f>AVERAGE(B41:B52)</f>
        <v>46.063497456597446</v>
      </c>
      <c r="C255" s="11">
        <f t="shared" ref="C255:H255" si="3">AVERAGE(C41:C52)</f>
        <v>-25.171897093144754</v>
      </c>
      <c r="D255" s="11">
        <f t="shared" si="3"/>
        <v>14.737452325204416</v>
      </c>
      <c r="E255" s="11">
        <f t="shared" si="3"/>
        <v>23.692025144117611</v>
      </c>
      <c r="F255" s="11">
        <f t="shared" si="3"/>
        <v>6.6909267888629635</v>
      </c>
      <c r="G255" s="11">
        <f t="shared" si="3"/>
        <v>16.88695351934545</v>
      </c>
      <c r="H255" s="11">
        <f t="shared" si="3"/>
        <v>11.257462582406907</v>
      </c>
    </row>
    <row r="256" spans="1:8">
      <c r="A256" s="2" t="s">
        <v>11</v>
      </c>
      <c r="B256" s="11">
        <f>AVERAGE(B53:B64)</f>
        <v>34.735952631937003</v>
      </c>
      <c r="C256" s="11">
        <f t="shared" ref="C256:H256" si="4">AVERAGE(C53:C64)</f>
        <v>4.880150010900282</v>
      </c>
      <c r="D256" s="11">
        <f t="shared" si="4"/>
        <v>18.176481630335903</v>
      </c>
      <c r="E256" s="11">
        <f t="shared" si="4"/>
        <v>27.178108185437424</v>
      </c>
      <c r="F256" s="11">
        <f t="shared" si="4"/>
        <v>12.753719303033046</v>
      </c>
      <c r="G256" s="11">
        <f t="shared" si="4"/>
        <v>19.283370987096934</v>
      </c>
      <c r="H256" s="11">
        <f t="shared" si="4"/>
        <v>15.076742866477931</v>
      </c>
    </row>
    <row r="257" spans="1:8">
      <c r="A257" s="2" t="s">
        <v>12</v>
      </c>
      <c r="B257" s="11">
        <f>AVERAGE(B65:B76)</f>
        <v>13.67200839675216</v>
      </c>
      <c r="C257" s="11">
        <f t="shared" ref="C257:H257" si="5">AVERAGE(C65:C76)</f>
        <v>-6.8360463135073219</v>
      </c>
      <c r="D257" s="11">
        <f t="shared" si="5"/>
        <v>18.729020057258605</v>
      </c>
      <c r="E257" s="11">
        <f t="shared" si="5"/>
        <v>26.022788890450101</v>
      </c>
      <c r="F257" s="11">
        <f t="shared" si="5"/>
        <v>17.569337896054655</v>
      </c>
      <c r="G257" s="11">
        <f t="shared" si="5"/>
        <v>18.263515835858204</v>
      </c>
      <c r="H257" s="11">
        <f t="shared" si="5"/>
        <v>17.130449769187383</v>
      </c>
    </row>
    <row r="258" spans="1:8">
      <c r="A258" s="2" t="s">
        <v>13</v>
      </c>
      <c r="B258" s="11">
        <f>AVERAGE(B77:B88)</f>
        <v>8.8841116182007465</v>
      </c>
      <c r="C258" s="11">
        <f t="shared" ref="C258:H258" si="6">AVERAGE(C77:C88)</f>
        <v>-2.0848997831724518</v>
      </c>
      <c r="D258" s="11">
        <f t="shared" si="6"/>
        <v>16.321723467460583</v>
      </c>
      <c r="E258" s="11">
        <f t="shared" si="6"/>
        <v>14.500783154311206</v>
      </c>
      <c r="F258" s="11">
        <f t="shared" si="6"/>
        <v>7.1494905215482261</v>
      </c>
      <c r="G258" s="11">
        <f t="shared" si="6"/>
        <v>14.145014539089422</v>
      </c>
      <c r="H258" s="11">
        <f t="shared" si="6"/>
        <v>21.60822386856557</v>
      </c>
    </row>
    <row r="259" spans="1:8">
      <c r="A259" s="2" t="s">
        <v>14</v>
      </c>
      <c r="B259" s="11">
        <f>AVERAGE(B89:B100)</f>
        <v>20.857082335729299</v>
      </c>
      <c r="C259" s="11">
        <f t="shared" ref="C259:H259" si="7">AVERAGE(C89:C100)</f>
        <v>16.054673734762179</v>
      </c>
      <c r="D259" s="11">
        <f t="shared" si="7"/>
        <v>15.607806689450726</v>
      </c>
      <c r="E259" s="11">
        <f t="shared" si="7"/>
        <v>7.8210235020205365</v>
      </c>
      <c r="F259" s="11">
        <f t="shared" si="7"/>
        <v>-3.1845915637717384</v>
      </c>
      <c r="G259" s="11">
        <f t="shared" si="7"/>
        <v>11.109482254360636</v>
      </c>
      <c r="H259" s="11">
        <f t="shared" si="7"/>
        <v>26.928809320564355</v>
      </c>
    </row>
    <row r="260" spans="1:8">
      <c r="A260" s="2" t="s">
        <v>15</v>
      </c>
      <c r="B260" s="11">
        <f>AVERAGE(B102:B112)</f>
        <v>28.593548364261267</v>
      </c>
      <c r="C260" s="11">
        <f t="shared" ref="C260:H260" si="8">AVERAGE(C102:C112)</f>
        <v>-6.066689155708306</v>
      </c>
      <c r="D260" s="11">
        <f t="shared" si="8"/>
        <v>10.142988422799563</v>
      </c>
      <c r="E260" s="11">
        <f t="shared" si="8"/>
        <v>1.1806688062072868</v>
      </c>
      <c r="F260" s="11">
        <f t="shared" si="8"/>
        <v>-0.21004067059227272</v>
      </c>
      <c r="G260" s="11">
        <f t="shared" si="8"/>
        <v>5.2375958012839972</v>
      </c>
      <c r="H260" s="11">
        <f t="shared" si="8"/>
        <v>19.369661927806671</v>
      </c>
    </row>
    <row r="261" spans="1:8">
      <c r="A261" s="2" t="s">
        <v>16</v>
      </c>
      <c r="B261" s="11">
        <f>AVERAGE(B113:B124)</f>
        <v>34.045638946376577</v>
      </c>
      <c r="C261" s="11">
        <f t="shared" ref="C261:H261" si="9">AVERAGE(C113:C124)</f>
        <v>-13.89555632323569</v>
      </c>
      <c r="D261" s="11">
        <f t="shared" si="9"/>
        <v>8.5138925471169529</v>
      </c>
      <c r="E261" s="11">
        <f t="shared" si="9"/>
        <v>5.0027992744677876</v>
      </c>
      <c r="F261" s="11">
        <f t="shared" si="9"/>
        <v>5.0038132317938233</v>
      </c>
      <c r="G261" s="11">
        <f t="shared" si="9"/>
        <v>7.564352375998955</v>
      </c>
      <c r="H261" s="11">
        <f t="shared" si="9"/>
        <v>10.807771686479271</v>
      </c>
    </row>
    <row r="262" spans="1:8">
      <c r="A262" s="2" t="s">
        <v>17</v>
      </c>
      <c r="B262" s="11">
        <f>AVERAGE(B125:B135)</f>
        <v>2.0880677560363754</v>
      </c>
      <c r="C262" s="11">
        <f t="shared" ref="C262:H262" si="10">AVERAGE(C125:C135)</f>
        <v>56.493885357549452</v>
      </c>
      <c r="D262" s="11">
        <f t="shared" si="10"/>
        <v>9.7213824479583497</v>
      </c>
      <c r="E262" s="11">
        <f t="shared" si="10"/>
        <v>12.716870468711386</v>
      </c>
      <c r="F262" s="11">
        <f t="shared" si="10"/>
        <v>17.724715881095495</v>
      </c>
      <c r="G262" s="11">
        <f t="shared" si="10"/>
        <v>14.984106126284679</v>
      </c>
      <c r="H262" s="11">
        <f t="shared" si="10"/>
        <v>3.3898087240611572</v>
      </c>
    </row>
    <row r="263" spans="1:8">
      <c r="A263" s="2" t="s">
        <v>18</v>
      </c>
      <c r="B263" s="11">
        <f>AVERAGE(B137:B148)</f>
        <v>19.247165628588942</v>
      </c>
      <c r="C263" s="11">
        <f t="shared" ref="C263:H263" si="11">AVERAGE(C137:C148)</f>
        <v>3.8000480246284742</v>
      </c>
      <c r="D263" s="11">
        <f t="shared" si="11"/>
        <v>10.883518083398231</v>
      </c>
      <c r="E263" s="11">
        <f t="shared" si="11"/>
        <v>15.393543633255875</v>
      </c>
      <c r="F263" s="11">
        <f t="shared" si="11"/>
        <v>15.274110296014086</v>
      </c>
      <c r="G263" s="11">
        <f t="shared" si="11"/>
        <v>11.887515097388508</v>
      </c>
      <c r="H263" s="11">
        <f t="shared" si="11"/>
        <v>8.2524206477099558</v>
      </c>
    </row>
    <row r="264" spans="1:8">
      <c r="A264" s="2" t="s">
        <v>19</v>
      </c>
      <c r="B264" s="11">
        <f>AVERAGE(B149:B160)</f>
        <v>137.2144746643302</v>
      </c>
      <c r="C264" s="11">
        <f t="shared" ref="C264:H264" si="12">AVERAGE(C149:C160)</f>
        <v>-23.373048732836725</v>
      </c>
      <c r="D264" s="11">
        <f t="shared" si="12"/>
        <v>11.568576198373522</v>
      </c>
      <c r="E264" s="11">
        <f t="shared" si="12"/>
        <v>18.388381553890337</v>
      </c>
      <c r="F264" s="11">
        <f t="shared" si="12"/>
        <v>8.6933314445841781</v>
      </c>
      <c r="G264" s="11">
        <f t="shared" si="12"/>
        <v>12.668402889705057</v>
      </c>
      <c r="H264" s="11">
        <f t="shared" si="12"/>
        <v>8.9208326054163916</v>
      </c>
    </row>
    <row r="265" spans="1:8">
      <c r="A265" s="2" t="s">
        <v>20</v>
      </c>
      <c r="B265" s="11">
        <f>AVERAGE(B161:B172)</f>
        <v>-26.350537523533358</v>
      </c>
      <c r="C265" s="11">
        <f t="shared" ref="C265:H265" si="13">AVERAGE(C161:C172)</f>
        <v>-9.6913754119549864</v>
      </c>
      <c r="D265" s="11">
        <f t="shared" si="13"/>
        <v>12.319083417989745</v>
      </c>
      <c r="E265" s="11">
        <f t="shared" si="13"/>
        <v>18.230595144380004</v>
      </c>
      <c r="F265" s="11">
        <f t="shared" si="13"/>
        <v>19.002478809958362</v>
      </c>
      <c r="G265" s="11">
        <f t="shared" si="13"/>
        <v>18.853834797857377</v>
      </c>
      <c r="H265" s="11">
        <f t="shared" si="13"/>
        <v>2.6205331873045532</v>
      </c>
    </row>
    <row r="266" spans="1:8">
      <c r="A266" s="2" t="s">
        <v>21</v>
      </c>
      <c r="B266" s="11">
        <f>AVERAGE(B173:B184)</f>
        <v>20.490643685998265</v>
      </c>
      <c r="C266" s="11">
        <f t="shared" ref="C266:H266" si="14">AVERAGE(C173:C184)</f>
        <v>-12.63533167060649</v>
      </c>
      <c r="D266" s="11">
        <f t="shared" si="14"/>
        <v>20.697646499152441</v>
      </c>
      <c r="E266" s="11">
        <f t="shared" si="14"/>
        <v>20.51865573606695</v>
      </c>
      <c r="F266" s="11">
        <f t="shared" si="14"/>
        <v>13.186372955757115</v>
      </c>
      <c r="G266" s="11">
        <f t="shared" si="14"/>
        <v>26.698939179277115</v>
      </c>
      <c r="H266" s="11">
        <f t="shared" si="14"/>
        <v>14.254367484969947</v>
      </c>
    </row>
    <row r="267" spans="1:8">
      <c r="A267" s="2" t="s">
        <v>22</v>
      </c>
      <c r="B267" s="11">
        <f>AVERAGE(B185:B196)</f>
        <v>22.753023829044295</v>
      </c>
      <c r="C267" s="11">
        <f t="shared" ref="C267:H267" si="15">AVERAGE(C185:C196)</f>
        <v>-6.8138407320407728</v>
      </c>
      <c r="D267" s="11">
        <f t="shared" si="15"/>
        <v>24.459163216341413</v>
      </c>
      <c r="E267" s="11">
        <f t="shared" si="15"/>
        <v>16.848018582262252</v>
      </c>
      <c r="F267" s="11">
        <f t="shared" si="15"/>
        <v>20.352957395746426</v>
      </c>
      <c r="G267" s="11">
        <f t="shared" si="15"/>
        <v>29.862549786634915</v>
      </c>
      <c r="H267" s="11">
        <f t="shared" si="15"/>
        <v>20.338023774629903</v>
      </c>
    </row>
    <row r="268" spans="1:8">
      <c r="A268" s="2" t="s">
        <v>23</v>
      </c>
      <c r="B268" s="11">
        <f>AVERAGE(B197:B208)</f>
        <v>-2.6401395065398283</v>
      </c>
      <c r="C268" s="11">
        <f t="shared" ref="C268:H268" si="16">AVERAGE(C197:C208)</f>
        <v>6.0329884959843438</v>
      </c>
      <c r="D268" s="11">
        <f t="shared" si="16"/>
        <v>25.833265513790153</v>
      </c>
      <c r="E268" s="11">
        <f t="shared" si="16"/>
        <v>14.907246284448318</v>
      </c>
      <c r="F268" s="11">
        <f t="shared" si="16"/>
        <v>13.027279546235036</v>
      </c>
      <c r="G268" s="11">
        <f t="shared" si="16"/>
        <v>26.982370728249915</v>
      </c>
      <c r="H268" s="11">
        <f t="shared" si="16"/>
        <v>29.762961634564746</v>
      </c>
    </row>
    <row r="269" spans="1:8">
      <c r="A269" s="2" t="s">
        <v>24</v>
      </c>
      <c r="B269" s="11">
        <f>AVERAGE(B209:B220)</f>
        <v>4.8305543001267912</v>
      </c>
      <c r="C269" s="11">
        <f t="shared" ref="C269:H269" si="17">AVERAGE(C209:C220)</f>
        <v>12.425922834386014</v>
      </c>
      <c r="D269" s="11">
        <f t="shared" si="17"/>
        <v>19.851759325302243</v>
      </c>
      <c r="E269" s="11">
        <f t="shared" si="17"/>
        <v>21.99279348416945</v>
      </c>
      <c r="F269" s="11">
        <f t="shared" si="17"/>
        <v>-15.238985082868318</v>
      </c>
      <c r="G269" s="11">
        <f t="shared" si="17"/>
        <v>19.233846199060185</v>
      </c>
      <c r="H269" s="11">
        <f t="shared" si="17"/>
        <v>24.33332666723733</v>
      </c>
    </row>
    <row r="270" spans="1:8">
      <c r="A270" s="2" t="s">
        <v>25</v>
      </c>
      <c r="B270" s="11">
        <f>AVERAGE(B221:B232)</f>
        <v>30.038606278268379</v>
      </c>
      <c r="C270" s="11">
        <f t="shared" ref="C270:H270" si="18">AVERAGE(C221:C225)</f>
        <v>25.970671738559012</v>
      </c>
      <c r="D270" s="11">
        <f t="shared" si="18"/>
        <v>7.8158786034117593</v>
      </c>
      <c r="E270" s="11">
        <f t="shared" si="18"/>
        <v>8.2576339130449856</v>
      </c>
      <c r="F270" s="11">
        <f t="shared" si="18"/>
        <v>-20.369403055878848</v>
      </c>
      <c r="G270" s="11">
        <f t="shared" si="18"/>
        <v>10.99482059144899</v>
      </c>
      <c r="H270" s="11">
        <f t="shared" si="18"/>
        <v>5.7404786006402277</v>
      </c>
    </row>
    <row r="271" spans="1:8">
      <c r="A271" s="2" t="s">
        <v>436</v>
      </c>
      <c r="B271" s="7">
        <f t="shared" ref="B271:H271" si="19">AVERAGE(B233:B244)</f>
        <v>4.2876007959421409</v>
      </c>
      <c r="C271" s="7">
        <f t="shared" si="19"/>
        <v>-3.7683990907697926</v>
      </c>
      <c r="D271" s="7">
        <f t="shared" si="19"/>
        <v>1.947449851903075</v>
      </c>
      <c r="E271" s="7">
        <f t="shared" si="19"/>
        <v>2.3769827127684464</v>
      </c>
      <c r="F271" s="7">
        <f t="shared" si="19"/>
        <v>-23.922148796361792</v>
      </c>
      <c r="G271" s="7">
        <f t="shared" si="19"/>
        <v>4.3002307937780699</v>
      </c>
      <c r="H271" s="7">
        <f t="shared" si="19"/>
        <v>-0.10234096647287583</v>
      </c>
    </row>
    <row r="272" spans="1:8">
      <c r="A272" s="2" t="s">
        <v>478</v>
      </c>
      <c r="B272" s="7">
        <f t="shared" ref="B272:H272" si="20">AVERAGE(B245:B250)</f>
        <v>6.0466787612061346</v>
      </c>
      <c r="C272" s="7">
        <f t="shared" si="20"/>
        <v>-4.7963093606540648</v>
      </c>
      <c r="D272" s="7">
        <f t="shared" si="20"/>
        <v>5.3746162637816566</v>
      </c>
      <c r="E272" s="7">
        <f t="shared" si="20"/>
        <v>7.7896204468980157</v>
      </c>
      <c r="F272" s="7">
        <f t="shared" si="20"/>
        <v>-19.167333591148282</v>
      </c>
      <c r="G272" s="7">
        <f t="shared" si="20"/>
        <v>3.2460522306774577</v>
      </c>
      <c r="H272" s="7">
        <f t="shared" si="20"/>
        <v>9.3393131670446721</v>
      </c>
    </row>
    <row r="274" spans="1:7">
      <c r="A274" s="3"/>
      <c r="B274" s="2"/>
      <c r="C274" s="2"/>
      <c r="D274" s="2"/>
      <c r="E274" s="2"/>
      <c r="F274" s="2"/>
      <c r="G274" s="2"/>
    </row>
    <row r="275" spans="1:7">
      <c r="A275" s="3"/>
      <c r="B275" s="2"/>
      <c r="C275" s="2"/>
      <c r="D275" s="2"/>
      <c r="E275" s="2"/>
      <c r="F275" s="2"/>
      <c r="G275" s="2"/>
    </row>
    <row r="276" spans="1:7">
      <c r="A276" s="3"/>
      <c r="B276" s="2"/>
      <c r="C276" s="2"/>
      <c r="D276" s="2"/>
      <c r="E276" s="2"/>
      <c r="F276" s="2"/>
      <c r="G276" s="2"/>
    </row>
    <row r="277" spans="1:7">
      <c r="A277" s="3"/>
      <c r="B277" s="2"/>
      <c r="C277" s="2"/>
      <c r="D277" s="2"/>
      <c r="E277" s="2"/>
      <c r="F277" s="2"/>
      <c r="G277" s="2"/>
    </row>
    <row r="278" spans="1:7">
      <c r="A278" s="3"/>
      <c r="B278" s="2"/>
      <c r="C278" s="2"/>
      <c r="D278" s="2"/>
      <c r="E278" s="2"/>
      <c r="F278" s="2"/>
      <c r="G278" s="2"/>
    </row>
    <row r="279" spans="1:7">
      <c r="A279" s="3"/>
      <c r="B279" s="2"/>
      <c r="C279" s="2"/>
      <c r="D279" s="2"/>
      <c r="E279" s="2"/>
      <c r="F279" s="2"/>
      <c r="G279" s="2"/>
    </row>
    <row r="280" spans="1:7">
      <c r="A280" s="3"/>
      <c r="B280" s="2"/>
      <c r="C280" s="2"/>
      <c r="D280" s="2"/>
      <c r="E280" s="2"/>
      <c r="F280" s="2"/>
      <c r="G280" s="2"/>
    </row>
    <row r="281" spans="1:7">
      <c r="A281" s="3"/>
      <c r="B281" s="2"/>
      <c r="C281" s="2"/>
      <c r="D281" s="2"/>
      <c r="E281" s="2"/>
      <c r="F281" s="2"/>
      <c r="G281" s="2"/>
    </row>
    <row r="282" spans="1:7">
      <c r="A282" s="3"/>
      <c r="B282" s="2"/>
      <c r="C282" s="2"/>
      <c r="D282" s="2"/>
      <c r="E282" s="2"/>
      <c r="F282" s="2"/>
      <c r="G282" s="2"/>
    </row>
    <row r="283" spans="1:7">
      <c r="A283" s="3"/>
      <c r="B283" s="2"/>
      <c r="C283" s="2"/>
      <c r="D283" s="2"/>
      <c r="E283" s="2"/>
      <c r="F283" s="2"/>
      <c r="G283" s="2"/>
    </row>
    <row r="284" spans="1:7">
      <c r="A284" s="3"/>
      <c r="B284" s="2"/>
      <c r="C284" s="2"/>
      <c r="D284" s="2"/>
      <c r="E284" s="2"/>
      <c r="F284" s="2"/>
      <c r="G284" s="2"/>
    </row>
    <row r="285" spans="1:7">
      <c r="A285" s="3"/>
      <c r="B285" s="2"/>
      <c r="C285" s="2"/>
      <c r="D285" s="2"/>
      <c r="E285" s="2"/>
      <c r="F285" s="2"/>
      <c r="G285" s="2"/>
    </row>
    <row r="286" spans="1:7">
      <c r="A286" s="3"/>
      <c r="B286" s="2"/>
      <c r="C286" s="2"/>
      <c r="D286" s="2"/>
      <c r="E286" s="2"/>
      <c r="F286" s="2"/>
      <c r="G286" s="2"/>
    </row>
    <row r="287" spans="1:7">
      <c r="A287" s="3"/>
      <c r="B287" s="2"/>
      <c r="C287" s="2"/>
      <c r="D287" s="2"/>
      <c r="E287" s="2"/>
      <c r="F287" s="2"/>
      <c r="G287" s="2"/>
    </row>
    <row r="288" spans="1:7">
      <c r="A288" s="3"/>
      <c r="B288" s="2"/>
      <c r="C288" s="2"/>
      <c r="D288" s="2"/>
      <c r="E288" s="2"/>
      <c r="F288" s="2"/>
      <c r="G288" s="2"/>
    </row>
    <row r="289" spans="1:7">
      <c r="A289" s="3"/>
      <c r="B289" s="2"/>
      <c r="C289" s="2"/>
      <c r="D289" s="2"/>
      <c r="E289" s="2"/>
      <c r="F289" s="2"/>
      <c r="G289" s="2"/>
    </row>
    <row r="290" spans="1:7">
      <c r="A290" s="3"/>
      <c r="B290" s="2"/>
      <c r="C290" s="2"/>
      <c r="D290" s="2"/>
      <c r="E290" s="2"/>
      <c r="F290" s="2"/>
      <c r="G290" s="2"/>
    </row>
    <row r="291" spans="1:7">
      <c r="A291" s="3"/>
      <c r="B291" s="2"/>
      <c r="C291" s="2"/>
      <c r="D291" s="2"/>
      <c r="E291" s="2"/>
      <c r="F291" s="2"/>
      <c r="G291" s="2"/>
    </row>
    <row r="292" spans="1:7">
      <c r="A292" s="3"/>
      <c r="B292" s="2"/>
      <c r="C292" s="2"/>
      <c r="D292" s="2"/>
      <c r="E292" s="2"/>
      <c r="F292" s="2"/>
      <c r="G292" s="2"/>
    </row>
    <row r="293" spans="1:7">
      <c r="A293" s="3"/>
      <c r="B293" s="2"/>
      <c r="C293" s="2"/>
      <c r="D293" s="2"/>
      <c r="E293" s="2"/>
      <c r="F293" s="2"/>
      <c r="G293" s="2"/>
    </row>
    <row r="294" spans="1:7">
      <c r="A294" s="3"/>
      <c r="B294" s="2"/>
      <c r="C294" s="2"/>
      <c r="D294" s="2"/>
      <c r="E294" s="2"/>
      <c r="F294" s="2"/>
      <c r="G294" s="2"/>
    </row>
    <row r="295" spans="1:7">
      <c r="A295" s="3"/>
      <c r="B295" s="2"/>
      <c r="C295" s="2"/>
      <c r="D295" s="2"/>
      <c r="E295" s="2"/>
      <c r="F295" s="2"/>
      <c r="G295" s="2"/>
    </row>
    <row r="296" spans="1:7">
      <c r="A296" s="3"/>
      <c r="B296" s="2"/>
      <c r="C296" s="2"/>
      <c r="D296" s="2"/>
      <c r="E296" s="2"/>
      <c r="F296" s="2"/>
      <c r="G296" s="2"/>
    </row>
    <row r="297" spans="1:7">
      <c r="A297" s="3"/>
      <c r="B297" s="2"/>
      <c r="C297" s="2"/>
      <c r="D297" s="2"/>
      <c r="E297" s="2"/>
      <c r="F297" s="2"/>
      <c r="G297" s="2"/>
    </row>
    <row r="298" spans="1:7">
      <c r="A298" s="3"/>
      <c r="B298" s="2"/>
      <c r="C298" s="2"/>
      <c r="D298" s="2"/>
      <c r="E298" s="2"/>
      <c r="F298" s="2"/>
      <c r="G298" s="2"/>
    </row>
    <row r="299" spans="1:7">
      <c r="A299" s="3"/>
      <c r="B299" s="2"/>
      <c r="C299" s="2"/>
      <c r="D299" s="2"/>
      <c r="E299" s="2"/>
      <c r="F299" s="2"/>
      <c r="G299" s="2"/>
    </row>
    <row r="300" spans="1:7">
      <c r="A300" s="3"/>
      <c r="B300" s="2"/>
      <c r="C300" s="2"/>
      <c r="D300" s="2"/>
      <c r="E300" s="2"/>
      <c r="F300" s="2"/>
      <c r="G300" s="2"/>
    </row>
    <row r="301" spans="1:7">
      <c r="A301" s="3"/>
      <c r="B301" s="2"/>
      <c r="C301" s="2"/>
      <c r="D301" s="2"/>
      <c r="E301" s="2"/>
      <c r="F301" s="2"/>
      <c r="G301" s="2"/>
    </row>
    <row r="302" spans="1:7">
      <c r="A302" s="3"/>
      <c r="B302" s="2"/>
      <c r="C302" s="2"/>
      <c r="D302" s="2"/>
      <c r="E302" s="2"/>
      <c r="F302" s="2"/>
      <c r="G302" s="2"/>
    </row>
    <row r="303" spans="1:7">
      <c r="A303" s="3"/>
      <c r="B303" s="2"/>
      <c r="C303" s="2"/>
      <c r="D303" s="2"/>
      <c r="E303" s="2"/>
      <c r="F303" s="2"/>
      <c r="G303" s="2"/>
    </row>
    <row r="304" spans="1:7">
      <c r="A304" s="3"/>
      <c r="B304" s="2"/>
      <c r="C304" s="2"/>
      <c r="D304" s="2"/>
      <c r="E304" s="2"/>
      <c r="F304" s="2"/>
      <c r="G304" s="2"/>
    </row>
    <row r="305" spans="1:7">
      <c r="A305" s="3"/>
      <c r="B305" s="2"/>
      <c r="C305" s="2"/>
      <c r="D305" s="2"/>
      <c r="E305" s="2"/>
      <c r="F305" s="2"/>
      <c r="G305" s="2"/>
    </row>
    <row r="306" spans="1:7">
      <c r="A306" s="3"/>
      <c r="B306" s="2"/>
      <c r="C306" s="2"/>
      <c r="D306" s="2"/>
      <c r="E306" s="2"/>
      <c r="F306" s="2"/>
      <c r="G306" s="2"/>
    </row>
    <row r="307" spans="1:7">
      <c r="A307" s="3"/>
      <c r="B307" s="2"/>
      <c r="C307" s="2"/>
      <c r="D307" s="2"/>
      <c r="E307" s="2"/>
      <c r="F307" s="2"/>
      <c r="G307" s="2"/>
    </row>
    <row r="308" spans="1:7">
      <c r="A308" s="3"/>
      <c r="B308" s="2"/>
      <c r="C308" s="2"/>
      <c r="D308" s="2"/>
      <c r="E308" s="2"/>
      <c r="F308" s="2"/>
      <c r="G308" s="2"/>
    </row>
    <row r="309" spans="1:7">
      <c r="A309" s="3"/>
      <c r="B309" s="2"/>
      <c r="C309" s="2"/>
      <c r="D309" s="2"/>
      <c r="E309" s="2"/>
      <c r="F309" s="2"/>
      <c r="G309" s="2"/>
    </row>
    <row r="310" spans="1:7">
      <c r="A310" s="3"/>
      <c r="B310" s="2"/>
      <c r="C310" s="2"/>
      <c r="D310" s="2"/>
      <c r="E310" s="2"/>
      <c r="F310" s="2"/>
      <c r="G310" s="2"/>
    </row>
    <row r="311" spans="1:7">
      <c r="A311" s="3"/>
      <c r="B311" s="2"/>
      <c r="C311" s="2"/>
      <c r="D311" s="2"/>
      <c r="E311" s="2"/>
      <c r="F311" s="2"/>
      <c r="G311" s="2"/>
    </row>
    <row r="312" spans="1:7">
      <c r="A312" s="3"/>
      <c r="B312" s="2"/>
      <c r="C312" s="2"/>
      <c r="D312" s="2"/>
      <c r="E312" s="2"/>
      <c r="F312" s="2"/>
      <c r="G312" s="2"/>
    </row>
    <row r="313" spans="1:7">
      <c r="A313" s="3"/>
      <c r="B313" s="2"/>
      <c r="C313" s="2"/>
      <c r="D313" s="2"/>
      <c r="E313" s="2"/>
      <c r="F313" s="2"/>
      <c r="G313" s="2"/>
    </row>
    <row r="314" spans="1:7">
      <c r="A314" s="3"/>
      <c r="B314" s="2"/>
      <c r="C314" s="2"/>
      <c r="D314" s="2"/>
      <c r="E314" s="2"/>
      <c r="F314" s="2"/>
      <c r="G314" s="2"/>
    </row>
    <row r="315" spans="1:7">
      <c r="A315" s="3"/>
      <c r="B315" s="2"/>
      <c r="C315" s="2"/>
      <c r="D315" s="2"/>
      <c r="E315" s="2"/>
      <c r="F315" s="2"/>
      <c r="G315" s="2"/>
    </row>
    <row r="316" spans="1:7">
      <c r="A316" s="3"/>
      <c r="B316" s="2"/>
      <c r="C316" s="2"/>
      <c r="D316" s="2"/>
      <c r="E316" s="2"/>
      <c r="F316" s="2"/>
      <c r="G316" s="2"/>
    </row>
    <row r="317" spans="1:7">
      <c r="A317" s="3"/>
      <c r="B317" s="2"/>
      <c r="C317" s="2"/>
      <c r="D317" s="2"/>
      <c r="E317" s="2"/>
      <c r="F317" s="2"/>
      <c r="G317" s="2"/>
    </row>
    <row r="318" spans="1:7">
      <c r="A318" s="3"/>
      <c r="B318" s="2"/>
      <c r="C318" s="2"/>
      <c r="D318" s="2"/>
      <c r="E318" s="2"/>
      <c r="F318" s="2"/>
      <c r="G318" s="2"/>
    </row>
    <row r="319" spans="1:7">
      <c r="A319" s="3"/>
      <c r="B319" s="2"/>
      <c r="C319" s="2"/>
      <c r="D319" s="2"/>
      <c r="E319" s="2"/>
      <c r="F319" s="2"/>
      <c r="G319" s="2"/>
    </row>
  </sheetData>
  <mergeCells count="2">
    <mergeCell ref="A1:A4"/>
    <mergeCell ref="B1:H2"/>
  </mergeCells>
  <phoneticPr fontId="6" type="noConversion"/>
  <conditionalFormatting sqref="D221:D249 D251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49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5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50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84"/>
  <sheetViews>
    <sheetView workbookViewId="0">
      <selection sqref="A1:A4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353" t="s">
        <v>99</v>
      </c>
    </row>
    <row r="2" spans="1:8" ht="18.75" thickBot="1">
      <c r="A2" s="354"/>
      <c r="B2" s="364" t="s">
        <v>27</v>
      </c>
      <c r="C2" s="365"/>
      <c r="D2" s="365"/>
      <c r="E2" s="365"/>
      <c r="F2" s="365"/>
      <c r="G2" s="365"/>
      <c r="H2" s="366"/>
    </row>
    <row r="3" spans="1:8" ht="13.5" thickBot="1">
      <c r="A3" s="354"/>
    </row>
    <row r="4" spans="1:8" ht="30" customHeight="1" thickBot="1">
      <c r="A4" s="355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>
      <c r="A232" s="62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>
      <c r="A233" s="62">
        <f>PSCE!A234</f>
        <v>39845</v>
      </c>
      <c r="B233" s="7">
        <f>(PSCE!B234-PSCE!B233)/PSCE!B233*100</f>
        <v>3.4306624273324178</v>
      </c>
      <c r="C233" s="7">
        <f>(PSCE!C234-PSCE!C233)/PSCE!C233*100</f>
        <v>10.832587287376901</v>
      </c>
      <c r="D233" s="7">
        <f>(PSCE!D234-PSCE!D233)/PSCE!D233*100</f>
        <v>3.5720265669475913E-2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-0.76926210893705116</v>
      </c>
    </row>
    <row r="234" spans="1:8">
      <c r="A234" s="62">
        <f>PSCE!A235</f>
        <v>39873</v>
      </c>
      <c r="B234" s="7">
        <f>(PSCE!B235-PSCE!B234)/PSCE!B234*100</f>
        <v>9.339445035606122</v>
      </c>
      <c r="C234" s="7">
        <f>(PSCE!C235-PSCE!C234)/PSCE!C234*100</f>
        <v>2.1001615508885298</v>
      </c>
      <c r="D234" s="7">
        <f>(PSCE!D235-PSCE!D234)/PSCE!D234*100</f>
        <v>-1.8331981017632178E-2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-0.83422671319845187</v>
      </c>
    </row>
    <row r="235" spans="1:8">
      <c r="A235" s="62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>
      <c r="A236" s="62">
        <f>PSCE!A237</f>
        <v>39934</v>
      </c>
      <c r="B236" s="7">
        <f>(PSCE!B237-PSCE!B236)/PSCE!B236*100</f>
        <v>1.4936262326625511</v>
      </c>
      <c r="C236" s="7">
        <f>(PSCE!C237-PSCE!C236)/PSCE!C236*100</f>
        <v>-21.387919955939051</v>
      </c>
      <c r="D236" s="7">
        <f>(PSCE!D237-PSCE!D236)/PSCE!D236*100</f>
        <v>-1.5272018526117686</v>
      </c>
      <c r="E236" s="7">
        <f>(PSCE!E237-PSCE!E236)/PSCE!E236*100</f>
        <v>-0.29004205363562052</v>
      </c>
      <c r="F236" s="7">
        <f>(PSCE!F237-PSCE!F236)/PSCE!F236*100</f>
        <v>-2.1205897962480096</v>
      </c>
      <c r="G236" s="7">
        <f>(PSCE!G237-PSCE!G236)/PSCE!G236*100</f>
        <v>1.7310568916938798E-2</v>
      </c>
      <c r="H236" s="7">
        <f>(PSCE!H237-PSCE!H236)/PSCE!H236*100</f>
        <v>-4.2060852625574459</v>
      </c>
    </row>
    <row r="237" spans="1:8">
      <c r="A237" s="62">
        <f>PSCE!A238</f>
        <v>39965</v>
      </c>
      <c r="B237" s="7">
        <f>(PSCE!B238-PSCE!B237)/PSCE!B237*100</f>
        <v>-3.5349505896850535</v>
      </c>
      <c r="C237" s="7">
        <f>(PSCE!C238-PSCE!C237)/PSCE!C237*100</f>
        <v>17.304997664642691</v>
      </c>
      <c r="D237" s="7">
        <f>(PSCE!D238-PSCE!D237)/PSCE!D237*100</f>
        <v>0.50881893364220643</v>
      </c>
      <c r="E237" s="7">
        <f>(PSCE!E238-PSCE!E237)/PSCE!E237*100</f>
        <v>-0.29533051830999829</v>
      </c>
      <c r="F237" s="7">
        <f>(PSCE!F238-PSCE!F237)/PSCE!F237*100</f>
        <v>-2.8832099580366823</v>
      </c>
      <c r="G237" s="7">
        <f>(PSCE!G238-PSCE!G237)/PSCE!G237*100</f>
        <v>0.11789511407217666</v>
      </c>
      <c r="H237" s="7">
        <f>(PSCE!H238-PSCE!H237)/PSCE!H237*100</f>
        <v>1.6174051217026328</v>
      </c>
    </row>
    <row r="238" spans="1:8">
      <c r="A238" s="62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0.2995836158790609</v>
      </c>
      <c r="E238" s="7">
        <f>(PSCE!E239-PSCE!E238)/PSCE!E238*100</f>
        <v>-0.323943592207522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1.2198473571816677</v>
      </c>
    </row>
    <row r="239" spans="1:8">
      <c r="A239" s="62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-0.17971725628795937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-0.61997237978574826</v>
      </c>
    </row>
    <row r="240" spans="1:8">
      <c r="A240" s="62">
        <f>PSCE!A241</f>
        <v>40057</v>
      </c>
      <c r="B240" s="7">
        <f>(PSCE!B241-PSCE!B240)/PSCE!B240*100</f>
        <v>-3.6255829560223924</v>
      </c>
      <c r="C240" s="7">
        <f>(PSCE!C241-PSCE!C240)/PSCE!C240*100</f>
        <v>6.6206599094241962</v>
      </c>
      <c r="D240" s="7">
        <f>(PSCE!D241-PSCE!D240)/PSCE!D240*100</f>
        <v>-5.5376517348802237E-2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0.85980359816285623</v>
      </c>
      <c r="H240" s="7">
        <f>(PSCE!H241-PSCE!H240)/PSCE!H240*100</f>
        <v>-1.3396936856022184</v>
      </c>
    </row>
    <row r="241" spans="1:8">
      <c r="A241" s="62">
        <f>PSCE!A242</f>
        <v>40087</v>
      </c>
      <c r="B241" s="7">
        <f>(PSCE!B242-PSCE!B241)/PSCE!B241*100</f>
        <v>-3.3618037743166655</v>
      </c>
      <c r="C241" s="7">
        <f>(PSCE!C242-PSCE!C241)/PSCE!C241*100</f>
        <v>-11.44822006472492</v>
      </c>
      <c r="D241" s="7">
        <f>(PSCE!D242-PSCE!D241)/PSCE!D241*100</f>
        <v>2.0045475822092908E-2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0.29415434901619814</v>
      </c>
      <c r="H241" s="7">
        <f>(PSCE!H242-PSCE!H241)/PSCE!H241*100</f>
        <v>-0.31766746773192434</v>
      </c>
    </row>
    <row r="242" spans="1:8">
      <c r="A242" s="62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1.3271421525063644E-2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0.27422716203483977</v>
      </c>
      <c r="H242" s="7">
        <f>(PSCE!H243-PSCE!H242)/PSCE!H242*100</f>
        <v>-0.24906838843173129</v>
      </c>
    </row>
    <row r="243" spans="1:8">
      <c r="A243" s="62">
        <f>PSCE!A244</f>
        <v>40148</v>
      </c>
      <c r="B243" s="7">
        <f>(PSCE!B244-PSCE!B243)/PSCE!B243*100</f>
        <v>-0.21980544128811286</v>
      </c>
      <c r="C243" s="7">
        <f>(PSCE!C244-PSCE!C243)/PSCE!C243*100</f>
        <v>-13.064896123366887</v>
      </c>
      <c r="D243" s="7">
        <f>(PSCE!D244-PSCE!D243)/PSCE!D243*100</f>
        <v>-6.0170120270400225E-3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0.25956820019372551</v>
      </c>
      <c r="H243" s="7">
        <f>(PSCE!H244-PSCE!H243)/PSCE!H243*100</f>
        <v>-0.37389520050450242</v>
      </c>
    </row>
    <row r="244" spans="1:8">
      <c r="A244" s="62">
        <f>PSCE!A245</f>
        <v>40179</v>
      </c>
      <c r="B244" s="7">
        <f>(PSCE!B245-PSCE!B244)/PSCE!B244*100</f>
        <v>-4.3544805499278976</v>
      </c>
      <c r="C244" s="7">
        <f>(PSCE!C245-PSCE!C244)/PSCE!C244*100</f>
        <v>8.3764474008376446</v>
      </c>
      <c r="D244" s="7">
        <f>(PSCE!D245-PSCE!D244)/PSCE!D244*100</f>
        <v>0.28835041748219098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0.3577039081946532</v>
      </c>
      <c r="H244" s="7">
        <f>(PSCE!H245-PSCE!H244)/PSCE!H244*100</f>
        <v>0.42413862906827665</v>
      </c>
    </row>
    <row r="245" spans="1:8">
      <c r="A245" s="62">
        <f>PSCE!A246</f>
        <v>40210</v>
      </c>
      <c r="B245" s="7">
        <f>(PSCE!B246-PSCE!B245)/PSCE!B245*100</f>
        <v>1.6714302892397628</v>
      </c>
      <c r="C245" s="7">
        <f>(PSCE!C246-PSCE!C245)/PSCE!C245*100</f>
        <v>-4.432825642191407</v>
      </c>
      <c r="D245" s="7">
        <f>(PSCE!D246-PSCE!D245)/PSCE!D245*100</f>
        <v>0.49570244781543771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0.71792984794088688</v>
      </c>
      <c r="H245" s="7">
        <f>(PSCE!H246-PSCE!H245)/PSCE!H245*100</f>
        <v>0.32523941012161683</v>
      </c>
    </row>
    <row r="246" spans="1:8">
      <c r="A246" s="62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-2.079005403814815E-2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-0.68249480554479192</v>
      </c>
    </row>
    <row r="247" spans="1:8">
      <c r="A247" s="62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-0.1190611392012933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2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0.40554665254522293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2">
        <f>PSCE!A250</f>
        <v>40330</v>
      </c>
      <c r="B249" s="7">
        <f>(PSCE!B250-PSCE!B249)/PSCE!B249*100</f>
        <v>1.1299776943959332</v>
      </c>
      <c r="C249" s="7">
        <f>(PSCE!C250-PSCE!C249)/PSCE!C249*100</f>
        <v>2.7270943692368061</v>
      </c>
      <c r="D249" s="7">
        <f>(PSCE!D250-PSCE!D249)/PSCE!D249*100</f>
        <v>0.41257481241403582</v>
      </c>
      <c r="E249" s="7">
        <f>(PSCE!E250-PSCE!E249)/PSCE!E249*100</f>
        <v>0.54616803818783488</v>
      </c>
      <c r="F249" s="7">
        <f>(PSCE!F250-PSCE!F249)/PSCE!F249*100</f>
        <v>-2.4252068746021642</v>
      </c>
      <c r="G249" s="7">
        <f>(PSCE!G250-PSCE!G249)/PSCE!G249*100</f>
        <v>0.19796881256896356</v>
      </c>
      <c r="H249" s="7">
        <f>(PSCE!H250-PSCE!H249)/PSCE!H249*100</f>
        <v>0.86329180546730089</v>
      </c>
    </row>
    <row r="250" spans="1:8">
      <c r="A250" s="62">
        <f>PSCE!A251</f>
        <v>40360</v>
      </c>
      <c r="B250" s="7">
        <f>(PSCE!B251-PSCE!B250)/PSCE!B250*100</f>
        <v>5.797064279791063</v>
      </c>
      <c r="C250" s="7">
        <f>(PSCE!C251-PSCE!C250)/PSCE!C250*100</f>
        <v>-2.5210084033613445</v>
      </c>
      <c r="D250" s="7">
        <f>(PSCE!D251-PSCE!D250)/PSCE!D250*100</f>
        <v>0.78898419013560606</v>
      </c>
      <c r="E250" s="7">
        <f>(PSCE!E251-PSCE!E250)/PSCE!E250*100</f>
        <v>0.49077431662953092</v>
      </c>
      <c r="F250" s="7">
        <f>(PSCE!F251-PSCE!F250)/PSCE!F250*100</f>
        <v>0.89699262835149052</v>
      </c>
      <c r="G250" s="7">
        <f>(PSCE!G251-PSCE!G250)/PSCE!G250*100</f>
        <v>0.50019787081234524</v>
      </c>
      <c r="H250" s="7">
        <f>(PSCE!H251-PSCE!H250)/PSCE!H250*100</f>
        <v>1.3517856233772845</v>
      </c>
    </row>
    <row r="251" spans="1:8">
      <c r="A251" s="62">
        <f>PSCE!A252</f>
        <v>40391</v>
      </c>
      <c r="B251" s="7">
        <f>(PSCE!B252-PSCE!B251)/PSCE!B251*100</f>
        <v>3.1788871470821141</v>
      </c>
      <c r="C251" s="7">
        <f>(PSCE!C252-PSCE!C251)/PSCE!C251*100</f>
        <v>2.1159874608150471</v>
      </c>
      <c r="D251" s="7">
        <f>(PSCE!D252-PSCE!D251)/PSCE!D251*100</f>
        <v>0.74787290153251962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0.41219766023673898</v>
      </c>
    </row>
    <row r="252" spans="1:8">
      <c r="A252" s="62">
        <f>PSCE!A253</f>
        <v>40422</v>
      </c>
      <c r="B252" s="7">
        <f>(PSCE!B253-PSCE!B252)/PSCE!B252*100</f>
        <v>-3.1295031639621578</v>
      </c>
      <c r="C252" s="7">
        <f>(PSCE!C253-PSCE!C252)/PSCE!C252*100</f>
        <v>1.0360706062931695</v>
      </c>
      <c r="D252" s="7">
        <f>(PSCE!D253-PSCE!D252)/PSCE!D252*100</f>
        <v>0.99834807964258454</v>
      </c>
      <c r="E252" s="7">
        <f>(PSCE!E253-PSCE!E252)/PSCE!E252*100</f>
        <v>0.60598190711163047</v>
      </c>
      <c r="F252" s="7">
        <f>(PSCE!F253-PSCE!F252)/PSCE!F252*100</f>
        <v>-2.0607339510039893</v>
      </c>
      <c r="G252" s="7">
        <f>(PSCE!G253-PSCE!G252)/PSCE!G252*100</f>
        <v>0.18868777366699588</v>
      </c>
      <c r="H252" s="7">
        <f>(PSCE!H253-PSCE!H252)/PSCE!H252*100</f>
        <v>2.5866853004303589</v>
      </c>
    </row>
    <row r="253" spans="1:8">
      <c r="A253" s="62">
        <f>PSCE!A254</f>
        <v>40452</v>
      </c>
      <c r="B253" s="7">
        <f>(PSCE!B254-PSCE!B253)/PSCE!B253*100</f>
        <v>7.7450441419008502</v>
      </c>
      <c r="C253" s="7">
        <f>(PSCE!C254-PSCE!C253)/PSCE!C253*100</f>
        <v>11.014052411697683</v>
      </c>
      <c r="D253" s="7">
        <f>(PSCE!D254-PSCE!D253)/PSCE!D253*100</f>
        <v>-7.3105981989907656E-2</v>
      </c>
      <c r="E253" s="7">
        <f>(PSCE!E254-PSCE!E253)/PSCE!E253*100</f>
        <v>0.85712783299153394</v>
      </c>
      <c r="F253" s="7">
        <f>(PSCE!F254-PSCE!F253)/PSCE!F253*100</f>
        <v>-2.0232965257204416</v>
      </c>
      <c r="G253" s="7">
        <f>(PSCE!G254-PSCE!G253)/PSCE!G253*100</f>
        <v>0.16846247990209018</v>
      </c>
      <c r="H253" s="7">
        <f>(PSCE!H254-PSCE!H253)/PSCE!H253*100</f>
        <v>-0.66743263958942223</v>
      </c>
    </row>
    <row r="254" spans="1:8">
      <c r="A254" s="62">
        <f>PSCE!A255</f>
        <v>40483</v>
      </c>
      <c r="B254" s="7">
        <f>(PSCE!B255-PSCE!B254)/PSCE!B254*100</f>
        <v>-8.3926106008764023</v>
      </c>
      <c r="C254" s="7">
        <f>(PSCE!C255-PSCE!C254)/PSCE!C254*100</f>
        <v>-14.385904892234006</v>
      </c>
      <c r="D254" s="7">
        <f>(PSCE!D255-PSCE!D254)/PSCE!D254*100</f>
        <v>0.39886375496125548</v>
      </c>
      <c r="E254" s="7">
        <f>(PSCE!E255-PSCE!E254)/PSCE!E254*100</f>
        <v>0.59294719878661484</v>
      </c>
      <c r="F254" s="7">
        <f>(PSCE!F255-PSCE!F254)/PSCE!F254*100</f>
        <v>-1.656186647424664</v>
      </c>
      <c r="G254" s="7">
        <f>(PSCE!G255-PSCE!G254)/PSCE!G254*100</f>
        <v>0.31671346295746172</v>
      </c>
      <c r="H254" s="7">
        <f>(PSCE!H255-PSCE!H254)/PSCE!H254*100</f>
        <v>0.56238552095062477</v>
      </c>
    </row>
    <row r="255" spans="1:8">
      <c r="A255" s="62">
        <f>PSCE!A256</f>
        <v>40513</v>
      </c>
      <c r="B255" s="7">
        <f>(PSCE!B256-PSCE!B255)/PSCE!B255*100</f>
        <v>14.893477602037891</v>
      </c>
      <c r="C255" s="7">
        <f>(PSCE!C256-PSCE!C255)/PSCE!C255*100</f>
        <v>-41.478521478521479</v>
      </c>
      <c r="D255" s="7">
        <f>(PSCE!D256-PSCE!D255)/PSCE!D255*100</f>
        <v>-7.6574012797328964E-2</v>
      </c>
      <c r="E255" s="7">
        <f>(PSCE!E256-PSCE!E255)/PSCE!E255*100</f>
        <v>0.66672635006196079</v>
      </c>
      <c r="F255" s="7">
        <f>(PSCE!F256-PSCE!F255)/PSCE!F255*100</f>
        <v>-1.6456448062611368</v>
      </c>
      <c r="G255" s="7">
        <f>(PSCE!G256-PSCE!G255)/PSCE!G255*100</f>
        <v>-0.45164710771038419</v>
      </c>
      <c r="H255" s="7">
        <f>(PSCE!H256-PSCE!H255)/PSCE!H255*100</f>
        <v>0.35009732553101908</v>
      </c>
    </row>
    <row r="256" spans="1:8">
      <c r="A256" s="62">
        <f>PSCE!A257</f>
        <v>40544</v>
      </c>
      <c r="B256" s="7">
        <f>(PSCE!B257-PSCE!B256)/PSCE!B256*100</f>
        <v>-15.701147786411921</v>
      </c>
      <c r="C256" s="7">
        <f>(PSCE!C257-PSCE!C256)/PSCE!C256*100</f>
        <v>95.356777057016046</v>
      </c>
      <c r="D256" s="7">
        <f>(PSCE!D257-PSCE!D256)/PSCE!D256*100</f>
        <v>0.68418369186241135</v>
      </c>
      <c r="E256" s="7">
        <f>(PSCE!E257-PSCE!E256)/PSCE!E256*100</f>
        <v>0.67869279087836887</v>
      </c>
      <c r="F256" s="7">
        <f>(PSCE!F257-PSCE!F256)/PSCE!F256*100</f>
        <v>-2.1989342806394316</v>
      </c>
      <c r="G256" s="7">
        <f>(PSCE!G257-PSCE!G256)/PSCE!G256*100</f>
        <v>0.16965628289609416</v>
      </c>
      <c r="H256" s="7">
        <f>(PSCE!H257-PSCE!H256)/PSCE!H256*100</f>
        <v>1.6244392522654132</v>
      </c>
    </row>
    <row r="257" spans="1:8">
      <c r="A257" s="62">
        <f>PSCE!A258</f>
        <v>40575</v>
      </c>
      <c r="B257" s="7">
        <f>(PSCE!B258-PSCE!B257)/PSCE!B257*100</f>
        <v>3.1375268508025642</v>
      </c>
      <c r="C257" s="7">
        <f>(PSCE!C258-PSCE!C257)/PSCE!C257*100</f>
        <v>-9.5770709542118144</v>
      </c>
      <c r="D257" s="7">
        <f>(PSCE!D258-PSCE!D257)/PSCE!D257*100</f>
        <v>0.84613161535844994</v>
      </c>
      <c r="E257" s="7">
        <f>(PSCE!E258-PSCE!E257)/PSCE!E257*100</f>
        <v>0.83823037155502655</v>
      </c>
      <c r="F257" s="7">
        <f>(PSCE!F258-PSCE!F257)/PSCE!F257*100</f>
        <v>-1.7434891576768006</v>
      </c>
      <c r="G257" s="7">
        <f>(PSCE!G258-PSCE!G257)/PSCE!G257*100</f>
        <v>0.35713088252903841</v>
      </c>
      <c r="H257" s="7">
        <f>(PSCE!H258-PSCE!H257)/PSCE!H257*100</f>
        <v>1.7187399497092799</v>
      </c>
    </row>
    <row r="258" spans="1:8">
      <c r="A258" s="62">
        <f>PSCE!A259</f>
        <v>40603</v>
      </c>
      <c r="B258" s="7">
        <f>(PSCE!B259-PSCE!B258)/PSCE!B258*100</f>
        <v>-3.8768080291252582</v>
      </c>
      <c r="C258" s="7">
        <f>(PSCE!C259-PSCE!C258)/PSCE!C258*100</f>
        <v>-11.673753382296095</v>
      </c>
      <c r="D258" s="7">
        <f>(PSCE!D259-PSCE!D258)/PSCE!D258*100</f>
        <v>0.18315473506472296</v>
      </c>
      <c r="E258" s="7">
        <f>(PSCE!E259-PSCE!E258)/PSCE!E258*100</f>
        <v>1.0562519882525969</v>
      </c>
      <c r="F258" s="7">
        <f>(PSCE!F259-PSCE!F258)/PSCE!F258*100</f>
        <v>-1.8890244353258658</v>
      </c>
      <c r="G258" s="7">
        <f>(PSCE!G259-PSCE!G258)/PSCE!G258*100</f>
        <v>-0.15349326032857866</v>
      </c>
      <c r="H258" s="7">
        <f>(PSCE!H259-PSCE!H258)/PSCE!H258*100</f>
        <v>0.50588012111711278</v>
      </c>
    </row>
    <row r="259" spans="1:8">
      <c r="A259" s="62">
        <f>PSCE!A260</f>
        <v>40634</v>
      </c>
      <c r="B259" s="7">
        <f>(PSCE!B260-PSCE!B259)/PSCE!B259*100</f>
        <v>6.4685911215750496</v>
      </c>
      <c r="C259" s="7">
        <f>(PSCE!C260-PSCE!C259)/PSCE!C259*100</f>
        <v>-29.60612691466083</v>
      </c>
      <c r="D259" s="7">
        <f>(PSCE!D260-PSCE!D259)/PSCE!D259*100</f>
        <v>0.56278757047501782</v>
      </c>
      <c r="E259" s="7">
        <f>(PSCE!E260-PSCE!E259)/PSCE!E259*100</f>
        <v>0.5214653953191295</v>
      </c>
      <c r="F259" s="7">
        <f>(PSCE!F260-PSCE!F259)/PSCE!F259*100</f>
        <v>-2.3097211755840239</v>
      </c>
      <c r="G259" s="7">
        <f>(PSCE!G260-PSCE!G259)/PSCE!G259*100</f>
        <v>0.1970372707326517</v>
      </c>
      <c r="H259" s="7">
        <f>(PSCE!H260-PSCE!H259)/PSCE!H259*100</f>
        <v>1.247360789414772</v>
      </c>
    </row>
    <row r="260" spans="1:8">
      <c r="A260" s="62">
        <f>PSCE!A261</f>
        <v>40664</v>
      </c>
      <c r="B260" s="7">
        <f>(PSCE!B261-PSCE!B260)/PSCE!B260*100</f>
        <v>-6.0579596349680713</v>
      </c>
      <c r="C260" s="7">
        <f>(PSCE!C261-PSCE!C260)/PSCE!C260*100</f>
        <v>8.7348461299347218</v>
      </c>
      <c r="D260" s="7">
        <f>(PSCE!D261-PSCE!D260)/PSCE!D260*100</f>
        <v>-7.3252364717230775E-2</v>
      </c>
      <c r="E260" s="7">
        <f>(PSCE!E261-PSCE!E260)/PSCE!E260*100</f>
        <v>0.58593129490362317</v>
      </c>
      <c r="F260" s="7">
        <f>(PSCE!F261-PSCE!F260)/PSCE!F260*100</f>
        <v>-1.6430747869016855</v>
      </c>
      <c r="G260" s="7">
        <f>(PSCE!G261-PSCE!G260)/PSCE!G260*100</f>
        <v>0.51829291564572888</v>
      </c>
      <c r="H260" s="7">
        <f>(PSCE!H261-PSCE!H260)/PSCE!H260*100</f>
        <v>-1.1202830188679245</v>
      </c>
    </row>
    <row r="261" spans="1:8">
      <c r="A261" s="62">
        <f>PSCE!A262</f>
        <v>40695</v>
      </c>
      <c r="B261" s="7">
        <f>(PSCE!B262-PSCE!B261)/PSCE!B261*100</f>
        <v>1.4746268656716417</v>
      </c>
      <c r="C261" s="7">
        <f>(PSCE!C262-PSCE!C261)/PSCE!C261*100</f>
        <v>-1.3722126929674099</v>
      </c>
      <c r="D261" s="7">
        <f>(PSCE!D262-PSCE!D261)/PSCE!D261*100</f>
        <v>0.42517516622338752</v>
      </c>
      <c r="E261" s="7">
        <f>(PSCE!E262-PSCE!E261)/PSCE!E261*100</f>
        <v>0.85640544345377756</v>
      </c>
      <c r="F261" s="7">
        <f>(PSCE!F262-PSCE!F261)/PSCE!F261*100</f>
        <v>-0.89800399984314339</v>
      </c>
      <c r="G261" s="7">
        <f>(PSCE!G262-PSCE!G261)/PSCE!G261*100</f>
        <v>0.27128927904257094</v>
      </c>
      <c r="H261" s="7">
        <f>(PSCE!H262-PSCE!H261)/PSCE!H261*100</f>
        <v>0.57174927215966886</v>
      </c>
    </row>
    <row r="263" spans="1:8">
      <c r="A263" s="2" t="s">
        <v>26</v>
      </c>
      <c r="B263" s="11">
        <f t="shared" ref="B263:H263" si="0">AVERAGE(B5:B15)</f>
        <v>2.7801003235350765</v>
      </c>
      <c r="C263" s="11">
        <f t="shared" si="0"/>
        <v>1.3172548708050273</v>
      </c>
      <c r="D263" s="11">
        <f t="shared" si="0"/>
        <v>1.1789952756346949</v>
      </c>
      <c r="E263" s="11">
        <f t="shared" si="0"/>
        <v>1.399123284566558</v>
      </c>
      <c r="F263" s="11">
        <f t="shared" si="0"/>
        <v>1.6588169318687462</v>
      </c>
      <c r="G263" s="11">
        <f t="shared" si="0"/>
        <v>1.2111885732002217</v>
      </c>
      <c r="H263" s="11">
        <f t="shared" si="0"/>
        <v>1.0163331032480067</v>
      </c>
    </row>
    <row r="264" spans="1:8">
      <c r="A264" s="2" t="s">
        <v>7</v>
      </c>
      <c r="B264" s="11">
        <f>AVERAGE(B16:B27)</f>
        <v>-1.0464527737180758</v>
      </c>
      <c r="C264" s="11">
        <f t="shared" ref="C264:H264" si="1">AVERAGE(C16:C27)</f>
        <v>2.5087687124256042</v>
      </c>
      <c r="D264" s="11">
        <f t="shared" si="1"/>
        <v>1.1932522325515074</v>
      </c>
      <c r="E264" s="11">
        <f t="shared" si="1"/>
        <v>0.54666065032338063</v>
      </c>
      <c r="F264" s="11">
        <f t="shared" si="1"/>
        <v>1.581563691559456</v>
      </c>
      <c r="G264" s="11">
        <f t="shared" si="1"/>
        <v>1.3911194062691885</v>
      </c>
      <c r="H264" s="11">
        <f t="shared" si="1"/>
        <v>1.1402255330817279</v>
      </c>
    </row>
    <row r="265" spans="1:8">
      <c r="A265" s="2" t="s">
        <v>8</v>
      </c>
      <c r="B265" s="11">
        <f>AVERAGE(B28:B39)</f>
        <v>8.1467751744063914</v>
      </c>
      <c r="C265" s="11">
        <f t="shared" ref="C265:H265" si="2">AVERAGE(C28:C39)</f>
        <v>0.11809176979481184</v>
      </c>
      <c r="D265" s="11">
        <f t="shared" si="2"/>
        <v>0.6102570510668589</v>
      </c>
      <c r="E265" s="11">
        <f t="shared" si="2"/>
        <v>0.13809284935194013</v>
      </c>
      <c r="F265" s="11">
        <f t="shared" si="2"/>
        <v>0.76764028044561838</v>
      </c>
      <c r="G265" s="11">
        <f t="shared" si="2"/>
        <v>1.339654136592767</v>
      </c>
      <c r="H265" s="11">
        <f t="shared" si="2"/>
        <v>-3.4950689990481919E-2</v>
      </c>
    </row>
    <row r="266" spans="1:8">
      <c r="A266" s="2" t="s">
        <v>9</v>
      </c>
      <c r="B266" s="11">
        <f>AVERAGE(B40:B51)</f>
        <v>0.79985452071294283</v>
      </c>
      <c r="C266" s="11">
        <f t="shared" ref="C266:H266" si="3">AVERAGE(C40:C51)</f>
        <v>-3.6573744004897577</v>
      </c>
      <c r="D266" s="11">
        <f t="shared" si="3"/>
        <v>1.0506082247273727</v>
      </c>
      <c r="E266" s="11">
        <f t="shared" si="3"/>
        <v>1.3901779636286793</v>
      </c>
      <c r="F266" s="11">
        <f t="shared" si="3"/>
        <v>0.5618374363242129</v>
      </c>
      <c r="G266" s="11">
        <f t="shared" si="3"/>
        <v>1.3705549015817129</v>
      </c>
      <c r="H266" s="11">
        <f t="shared" si="3"/>
        <v>0.69374339016004971</v>
      </c>
    </row>
    <row r="267" spans="1:8">
      <c r="A267" s="2" t="s">
        <v>10</v>
      </c>
      <c r="B267" s="11">
        <f>AVERAGE(B52:B63)</f>
        <v>5.316946895911685</v>
      </c>
      <c r="C267" s="11">
        <f t="shared" ref="C267:H267" si="4">AVERAGE(C52:C63)</f>
        <v>0.1246022123921724</v>
      </c>
      <c r="D267" s="11">
        <f t="shared" si="4"/>
        <v>1.2683240518749417</v>
      </c>
      <c r="E267" s="11">
        <f t="shared" si="4"/>
        <v>2.0605418382846676</v>
      </c>
      <c r="F267" s="11">
        <f t="shared" si="4"/>
        <v>0.58665311193757008</v>
      </c>
      <c r="G267" s="11">
        <f t="shared" si="4"/>
        <v>1.3810129552385499</v>
      </c>
      <c r="H267" s="11">
        <f t="shared" si="4"/>
        <v>1.0288499403156919</v>
      </c>
    </row>
    <row r="268" spans="1:8">
      <c r="A268" s="2" t="s">
        <v>11</v>
      </c>
      <c r="B268" s="11">
        <f>AVERAGE(B64:B75)</f>
        <v>1.9619992497353671</v>
      </c>
      <c r="C268" s="11">
        <f t="shared" ref="C268:H268" si="5">AVERAGE(C64:C75)</f>
        <v>0.63163756956273021</v>
      </c>
      <c r="D268" s="11">
        <f t="shared" si="5"/>
        <v>1.3942624556369534</v>
      </c>
      <c r="E268" s="11">
        <f t="shared" si="5"/>
        <v>2.0364031213698679</v>
      </c>
      <c r="F268" s="11">
        <f t="shared" si="5"/>
        <v>1.2967095922401131</v>
      </c>
      <c r="G268" s="11">
        <f t="shared" si="5"/>
        <v>1.4729189180355602</v>
      </c>
      <c r="H268" s="11">
        <f t="shared" si="5"/>
        <v>1.106219941860666</v>
      </c>
    </row>
    <row r="269" spans="1:8">
      <c r="A269" s="2" t="s">
        <v>12</v>
      </c>
      <c r="B269" s="11">
        <f>AVERAGE(B76:B87)</f>
        <v>-0.11197875891598737</v>
      </c>
      <c r="C269" s="11">
        <f t="shared" ref="C269:H269" si="6">AVERAGE(C76:C87)</f>
        <v>-1.396894039524285</v>
      </c>
      <c r="D269" s="11">
        <f t="shared" si="6"/>
        <v>1.371302505227683</v>
      </c>
      <c r="E269" s="11">
        <f t="shared" si="6"/>
        <v>1.6194232965729232</v>
      </c>
      <c r="F269" s="11">
        <f t="shared" si="6"/>
        <v>1.3175533248287821</v>
      </c>
      <c r="G269" s="11">
        <f t="shared" si="6"/>
        <v>1.3070267602554113</v>
      </c>
      <c r="H269" s="11">
        <f t="shared" si="6"/>
        <v>1.384138477455916</v>
      </c>
    </row>
    <row r="270" spans="1:8">
      <c r="A270" s="2" t="s">
        <v>13</v>
      </c>
      <c r="B270" s="11">
        <f>AVERAGE(B88:B99)</f>
        <v>1.3818508914014371</v>
      </c>
      <c r="C270" s="11">
        <f t="shared" ref="C270:H270" si="7">AVERAGE(C88:C99)</f>
        <v>0.74749607325576795</v>
      </c>
      <c r="D270" s="11">
        <f t="shared" si="7"/>
        <v>1.1288578574879473</v>
      </c>
      <c r="E270" s="11">
        <f t="shared" si="7"/>
        <v>0.73548369528513202</v>
      </c>
      <c r="F270" s="11">
        <f t="shared" si="7"/>
        <v>-0.24655070645540147</v>
      </c>
      <c r="G270" s="11">
        <f t="shared" si="7"/>
        <v>0.906101500255999</v>
      </c>
      <c r="H270" s="11">
        <f t="shared" si="7"/>
        <v>1.7881407433093859</v>
      </c>
    </row>
    <row r="271" spans="1:8">
      <c r="A271" s="2" t="s">
        <v>14</v>
      </c>
      <c r="B271" s="11">
        <f>AVERAGE(B100:B111)</f>
        <v>1.9271060001417266</v>
      </c>
      <c r="C271" s="11">
        <f t="shared" ref="C271:H271" si="8">AVERAGE(C100:C111)</f>
        <v>0.64724648198155499</v>
      </c>
      <c r="D271" s="11">
        <f t="shared" si="8"/>
        <v>1.2969095552680729</v>
      </c>
      <c r="E271" s="11">
        <f t="shared" si="8"/>
        <v>0.33758453059627341</v>
      </c>
      <c r="F271" s="11">
        <f t="shared" si="8"/>
        <v>-9.8387027184873386E-3</v>
      </c>
      <c r="G271" s="11">
        <f t="shared" si="8"/>
        <v>0.79736366229326483</v>
      </c>
      <c r="H271" s="11">
        <f t="shared" si="8"/>
        <v>2.3079219816213326</v>
      </c>
    </row>
    <row r="272" spans="1:8">
      <c r="A272" s="2" t="s">
        <v>15</v>
      </c>
      <c r="B272" s="11">
        <f>AVERAGE(B113:B123)</f>
        <v>1.5837171301250961</v>
      </c>
      <c r="C272" s="11">
        <f t="shared" ref="C272:H272" si="9">AVERAGE(C113:C123)</f>
        <v>-1.2597271184271503</v>
      </c>
      <c r="D272" s="11">
        <f t="shared" si="9"/>
        <v>0.73943431011100147</v>
      </c>
      <c r="E272" s="11">
        <f t="shared" si="9"/>
        <v>5.6048842068388553E-2</v>
      </c>
      <c r="F272" s="11">
        <f t="shared" si="9"/>
        <v>0.23701333945058306</v>
      </c>
      <c r="G272" s="11">
        <f t="shared" si="9"/>
        <v>0.32575613969033573</v>
      </c>
      <c r="H272" s="11">
        <f t="shared" si="9"/>
        <v>1.3725979810097813</v>
      </c>
    </row>
    <row r="273" spans="1:8">
      <c r="A273" s="2" t="s">
        <v>16</v>
      </c>
      <c r="B273" s="11">
        <f>AVERAGE(B124:B135)</f>
        <v>4.3113839371428542</v>
      </c>
      <c r="C273" s="11">
        <f t="shared" ref="C273:H273" si="10">AVERAGE(C124:C135)</f>
        <v>4.513713420235006</v>
      </c>
      <c r="D273" s="11">
        <f t="shared" si="10"/>
        <v>0.64975219731064193</v>
      </c>
      <c r="E273" s="11">
        <f t="shared" si="10"/>
        <v>0.72013279601463831</v>
      </c>
      <c r="F273" s="11">
        <f t="shared" si="10"/>
        <v>0.75493213388676061</v>
      </c>
      <c r="G273" s="11">
        <f t="shared" si="10"/>
        <v>0.90148590180200883</v>
      </c>
      <c r="H273" s="11">
        <f t="shared" si="10"/>
        <v>0.39390165598718824</v>
      </c>
    </row>
    <row r="274" spans="1:8">
      <c r="A274" s="2" t="s">
        <v>17</v>
      </c>
      <c r="B274" s="11">
        <f>AVERAGE(B136:B146)</f>
        <v>8.7377756265467413E-2</v>
      </c>
      <c r="C274" s="11">
        <f t="shared" ref="C274:H274" si="11">AVERAGE(C136:C146)</f>
        <v>1.1475934903571945</v>
      </c>
      <c r="D274" s="11">
        <f t="shared" si="11"/>
        <v>0.89821416698542011</v>
      </c>
      <c r="E274" s="11">
        <f t="shared" si="11"/>
        <v>1.0945740701855629</v>
      </c>
      <c r="F274" s="11">
        <f t="shared" si="11"/>
        <v>1.7230900128568032</v>
      </c>
      <c r="G274" s="11">
        <f t="shared" si="11"/>
        <v>1.1329778230138718</v>
      </c>
      <c r="H274" s="11">
        <f t="shared" si="11"/>
        <v>0.54145491004570356</v>
      </c>
    </row>
    <row r="275" spans="1:8">
      <c r="A275" s="2" t="s">
        <v>18</v>
      </c>
      <c r="B275" s="11">
        <f>AVERAGE(B148:B159)</f>
        <v>-3.5214726099269598</v>
      </c>
      <c r="C275" s="11">
        <f t="shared" ref="C275:H275" si="12">AVERAGE(C148:C159)</f>
        <v>0.23557754554959823</v>
      </c>
      <c r="D275" s="11">
        <f t="shared" si="12"/>
        <v>0.62732432998944188</v>
      </c>
      <c r="E275" s="11">
        <f t="shared" si="12"/>
        <v>1.3935078840918953</v>
      </c>
      <c r="F275" s="11">
        <f t="shared" si="12"/>
        <v>0.34964875334323636</v>
      </c>
      <c r="G275" s="11">
        <f t="shared" si="12"/>
        <v>0.8254504828302931</v>
      </c>
      <c r="H275" s="11">
        <f t="shared" si="12"/>
        <v>0.26209714958274333</v>
      </c>
    </row>
    <row r="276" spans="1:8">
      <c r="A276" s="2" t="s">
        <v>19</v>
      </c>
      <c r="B276" s="11">
        <f>AVERAGE(B160:B171)</f>
        <v>14.131094739916463</v>
      </c>
      <c r="C276" s="11">
        <f t="shared" ref="C276:H276" si="13">AVERAGE(C160:C171)</f>
        <v>-0.34084889401769908</v>
      </c>
      <c r="D276" s="11">
        <f t="shared" si="13"/>
        <v>0.99196378209719693</v>
      </c>
      <c r="E276" s="11">
        <f t="shared" si="13"/>
        <v>1.2807899225958577</v>
      </c>
      <c r="F276" s="11">
        <f t="shared" si="13"/>
        <v>1.4505847028009244</v>
      </c>
      <c r="G276" s="11">
        <f t="shared" si="13"/>
        <v>1.2466838200218993</v>
      </c>
      <c r="H276" s="11">
        <f t="shared" si="13"/>
        <v>0.5920403037013271</v>
      </c>
    </row>
    <row r="277" spans="1:8">
      <c r="A277" s="2" t="s">
        <v>20</v>
      </c>
      <c r="B277" s="11">
        <f>AVERAGE(B172:B183)</f>
        <v>-3.4777470931761499E-2</v>
      </c>
      <c r="C277" s="11">
        <f t="shared" ref="C277:H277" si="14">AVERAGE(C172:C183)</f>
        <v>-2.4522023045173884</v>
      </c>
      <c r="D277" s="11">
        <f t="shared" si="14"/>
        <v>1.2872756078054988</v>
      </c>
      <c r="E277" s="11">
        <f t="shared" si="14"/>
        <v>1.7210389865611857</v>
      </c>
      <c r="F277" s="11">
        <f t="shared" si="14"/>
        <v>1.2402401112792387</v>
      </c>
      <c r="G277" s="11">
        <f t="shared" si="14"/>
        <v>1.8364945534437831</v>
      </c>
      <c r="H277" s="11">
        <f t="shared" si="14"/>
        <v>0.48632355721513437</v>
      </c>
    </row>
    <row r="278" spans="1:8">
      <c r="A278" s="2" t="s">
        <v>21</v>
      </c>
      <c r="B278" s="11">
        <f>AVERAGE(B184:B195)</f>
        <v>0.65057502359635722</v>
      </c>
      <c r="C278" s="11">
        <f t="shared" ref="C278:H278" si="15">AVERAGE(C184:C195)</f>
        <v>2.2633469848077459E-2</v>
      </c>
      <c r="D278" s="11">
        <f t="shared" si="15"/>
        <v>1.6127810380161218</v>
      </c>
      <c r="E278" s="11">
        <f t="shared" si="15"/>
        <v>1.4252668314451666</v>
      </c>
      <c r="F278" s="11">
        <f t="shared" si="15"/>
        <v>1.1954661158021727</v>
      </c>
      <c r="G278" s="11">
        <f t="shared" si="15"/>
        <v>2.0526150485192627</v>
      </c>
      <c r="H278" s="11">
        <f t="shared" si="15"/>
        <v>1.1267696967859824</v>
      </c>
    </row>
    <row r="279" spans="1:8">
      <c r="A279" s="2" t="s">
        <v>22</v>
      </c>
      <c r="B279" s="11">
        <f>AVERAGE(B196:B207)</f>
        <v>0.57708200777104113</v>
      </c>
      <c r="C279" s="11">
        <f t="shared" ref="C279:H279" si="16">AVERAGE(C196:C207)</f>
        <v>-0.97052404937430092</v>
      </c>
      <c r="D279" s="11">
        <f t="shared" si="16"/>
        <v>2.0554019322665895</v>
      </c>
      <c r="E279" s="11">
        <f t="shared" si="16"/>
        <v>1.0801063863930651</v>
      </c>
      <c r="F279" s="11">
        <f t="shared" si="16"/>
        <v>1.6302668028652019</v>
      </c>
      <c r="G279" s="11">
        <f t="shared" si="16"/>
        <v>2.2104142196028418</v>
      </c>
      <c r="H279" s="11">
        <f t="shared" si="16"/>
        <v>2.2359095702885461</v>
      </c>
    </row>
    <row r="280" spans="1:8">
      <c r="A280" s="2" t="s">
        <v>23</v>
      </c>
      <c r="B280" s="11">
        <f>AVERAGE(B208:B219)</f>
        <v>1.2626580865581236</v>
      </c>
      <c r="C280" s="11">
        <f t="shared" ref="C280:H280" si="17">AVERAGE(C208:C219)</f>
        <v>0.42679323369061678</v>
      </c>
      <c r="D280" s="11">
        <f t="shared" si="17"/>
        <v>1.6820342259916501</v>
      </c>
      <c r="E280" s="11">
        <f t="shared" si="17"/>
        <v>1.5346115956485853</v>
      </c>
      <c r="F280" s="11">
        <f t="shared" si="17"/>
        <v>-0.34561572066172469</v>
      </c>
      <c r="G280" s="11">
        <f t="shared" si="17"/>
        <v>1.8584179328099379</v>
      </c>
      <c r="H280" s="11">
        <f t="shared" si="17"/>
        <v>1.7148506755433386</v>
      </c>
    </row>
    <row r="281" spans="1:8">
      <c r="A281" s="2" t="s">
        <v>24</v>
      </c>
      <c r="B281" s="11">
        <f>AVERAGE(B220:B231)</f>
        <v>0.89171635593799781</v>
      </c>
      <c r="C281" s="11">
        <f t="shared" ref="C281:H281" si="18">AVERAGE(C220:C231)</f>
        <v>4.5618438772484433</v>
      </c>
      <c r="D281" s="11">
        <f t="shared" si="18"/>
        <v>1.1020921969730046</v>
      </c>
      <c r="E281" s="11">
        <f t="shared" si="18"/>
        <v>1.2273997588783125</v>
      </c>
      <c r="F281" s="11">
        <f t="shared" si="18"/>
        <v>-1.5953463290338561</v>
      </c>
      <c r="G281" s="11">
        <f t="shared" si="18"/>
        <v>1.0425390738164866</v>
      </c>
      <c r="H281" s="11">
        <f t="shared" si="18"/>
        <v>1.4101264696145226</v>
      </c>
    </row>
    <row r="282" spans="1:8">
      <c r="A282" s="2" t="s">
        <v>25</v>
      </c>
      <c r="B282" s="11">
        <f>AVERAGE(B232:B243)</f>
        <v>0.83145519846428162</v>
      </c>
      <c r="C282" s="11">
        <f t="shared" ref="C282:H282" si="19">AVERAGE(C232:C243)</f>
        <v>-2.645565800124464</v>
      </c>
      <c r="D282" s="11">
        <f t="shared" si="19"/>
        <v>-4.5472568351881661E-2</v>
      </c>
      <c r="E282" s="11">
        <f t="shared" si="19"/>
        <v>-0.12405451497267352</v>
      </c>
      <c r="F282" s="11">
        <f t="shared" si="19"/>
        <v>-2.4167576632061896</v>
      </c>
      <c r="G282" s="11">
        <f t="shared" si="19"/>
        <v>0.2973679329908922</v>
      </c>
      <c r="H282" s="11">
        <f t="shared" si="19"/>
        <v>-0.38526987656433914</v>
      </c>
    </row>
    <row r="283" spans="1:8">
      <c r="A283" s="2" t="s">
        <v>436</v>
      </c>
      <c r="B283" s="11">
        <f t="shared" ref="B283:H283" si="20">AVERAGE(B244:B255)</f>
        <v>1.9808792195634224</v>
      </c>
      <c r="C283" s="11">
        <f t="shared" si="20"/>
        <v>-1.3188695833711963</v>
      </c>
      <c r="D283" s="11">
        <f t="shared" si="20"/>
        <v>0.35389267237518124</v>
      </c>
      <c r="E283" s="11">
        <f t="shared" si="20"/>
        <v>0.48956605986783375</v>
      </c>
      <c r="F283" s="11">
        <f t="shared" si="20"/>
        <v>-1.8880531043864461</v>
      </c>
      <c r="G283" s="11">
        <f t="shared" si="20"/>
        <v>0.32866076324739096</v>
      </c>
      <c r="H283" s="11">
        <f t="shared" si="20"/>
        <v>0.46560624620436819</v>
      </c>
    </row>
    <row r="284" spans="1:8">
      <c r="A284" s="2" t="s">
        <v>478</v>
      </c>
      <c r="B284" s="11">
        <f t="shared" ref="B284:H284" si="21">AVERAGE(B256:B261)</f>
        <v>-2.4258617687426658</v>
      </c>
      <c r="C284" s="11">
        <f t="shared" si="21"/>
        <v>8.6437432071357687</v>
      </c>
      <c r="D284" s="11">
        <f t="shared" si="21"/>
        <v>0.43803006904445979</v>
      </c>
      <c r="E284" s="11">
        <f t="shared" si="21"/>
        <v>0.75616288072708715</v>
      </c>
      <c r="F284" s="11">
        <f t="shared" si="21"/>
        <v>-1.7803746393284916</v>
      </c>
      <c r="G284" s="11">
        <f t="shared" si="21"/>
        <v>0.22665222841958424</v>
      </c>
      <c r="H284" s="11">
        <f t="shared" si="21"/>
        <v>0.75798106096638695</v>
      </c>
    </row>
  </sheetData>
  <mergeCells count="2">
    <mergeCell ref="B2:H2"/>
    <mergeCell ref="A1:A4"/>
  </mergeCells>
  <phoneticPr fontId="6" type="noConversion"/>
  <conditionalFormatting sqref="D232:D26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6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B252"/>
  <sheetViews>
    <sheetView workbookViewId="0">
      <selection sqref="A1:I2"/>
    </sheetView>
  </sheetViews>
  <sheetFormatPr defaultRowHeight="5.65" customHeight="1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7.85546875" style="185" customWidth="1"/>
    <col min="11" max="11" width="9.140625" style="239" customWidth="1"/>
    <col min="12" max="12" width="23.85546875" style="239" customWidth="1"/>
    <col min="13" max="13" width="19.7109375" style="181" customWidth="1"/>
    <col min="14" max="16" width="9.140625" style="181"/>
    <col min="17" max="17" width="9.140625" style="185"/>
    <col min="18" max="16384" width="9.140625" style="38"/>
  </cols>
  <sheetData>
    <row r="1" spans="1:28" ht="12.75">
      <c r="A1" s="367" t="s">
        <v>105</v>
      </c>
      <c r="B1" s="368"/>
      <c r="C1" s="368"/>
      <c r="D1" s="368"/>
      <c r="E1" s="368"/>
      <c r="F1" s="368"/>
      <c r="G1" s="368"/>
      <c r="H1" s="368"/>
      <c r="I1" s="369"/>
      <c r="K1" s="260"/>
      <c r="L1" s="260"/>
      <c r="M1" s="261"/>
      <c r="N1" s="261"/>
      <c r="O1" s="261"/>
      <c r="P1" s="261"/>
      <c r="Q1" s="262"/>
    </row>
    <row r="2" spans="1:28" ht="28.5" customHeight="1" thickBot="1">
      <c r="A2" s="370"/>
      <c r="B2" s="371"/>
      <c r="C2" s="371"/>
      <c r="D2" s="371"/>
      <c r="E2" s="371"/>
      <c r="F2" s="371"/>
      <c r="G2" s="371"/>
      <c r="H2" s="371"/>
      <c r="I2" s="372"/>
      <c r="K2" s="238"/>
      <c r="L2" s="238"/>
      <c r="M2" s="235"/>
      <c r="N2" s="235"/>
      <c r="O2" s="235"/>
      <c r="P2" s="235"/>
      <c r="Q2" s="277"/>
      <c r="R2" s="185"/>
      <c r="S2" s="185"/>
      <c r="T2" s="185"/>
      <c r="U2" s="185"/>
      <c r="V2" s="185"/>
    </row>
    <row r="3" spans="1:28" s="159" customFormat="1" ht="12.75">
      <c r="A3" s="157"/>
      <c r="B3" s="158"/>
      <c r="C3" s="158"/>
      <c r="D3" s="157"/>
      <c r="E3" s="157"/>
      <c r="J3" s="185"/>
      <c r="K3" s="238"/>
      <c r="L3" s="238"/>
      <c r="M3" s="235"/>
      <c r="N3" s="235"/>
      <c r="O3" s="235"/>
      <c r="P3" s="235"/>
      <c r="Q3" s="277"/>
      <c r="R3" s="185"/>
      <c r="S3" s="185"/>
      <c r="T3" s="185"/>
      <c r="U3" s="185"/>
      <c r="V3" s="185"/>
    </row>
    <row r="4" spans="1:28" s="159" customFormat="1" ht="26.25" customHeight="1">
      <c r="J4" s="185"/>
      <c r="K4" s="238"/>
      <c r="L4" s="278" t="s">
        <v>103</v>
      </c>
      <c r="M4" s="278" t="s">
        <v>399</v>
      </c>
      <c r="N4" s="279"/>
      <c r="O4" s="279" t="s">
        <v>104</v>
      </c>
      <c r="P4" s="235"/>
      <c r="Q4" s="280"/>
      <c r="U4" s="185"/>
      <c r="V4" s="185"/>
    </row>
    <row r="5" spans="1:28" s="159" customFormat="1" ht="12.75">
      <c r="J5" s="185"/>
      <c r="K5" s="281">
        <v>32963</v>
      </c>
      <c r="L5" s="282">
        <v>47</v>
      </c>
      <c r="M5" s="283">
        <v>4</v>
      </c>
      <c r="N5" s="237">
        <v>36404</v>
      </c>
      <c r="O5" s="244">
        <v>50.62047901540064</v>
      </c>
      <c r="P5" s="235"/>
      <c r="Q5" s="280"/>
      <c r="U5" s="185"/>
      <c r="V5" s="185"/>
    </row>
    <row r="6" spans="1:28" s="159" customFormat="1" ht="12.75">
      <c r="J6" s="185"/>
      <c r="K6" s="281">
        <v>33054</v>
      </c>
      <c r="L6" s="282">
        <v>43</v>
      </c>
      <c r="M6" s="283">
        <v>-6</v>
      </c>
      <c r="N6" s="237">
        <v>36434</v>
      </c>
      <c r="O6" s="244">
        <v>51.91021081356763</v>
      </c>
      <c r="P6" s="235"/>
      <c r="Q6" s="280"/>
      <c r="U6" s="185"/>
      <c r="V6" s="185"/>
    </row>
    <row r="7" spans="1:28" s="159" customFormat="1" ht="12.75">
      <c r="J7" s="185"/>
      <c r="K7" s="281">
        <v>33146</v>
      </c>
      <c r="L7" s="282">
        <v>29</v>
      </c>
      <c r="M7" s="283">
        <v>4</v>
      </c>
      <c r="N7" s="237">
        <v>36465</v>
      </c>
      <c r="O7" s="244">
        <v>56.934667160310354</v>
      </c>
      <c r="P7" s="235"/>
      <c r="Q7" s="280"/>
      <c r="U7" s="185"/>
      <c r="V7" s="185"/>
      <c r="AB7" s="182"/>
    </row>
    <row r="8" spans="1:28" s="159" customFormat="1" ht="12.75">
      <c r="J8" s="185"/>
      <c r="K8" s="281">
        <v>33238</v>
      </c>
      <c r="L8" s="282">
        <v>28</v>
      </c>
      <c r="M8" s="283">
        <v>-4</v>
      </c>
      <c r="N8" s="237">
        <v>36495</v>
      </c>
      <c r="O8" s="244">
        <v>54.293221239694375</v>
      </c>
      <c r="P8" s="235"/>
      <c r="Q8" s="280"/>
      <c r="U8" s="185"/>
      <c r="V8" s="185"/>
    </row>
    <row r="9" spans="1:28" s="159" customFormat="1" ht="12.75">
      <c r="J9" s="185"/>
      <c r="K9" s="281">
        <v>33328</v>
      </c>
      <c r="L9" s="282">
        <v>30</v>
      </c>
      <c r="M9" s="283">
        <v>-1</v>
      </c>
      <c r="N9" s="237">
        <v>36526</v>
      </c>
      <c r="O9" s="244">
        <v>59.025494773538689</v>
      </c>
      <c r="P9" s="235"/>
      <c r="Q9" s="280"/>
      <c r="U9" s="185"/>
      <c r="V9" s="185"/>
    </row>
    <row r="10" spans="1:28" s="159" customFormat="1" ht="12.75">
      <c r="J10" s="185"/>
      <c r="K10" s="281">
        <v>33419</v>
      </c>
      <c r="L10" s="282">
        <v>21</v>
      </c>
      <c r="M10" s="283">
        <v>-5</v>
      </c>
      <c r="N10" s="237">
        <v>36557</v>
      </c>
      <c r="O10" s="244">
        <v>60.394577631781146</v>
      </c>
      <c r="P10" s="235"/>
      <c r="Q10" s="280"/>
      <c r="U10" s="185"/>
      <c r="V10" s="185"/>
    </row>
    <row r="11" spans="1:28" s="159" customFormat="1" ht="12.75">
      <c r="J11" s="185"/>
      <c r="K11" s="281">
        <v>33511</v>
      </c>
      <c r="L11" s="282">
        <v>17</v>
      </c>
      <c r="M11" s="283">
        <v>1</v>
      </c>
      <c r="N11" s="237">
        <v>36586</v>
      </c>
      <c r="O11" s="244">
        <v>50.176498868484103</v>
      </c>
      <c r="P11" s="235"/>
      <c r="Q11" s="280"/>
      <c r="U11" s="185"/>
      <c r="V11" s="185"/>
    </row>
    <row r="12" spans="1:28" s="159" customFormat="1" ht="12.75">
      <c r="J12" s="185"/>
      <c r="K12" s="281">
        <v>33603</v>
      </c>
      <c r="L12" s="282">
        <v>17</v>
      </c>
      <c r="M12" s="283">
        <v>0</v>
      </c>
      <c r="N12" s="237">
        <v>36617</v>
      </c>
      <c r="O12" s="244">
        <v>54.136133193325591</v>
      </c>
      <c r="P12" s="235"/>
      <c r="Q12" s="280"/>
      <c r="U12" s="185"/>
      <c r="V12" s="185"/>
    </row>
    <row r="13" spans="1:28" s="159" customFormat="1" ht="12.75">
      <c r="J13" s="185"/>
      <c r="K13" s="281">
        <v>33694</v>
      </c>
      <c r="L13" s="282">
        <v>18</v>
      </c>
      <c r="M13" s="283">
        <v>1</v>
      </c>
      <c r="N13" s="237">
        <v>36647</v>
      </c>
      <c r="O13" s="244">
        <v>50.744515727809755</v>
      </c>
      <c r="P13" s="235"/>
      <c r="Q13" s="280"/>
      <c r="U13" s="185"/>
      <c r="V13" s="185"/>
    </row>
    <row r="14" spans="1:28" s="159" customFormat="1" ht="12.75">
      <c r="J14" s="185"/>
      <c r="K14" s="281">
        <v>33785</v>
      </c>
      <c r="L14" s="282">
        <v>19</v>
      </c>
      <c r="M14" s="283">
        <v>-4</v>
      </c>
      <c r="N14" s="237">
        <v>36678</v>
      </c>
      <c r="O14" s="244">
        <v>50.023201565718722</v>
      </c>
      <c r="P14" s="235"/>
      <c r="Q14" s="280"/>
      <c r="U14" s="185"/>
      <c r="V14" s="185"/>
    </row>
    <row r="15" spans="1:28" s="159" customFormat="1" ht="12.75">
      <c r="J15" s="185"/>
      <c r="K15" s="281">
        <v>33877</v>
      </c>
      <c r="L15" s="282">
        <v>15</v>
      </c>
      <c r="M15" s="283">
        <v>-11</v>
      </c>
      <c r="N15" s="237">
        <v>36708</v>
      </c>
      <c r="O15" s="244">
        <v>46.437101312001545</v>
      </c>
      <c r="P15" s="235"/>
      <c r="Q15" s="280"/>
      <c r="U15" s="185"/>
      <c r="V15" s="185"/>
    </row>
    <row r="16" spans="1:28" s="159" customFormat="1" ht="12.75">
      <c r="J16" s="185"/>
      <c r="K16" s="281">
        <v>33969</v>
      </c>
      <c r="L16" s="282">
        <v>17</v>
      </c>
      <c r="M16" s="283">
        <v>-8</v>
      </c>
      <c r="N16" s="237">
        <v>36739</v>
      </c>
      <c r="O16" s="244">
        <v>49.586439778811837</v>
      </c>
      <c r="P16" s="235"/>
      <c r="Q16" s="280"/>
      <c r="U16" s="185"/>
      <c r="V16" s="185"/>
    </row>
    <row r="17" spans="10:22" s="159" customFormat="1" ht="12.75">
      <c r="J17" s="185"/>
      <c r="K17" s="281">
        <v>34059</v>
      </c>
      <c r="L17" s="282">
        <v>21</v>
      </c>
      <c r="M17" s="283">
        <v>-21</v>
      </c>
      <c r="N17" s="237">
        <v>36770</v>
      </c>
      <c r="O17" s="244">
        <v>52.334308596186069</v>
      </c>
      <c r="P17" s="235"/>
      <c r="Q17" s="280"/>
      <c r="U17" s="185"/>
      <c r="V17" s="185"/>
    </row>
    <row r="18" spans="10:22" s="159" customFormat="1" ht="12.75">
      <c r="J18" s="185"/>
      <c r="K18" s="281">
        <v>34150</v>
      </c>
      <c r="L18" s="282">
        <v>17</v>
      </c>
      <c r="M18" s="283">
        <v>-9</v>
      </c>
      <c r="N18" s="237">
        <v>36800</v>
      </c>
      <c r="O18" s="244">
        <v>53.184995016926237</v>
      </c>
      <c r="P18" s="235"/>
      <c r="Q18" s="280"/>
      <c r="U18" s="185"/>
      <c r="V18" s="185"/>
    </row>
    <row r="19" spans="10:22" s="159" customFormat="1" ht="12.75">
      <c r="J19" s="185"/>
      <c r="K19" s="281">
        <v>34242</v>
      </c>
      <c r="L19" s="282">
        <v>22</v>
      </c>
      <c r="M19" s="283">
        <v>-12</v>
      </c>
      <c r="N19" s="237">
        <v>36831</v>
      </c>
      <c r="O19" s="244">
        <v>53.71570064042762</v>
      </c>
      <c r="P19" s="235"/>
      <c r="Q19" s="280"/>
      <c r="U19" s="185"/>
      <c r="V19" s="185"/>
    </row>
    <row r="20" spans="10:22" s="159" customFormat="1" ht="12.75">
      <c r="J20" s="185"/>
      <c r="K20" s="281">
        <v>34334</v>
      </c>
      <c r="L20" s="282">
        <v>31</v>
      </c>
      <c r="M20" s="283">
        <v>4</v>
      </c>
      <c r="N20" s="237">
        <v>36861</v>
      </c>
      <c r="O20" s="244">
        <v>50.848683203615082</v>
      </c>
      <c r="P20" s="235"/>
      <c r="Q20" s="280"/>
      <c r="U20" s="185"/>
      <c r="V20" s="185"/>
    </row>
    <row r="21" spans="10:22" s="159" customFormat="1" ht="12.75">
      <c r="J21" s="185"/>
      <c r="K21" s="281">
        <v>34424</v>
      </c>
      <c r="L21" s="282">
        <v>37</v>
      </c>
      <c r="M21" s="283">
        <v>6</v>
      </c>
      <c r="N21" s="237">
        <v>36892</v>
      </c>
      <c r="O21" s="244">
        <v>51.253927232431977</v>
      </c>
      <c r="P21" s="235"/>
      <c r="Q21" s="280"/>
      <c r="U21" s="185"/>
      <c r="V21" s="185"/>
    </row>
    <row r="22" spans="10:22" s="159" customFormat="1" ht="12.75">
      <c r="J22" s="185"/>
      <c r="K22" s="281">
        <v>34515</v>
      </c>
      <c r="L22" s="282">
        <v>57</v>
      </c>
      <c r="M22" s="283">
        <v>1</v>
      </c>
      <c r="N22" s="237">
        <v>36923</v>
      </c>
      <c r="O22" s="244">
        <v>56.036068316848393</v>
      </c>
      <c r="P22" s="235"/>
      <c r="Q22" s="280"/>
      <c r="U22" s="185"/>
      <c r="V22" s="185"/>
    </row>
    <row r="23" spans="10:22" s="159" customFormat="1" ht="12.75">
      <c r="J23" s="185"/>
      <c r="K23" s="281">
        <v>34607</v>
      </c>
      <c r="L23" s="282">
        <v>45</v>
      </c>
      <c r="M23" s="283">
        <v>18</v>
      </c>
      <c r="N23" s="237">
        <v>36951</v>
      </c>
      <c r="O23" s="244">
        <v>54.096300028001764</v>
      </c>
      <c r="P23" s="235"/>
      <c r="Q23" s="280"/>
      <c r="U23" s="185"/>
      <c r="V23" s="185"/>
    </row>
    <row r="24" spans="10:22" s="159" customFormat="1" ht="12.75">
      <c r="J24" s="185"/>
      <c r="K24" s="281">
        <v>34699</v>
      </c>
      <c r="L24" s="282">
        <v>67</v>
      </c>
      <c r="M24" s="283">
        <v>14</v>
      </c>
      <c r="N24" s="237">
        <v>36982</v>
      </c>
      <c r="O24" s="244">
        <v>53.663212663344012</v>
      </c>
      <c r="P24" s="235"/>
      <c r="Q24" s="280"/>
      <c r="U24" s="185"/>
      <c r="V24" s="185"/>
    </row>
    <row r="25" spans="10:22" s="159" customFormat="1" ht="12.75">
      <c r="J25" s="185"/>
      <c r="K25" s="281">
        <v>34789</v>
      </c>
      <c r="L25" s="282">
        <v>66</v>
      </c>
      <c r="M25" s="283">
        <v>12</v>
      </c>
      <c r="N25" s="237">
        <v>37012</v>
      </c>
      <c r="O25" s="244">
        <v>55.717055693351384</v>
      </c>
      <c r="P25" s="235"/>
      <c r="Q25" s="280"/>
      <c r="U25" s="185"/>
      <c r="V25" s="185"/>
    </row>
    <row r="26" spans="10:22" s="159" customFormat="1" ht="12.75">
      <c r="J26" s="185"/>
      <c r="K26" s="281">
        <v>34880</v>
      </c>
      <c r="L26" s="282">
        <v>65</v>
      </c>
      <c r="M26" s="283">
        <v>13</v>
      </c>
      <c r="N26" s="237">
        <v>37043</v>
      </c>
      <c r="O26" s="244">
        <v>56.652428528818177</v>
      </c>
      <c r="P26" s="235"/>
      <c r="Q26" s="280"/>
      <c r="U26" s="185"/>
      <c r="V26" s="185"/>
    </row>
    <row r="27" spans="10:22" s="159" customFormat="1" ht="12.75">
      <c r="J27" s="185"/>
      <c r="K27" s="281">
        <v>34972</v>
      </c>
      <c r="L27" s="282">
        <v>53</v>
      </c>
      <c r="M27" s="283">
        <v>14</v>
      </c>
      <c r="N27" s="237">
        <v>37073</v>
      </c>
      <c r="O27" s="244">
        <v>48.80044116079744</v>
      </c>
      <c r="P27" s="235"/>
      <c r="Q27" s="280"/>
      <c r="U27" s="185"/>
      <c r="V27" s="185"/>
    </row>
    <row r="28" spans="10:22" s="159" customFormat="1" ht="12.75">
      <c r="J28" s="185"/>
      <c r="K28" s="281">
        <v>35064</v>
      </c>
      <c r="L28" s="282">
        <v>64</v>
      </c>
      <c r="M28" s="283">
        <v>16</v>
      </c>
      <c r="N28" s="237">
        <v>37104</v>
      </c>
      <c r="O28" s="244">
        <v>49.766567112448911</v>
      </c>
      <c r="P28" s="235"/>
      <c r="Q28" s="280"/>
      <c r="U28" s="185"/>
      <c r="V28" s="185"/>
    </row>
    <row r="29" spans="10:22" s="159" customFormat="1" ht="12.75">
      <c r="J29" s="185"/>
      <c r="K29" s="281">
        <v>35155</v>
      </c>
      <c r="L29" s="282">
        <v>51</v>
      </c>
      <c r="M29" s="283">
        <v>12</v>
      </c>
      <c r="N29" s="237">
        <v>37135</v>
      </c>
      <c r="O29" s="244">
        <v>47.536391860012614</v>
      </c>
      <c r="P29" s="235"/>
      <c r="Q29" s="280"/>
      <c r="U29" s="185"/>
      <c r="V29" s="185"/>
    </row>
    <row r="30" spans="10:22" s="159" customFormat="1" ht="12.75">
      <c r="J30" s="185"/>
      <c r="K30" s="281">
        <v>35246</v>
      </c>
      <c r="L30" s="282">
        <v>42</v>
      </c>
      <c r="M30" s="283">
        <v>7</v>
      </c>
      <c r="N30" s="237">
        <v>37165</v>
      </c>
      <c r="O30" s="244">
        <v>51.329572235459402</v>
      </c>
      <c r="P30" s="235"/>
      <c r="Q30" s="280"/>
      <c r="U30" s="185"/>
      <c r="V30" s="185"/>
    </row>
    <row r="31" spans="10:22" s="159" customFormat="1" ht="12.75">
      <c r="J31" s="185"/>
      <c r="K31" s="281">
        <v>35338</v>
      </c>
      <c r="L31" s="282">
        <v>34</v>
      </c>
      <c r="M31" s="283">
        <v>9</v>
      </c>
      <c r="N31" s="237">
        <v>37196</v>
      </c>
      <c r="O31" s="244">
        <v>51.222958957775802</v>
      </c>
      <c r="P31" s="235"/>
      <c r="Q31" s="280"/>
      <c r="U31" s="185"/>
      <c r="V31" s="185"/>
    </row>
    <row r="32" spans="10:22" s="159" customFormat="1" ht="12.75">
      <c r="J32" s="185"/>
      <c r="K32" s="281">
        <v>35430</v>
      </c>
      <c r="L32" s="282">
        <v>42</v>
      </c>
      <c r="M32" s="283">
        <v>10</v>
      </c>
      <c r="N32" s="237">
        <v>37226</v>
      </c>
      <c r="O32" s="244">
        <v>51.116345680092302</v>
      </c>
      <c r="P32" s="235"/>
      <c r="Q32" s="280"/>
      <c r="U32" s="185"/>
      <c r="V32" s="185"/>
    </row>
    <row r="33" spans="10:22" s="159" customFormat="1" ht="12.75">
      <c r="J33" s="185"/>
      <c r="K33" s="281">
        <v>35520</v>
      </c>
      <c r="L33" s="282">
        <v>45</v>
      </c>
      <c r="M33" s="283">
        <v>6</v>
      </c>
      <c r="N33" s="237">
        <v>37257</v>
      </c>
      <c r="O33" s="244">
        <v>51.009732402408702</v>
      </c>
      <c r="P33" s="235"/>
      <c r="Q33" s="280"/>
      <c r="U33" s="185"/>
      <c r="V33" s="185"/>
    </row>
    <row r="34" spans="10:22" s="159" customFormat="1" ht="12.75">
      <c r="J34" s="185"/>
      <c r="K34" s="281">
        <v>35611</v>
      </c>
      <c r="L34" s="282">
        <v>38</v>
      </c>
      <c r="M34" s="283">
        <v>9</v>
      </c>
      <c r="N34" s="237">
        <v>37288</v>
      </c>
      <c r="O34" s="244">
        <v>50.903119124725102</v>
      </c>
      <c r="P34" s="235"/>
      <c r="Q34" s="280"/>
      <c r="U34" s="185"/>
      <c r="V34" s="185"/>
    </row>
    <row r="35" spans="10:22" s="159" customFormat="1" ht="12.75">
      <c r="J35" s="185"/>
      <c r="K35" s="281">
        <v>35703</v>
      </c>
      <c r="L35" s="282">
        <v>32</v>
      </c>
      <c r="M35" s="283">
        <v>2</v>
      </c>
      <c r="N35" s="237">
        <v>37316</v>
      </c>
      <c r="O35" s="244">
        <v>50.796505847041502</v>
      </c>
      <c r="P35" s="235"/>
      <c r="Q35" s="280"/>
      <c r="U35" s="185"/>
      <c r="V35" s="185"/>
    </row>
    <row r="36" spans="10:22" s="159" customFormat="1" ht="12.75">
      <c r="J36" s="185"/>
      <c r="K36" s="281">
        <v>35795</v>
      </c>
      <c r="L36" s="282">
        <v>29</v>
      </c>
      <c r="M36" s="283">
        <v>8</v>
      </c>
      <c r="N36" s="237">
        <v>37347</v>
      </c>
      <c r="O36" s="244">
        <v>50.689892569357902</v>
      </c>
      <c r="P36" s="235"/>
      <c r="Q36" s="280"/>
      <c r="U36" s="185"/>
      <c r="V36" s="185"/>
    </row>
    <row r="37" spans="10:22" s="159" customFormat="1" ht="12.75">
      <c r="J37" s="185"/>
      <c r="K37" s="281">
        <v>35885</v>
      </c>
      <c r="L37" s="282">
        <v>29</v>
      </c>
      <c r="M37" s="283">
        <v>-4</v>
      </c>
      <c r="N37" s="237">
        <v>36404</v>
      </c>
      <c r="O37" s="244">
        <v>51.329572235459402</v>
      </c>
      <c r="P37" s="235"/>
      <c r="Q37" s="280"/>
      <c r="U37" s="185"/>
      <c r="V37" s="185"/>
    </row>
    <row r="38" spans="10:22" s="159" customFormat="1" ht="12" customHeight="1">
      <c r="J38" s="185"/>
      <c r="K38" s="281">
        <v>35976</v>
      </c>
      <c r="L38" s="282">
        <v>17</v>
      </c>
      <c r="M38" s="283">
        <v>4</v>
      </c>
      <c r="N38" s="237">
        <v>36434</v>
      </c>
      <c r="O38" s="244">
        <v>51.222958957775802</v>
      </c>
      <c r="P38" s="235"/>
      <c r="Q38" s="280"/>
      <c r="U38" s="185"/>
      <c r="V38" s="185"/>
    </row>
    <row r="39" spans="10:22" s="159" customFormat="1" ht="12.75">
      <c r="J39" s="185"/>
      <c r="K39" s="281">
        <v>36068</v>
      </c>
      <c r="L39" s="282">
        <v>13</v>
      </c>
      <c r="M39" s="283">
        <v>-5</v>
      </c>
      <c r="N39" s="237">
        <v>36465</v>
      </c>
      <c r="O39" s="244">
        <v>51.116345680092302</v>
      </c>
      <c r="P39" s="235"/>
      <c r="Q39" s="280"/>
      <c r="U39" s="185"/>
      <c r="V39" s="185"/>
    </row>
    <row r="40" spans="10:22" s="159" customFormat="1" ht="12.75">
      <c r="J40" s="185"/>
      <c r="K40" s="281">
        <v>36160</v>
      </c>
      <c r="L40" s="282">
        <v>12</v>
      </c>
      <c r="M40" s="283">
        <v>-6</v>
      </c>
      <c r="N40" s="237">
        <v>36495</v>
      </c>
      <c r="O40" s="244">
        <v>51.009732402408702</v>
      </c>
      <c r="P40" s="235"/>
      <c r="Q40" s="280"/>
      <c r="U40" s="185"/>
      <c r="V40" s="185"/>
    </row>
    <row r="41" spans="10:22" s="159" customFormat="1" ht="12.75">
      <c r="J41" s="185"/>
      <c r="K41" s="281">
        <v>36220</v>
      </c>
      <c r="L41" s="282">
        <v>12</v>
      </c>
      <c r="M41" s="283">
        <v>-3</v>
      </c>
      <c r="N41" s="237">
        <v>36526</v>
      </c>
      <c r="O41" s="244">
        <v>50.903119124725102</v>
      </c>
      <c r="P41" s="235"/>
      <c r="Q41" s="280"/>
      <c r="U41" s="185"/>
      <c r="V41" s="185"/>
    </row>
    <row r="42" spans="10:22" s="159" customFormat="1" ht="12.75">
      <c r="J42" s="185"/>
      <c r="K42" s="281">
        <v>36341</v>
      </c>
      <c r="L42" s="282">
        <v>15</v>
      </c>
      <c r="M42" s="283">
        <v>-1</v>
      </c>
      <c r="N42" s="237">
        <v>36557</v>
      </c>
      <c r="O42" s="244">
        <v>50.796505847041502</v>
      </c>
      <c r="P42" s="235"/>
      <c r="Q42" s="280"/>
      <c r="U42" s="185"/>
      <c r="V42" s="185"/>
    </row>
    <row r="43" spans="10:22" s="159" customFormat="1" ht="12.75">
      <c r="J43" s="185"/>
      <c r="K43" s="281">
        <v>36433</v>
      </c>
      <c r="L43" s="282">
        <v>25</v>
      </c>
      <c r="M43" s="283">
        <v>-1</v>
      </c>
      <c r="N43" s="237">
        <v>36586</v>
      </c>
      <c r="O43" s="244">
        <v>50.689892569357902</v>
      </c>
      <c r="P43" s="235"/>
      <c r="Q43" s="280"/>
      <c r="U43" s="185"/>
      <c r="V43" s="185"/>
    </row>
    <row r="44" spans="10:22" s="159" customFormat="1" ht="12.75">
      <c r="J44" s="185"/>
      <c r="K44" s="281">
        <v>36525</v>
      </c>
      <c r="L44" s="282">
        <v>36</v>
      </c>
      <c r="M44" s="283">
        <v>10</v>
      </c>
      <c r="N44" s="237">
        <v>36617</v>
      </c>
      <c r="O44" s="244">
        <v>50.583279291674302</v>
      </c>
      <c r="P44" s="235"/>
      <c r="Q44" s="280"/>
      <c r="U44" s="185"/>
      <c r="V44" s="185"/>
    </row>
    <row r="45" spans="10:22" s="159" customFormat="1" ht="12.75">
      <c r="J45" s="185"/>
      <c r="K45" s="281">
        <v>36616</v>
      </c>
      <c r="L45" s="282">
        <v>44</v>
      </c>
      <c r="M45" s="283">
        <v>6</v>
      </c>
      <c r="N45" s="237">
        <v>36647</v>
      </c>
      <c r="O45" s="244">
        <v>50.476666013990702</v>
      </c>
      <c r="P45" s="235"/>
      <c r="Q45" s="280"/>
      <c r="U45" s="185"/>
      <c r="V45" s="185"/>
    </row>
    <row r="46" spans="10:22" s="159" customFormat="1" ht="12.75">
      <c r="J46" s="185"/>
      <c r="K46" s="281">
        <v>36707</v>
      </c>
      <c r="L46" s="282">
        <v>36</v>
      </c>
      <c r="M46" s="283">
        <v>-10</v>
      </c>
      <c r="N46" s="237">
        <v>36678</v>
      </c>
      <c r="O46" s="244">
        <v>50.370052736307102</v>
      </c>
      <c r="P46" s="235"/>
      <c r="Q46" s="280"/>
      <c r="U46" s="185"/>
      <c r="V46" s="185"/>
    </row>
    <row r="47" spans="10:22" s="159" customFormat="1" ht="12.75">
      <c r="J47" s="185"/>
      <c r="K47" s="281">
        <v>36799</v>
      </c>
      <c r="L47" s="282">
        <v>39</v>
      </c>
      <c r="M47" s="283">
        <v>-9</v>
      </c>
      <c r="N47" s="237">
        <v>36708</v>
      </c>
      <c r="O47" s="244">
        <v>50.263439458623502</v>
      </c>
      <c r="P47" s="235"/>
      <c r="Q47" s="280"/>
      <c r="U47" s="185"/>
      <c r="V47" s="185"/>
    </row>
    <row r="48" spans="10:22" s="159" customFormat="1" ht="12.75">
      <c r="J48" s="185"/>
      <c r="K48" s="281">
        <v>36891</v>
      </c>
      <c r="L48" s="282">
        <v>30</v>
      </c>
      <c r="M48" s="283">
        <v>-17</v>
      </c>
      <c r="N48" s="237">
        <v>36739</v>
      </c>
      <c r="O48" s="244">
        <v>50.156826180939902</v>
      </c>
      <c r="P48" s="235"/>
      <c r="Q48" s="280"/>
      <c r="U48" s="185"/>
      <c r="V48" s="185"/>
    </row>
    <row r="49" spans="10:22" s="159" customFormat="1" ht="12.75">
      <c r="J49" s="185"/>
      <c r="K49" s="281">
        <v>36981</v>
      </c>
      <c r="L49" s="236">
        <v>33</v>
      </c>
      <c r="M49" s="283">
        <v>3</v>
      </c>
      <c r="N49" s="237">
        <v>36770</v>
      </c>
      <c r="O49" s="244">
        <v>50.050212903256302</v>
      </c>
      <c r="P49" s="235"/>
      <c r="Q49" s="280"/>
      <c r="U49" s="185"/>
      <c r="V49" s="185"/>
    </row>
    <row r="50" spans="10:22" s="159" customFormat="1" ht="12.75">
      <c r="J50" s="185"/>
      <c r="K50" s="281">
        <v>37072</v>
      </c>
      <c r="L50" s="236">
        <v>39</v>
      </c>
      <c r="M50" s="283">
        <v>-7</v>
      </c>
      <c r="N50" s="237">
        <v>36800</v>
      </c>
      <c r="O50" s="244">
        <v>49.943599625572702</v>
      </c>
      <c r="P50" s="235"/>
      <c r="Q50" s="280"/>
      <c r="U50" s="185"/>
      <c r="V50" s="185"/>
    </row>
    <row r="51" spans="10:22" s="159" customFormat="1" ht="12.75">
      <c r="J51" s="185"/>
      <c r="K51" s="281">
        <v>37135</v>
      </c>
      <c r="L51" s="236">
        <v>38</v>
      </c>
      <c r="M51" s="283">
        <v>-9</v>
      </c>
      <c r="N51" s="237">
        <v>36831</v>
      </c>
      <c r="O51" s="244">
        <v>49.836986347889102</v>
      </c>
      <c r="P51" s="235"/>
      <c r="Q51" s="280"/>
      <c r="U51" s="185"/>
      <c r="V51" s="185"/>
    </row>
    <row r="52" spans="10:22" s="159" customFormat="1" ht="12.75">
      <c r="J52" s="185"/>
      <c r="K52" s="281">
        <v>37226</v>
      </c>
      <c r="L52" s="236">
        <v>47</v>
      </c>
      <c r="M52" s="283">
        <v>-9</v>
      </c>
      <c r="N52" s="237">
        <v>36861</v>
      </c>
      <c r="O52" s="244">
        <v>49.730373070205502</v>
      </c>
      <c r="P52" s="235"/>
      <c r="Q52" s="280"/>
      <c r="U52" s="185"/>
      <c r="V52" s="185"/>
    </row>
    <row r="53" spans="10:22" s="159" customFormat="1" ht="12.75">
      <c r="J53" s="185"/>
      <c r="K53" s="281">
        <v>37316</v>
      </c>
      <c r="L53" s="236">
        <v>57</v>
      </c>
      <c r="M53" s="283">
        <v>-2</v>
      </c>
      <c r="N53" s="237">
        <v>36892</v>
      </c>
      <c r="O53" s="244">
        <v>49.623759792521902</v>
      </c>
      <c r="P53" s="235"/>
      <c r="Q53" s="280"/>
      <c r="U53" s="185"/>
      <c r="V53" s="185"/>
    </row>
    <row r="54" spans="10:22" s="159" customFormat="1" ht="12.75">
      <c r="J54" s="185"/>
      <c r="K54" s="281">
        <v>37408</v>
      </c>
      <c r="L54" s="236">
        <v>68</v>
      </c>
      <c r="M54" s="283">
        <v>1</v>
      </c>
      <c r="N54" s="237">
        <v>36923</v>
      </c>
      <c r="O54" s="244">
        <v>49.517146514838402</v>
      </c>
      <c r="P54" s="235"/>
      <c r="Q54" s="280"/>
      <c r="U54" s="185"/>
      <c r="V54" s="185"/>
    </row>
    <row r="55" spans="10:22" s="159" customFormat="1" ht="12.75">
      <c r="J55" s="185"/>
      <c r="K55" s="281">
        <v>37500</v>
      </c>
      <c r="L55" s="236">
        <v>68</v>
      </c>
      <c r="M55" s="283">
        <v>-1</v>
      </c>
      <c r="N55" s="237">
        <v>36951</v>
      </c>
      <c r="O55" s="244">
        <v>49.410533237154802</v>
      </c>
      <c r="P55" s="235"/>
      <c r="Q55" s="280"/>
      <c r="U55" s="185"/>
      <c r="V55" s="185"/>
    </row>
    <row r="56" spans="10:22" s="159" customFormat="1" ht="12.75">
      <c r="J56" s="185"/>
      <c r="K56" s="281">
        <v>37591</v>
      </c>
      <c r="L56" s="236">
        <v>64</v>
      </c>
      <c r="M56" s="283">
        <v>-12</v>
      </c>
      <c r="N56" s="237">
        <v>36982</v>
      </c>
      <c r="O56" s="244">
        <v>49.303919959471202</v>
      </c>
      <c r="P56" s="235"/>
      <c r="Q56" s="280"/>
      <c r="U56" s="185"/>
      <c r="V56" s="185"/>
    </row>
    <row r="57" spans="10:22" s="159" customFormat="1" ht="12.75">
      <c r="J57" s="185"/>
      <c r="K57" s="281">
        <v>37681</v>
      </c>
      <c r="L57" s="236">
        <v>59</v>
      </c>
      <c r="M57" s="283">
        <v>0</v>
      </c>
      <c r="N57" s="237">
        <v>37012</v>
      </c>
      <c r="O57" s="244">
        <v>49.197306681787602</v>
      </c>
      <c r="P57" s="235"/>
      <c r="Q57" s="280"/>
      <c r="U57" s="185"/>
      <c r="V57" s="185"/>
    </row>
    <row r="58" spans="10:22" s="159" customFormat="1" ht="12.75">
      <c r="J58" s="185"/>
      <c r="K58" s="281">
        <v>37773</v>
      </c>
      <c r="L58" s="236">
        <v>50</v>
      </c>
      <c r="M58" s="283">
        <v>1</v>
      </c>
      <c r="N58" s="237">
        <v>37043</v>
      </c>
      <c r="O58" s="244">
        <v>49.090693404104002</v>
      </c>
      <c r="P58" s="235"/>
      <c r="Q58" s="280"/>
      <c r="U58" s="185"/>
      <c r="V58" s="185"/>
    </row>
    <row r="59" spans="10:22" s="159" customFormat="1" ht="12.75">
      <c r="J59" s="185"/>
      <c r="K59" s="281">
        <v>37865</v>
      </c>
      <c r="L59" s="236">
        <v>54</v>
      </c>
      <c r="M59" s="283">
        <v>-9</v>
      </c>
      <c r="N59" s="237">
        <v>37073</v>
      </c>
      <c r="O59" s="244">
        <v>48.984080126420402</v>
      </c>
      <c r="P59" s="235"/>
      <c r="Q59" s="280"/>
      <c r="U59" s="185"/>
      <c r="V59" s="185"/>
    </row>
    <row r="60" spans="10:22" s="159" customFormat="1" ht="12.75">
      <c r="J60" s="185"/>
      <c r="K60" s="281">
        <v>37956</v>
      </c>
      <c r="L60" s="236">
        <v>61</v>
      </c>
      <c r="M60" s="283">
        <v>4</v>
      </c>
      <c r="N60" s="237">
        <v>37104</v>
      </c>
      <c r="O60" s="244">
        <v>48.877466848736802</v>
      </c>
      <c r="P60" s="235"/>
      <c r="Q60" s="280"/>
      <c r="U60" s="185"/>
      <c r="V60" s="185"/>
    </row>
    <row r="61" spans="10:22" s="159" customFormat="1" ht="12.75">
      <c r="J61" s="185"/>
      <c r="K61" s="281">
        <v>38047</v>
      </c>
      <c r="L61" s="236">
        <v>68</v>
      </c>
      <c r="M61" s="283">
        <v>-7</v>
      </c>
      <c r="N61" s="237">
        <v>37135</v>
      </c>
      <c r="O61" s="244">
        <v>48.770853571053202</v>
      </c>
      <c r="P61" s="235"/>
      <c r="Q61" s="280"/>
      <c r="U61" s="185"/>
      <c r="V61" s="185"/>
    </row>
    <row r="62" spans="10:22" s="159" customFormat="1" ht="12.75">
      <c r="J62" s="185"/>
      <c r="K62" s="281">
        <v>38139</v>
      </c>
      <c r="L62" s="236">
        <v>70</v>
      </c>
      <c r="M62" s="283">
        <v>20</v>
      </c>
      <c r="N62" s="237">
        <v>37165</v>
      </c>
      <c r="O62" s="244">
        <v>50.583279291674202</v>
      </c>
      <c r="P62" s="235"/>
      <c r="Q62" s="280"/>
      <c r="U62" s="185"/>
      <c r="V62" s="185"/>
    </row>
    <row r="63" spans="10:22" s="159" customFormat="1" ht="12.75">
      <c r="J63" s="185"/>
      <c r="K63" s="281">
        <v>38231</v>
      </c>
      <c r="L63" s="236">
        <v>79</v>
      </c>
      <c r="M63" s="283">
        <v>6</v>
      </c>
      <c r="N63" s="237">
        <v>37196</v>
      </c>
      <c r="O63" s="244">
        <v>50.476666013990602</v>
      </c>
      <c r="P63" s="235"/>
      <c r="Q63" s="280"/>
      <c r="U63" s="185"/>
      <c r="V63" s="185"/>
    </row>
    <row r="64" spans="10:22" s="159" customFormat="1" ht="10.5" customHeight="1">
      <c r="J64" s="185"/>
      <c r="K64" s="281">
        <v>38322</v>
      </c>
      <c r="L64" s="236">
        <v>87</v>
      </c>
      <c r="M64" s="283">
        <v>4</v>
      </c>
      <c r="N64" s="237">
        <v>38296</v>
      </c>
      <c r="O64" s="244">
        <v>54.880539004081939</v>
      </c>
      <c r="P64" s="235"/>
      <c r="Q64" s="280"/>
      <c r="U64" s="185"/>
      <c r="V64" s="185"/>
    </row>
    <row r="65" spans="10:22" s="159" customFormat="1" ht="12.75">
      <c r="J65" s="185"/>
      <c r="K65" s="281">
        <v>38412</v>
      </c>
      <c r="L65" s="236">
        <v>78</v>
      </c>
      <c r="M65" s="283">
        <v>19</v>
      </c>
      <c r="N65" s="237">
        <v>38330</v>
      </c>
      <c r="O65" s="244">
        <v>54.229501139878174</v>
      </c>
      <c r="P65" s="235"/>
      <c r="Q65" s="280"/>
      <c r="U65" s="185"/>
      <c r="V65" s="185"/>
    </row>
    <row r="66" spans="10:22" s="159" customFormat="1" ht="12.75">
      <c r="J66" s="185"/>
      <c r="K66" s="281">
        <v>38504</v>
      </c>
      <c r="L66" s="236">
        <v>82</v>
      </c>
      <c r="M66" s="283">
        <v>17</v>
      </c>
      <c r="N66" s="237">
        <v>38364</v>
      </c>
      <c r="O66" s="244">
        <v>52.287693473072693</v>
      </c>
      <c r="P66" s="235"/>
      <c r="Q66" s="280"/>
      <c r="U66" s="185"/>
      <c r="V66" s="185"/>
    </row>
    <row r="67" spans="10:22" s="159" customFormat="1" ht="12.75">
      <c r="J67" s="185"/>
      <c r="K67" s="281">
        <v>38596</v>
      </c>
      <c r="L67" s="236">
        <v>86</v>
      </c>
      <c r="M67" s="283">
        <v>17</v>
      </c>
      <c r="N67" s="237">
        <v>38398</v>
      </c>
      <c r="O67" s="244">
        <v>56.308005783484305</v>
      </c>
      <c r="P67" s="235"/>
      <c r="Q67" s="277"/>
      <c r="R67" s="185"/>
      <c r="S67" s="185"/>
      <c r="T67" s="185"/>
      <c r="U67" s="185"/>
      <c r="V67" s="185"/>
    </row>
    <row r="68" spans="10:22" s="159" customFormat="1" ht="12.75">
      <c r="J68" s="185"/>
      <c r="K68" s="281">
        <v>38687</v>
      </c>
      <c r="L68" s="236">
        <v>84</v>
      </c>
      <c r="M68" s="283">
        <v>20</v>
      </c>
      <c r="N68" s="237">
        <v>38432</v>
      </c>
      <c r="O68" s="244">
        <v>58.779161465002858</v>
      </c>
      <c r="P68" s="235"/>
      <c r="Q68" s="277"/>
      <c r="R68" s="185"/>
      <c r="S68" s="185"/>
      <c r="T68" s="185"/>
      <c r="U68" s="185"/>
      <c r="V68" s="185"/>
    </row>
    <row r="69" spans="10:22" s="159" customFormat="1" ht="12.75">
      <c r="J69" s="185"/>
      <c r="K69" s="281">
        <v>38777</v>
      </c>
      <c r="L69" s="236">
        <v>85</v>
      </c>
      <c r="M69" s="283">
        <v>21</v>
      </c>
      <c r="N69" s="237">
        <v>38466</v>
      </c>
      <c r="O69" s="244">
        <v>55.528549203656794</v>
      </c>
      <c r="P69" s="235"/>
      <c r="Q69" s="277"/>
      <c r="R69" s="185"/>
      <c r="S69" s="185"/>
      <c r="T69" s="185"/>
      <c r="U69" s="185"/>
      <c r="V69" s="185"/>
    </row>
    <row r="70" spans="10:22" s="159" customFormat="1" ht="12.75">
      <c r="J70" s="185"/>
      <c r="K70" s="281">
        <v>38869</v>
      </c>
      <c r="L70" s="236">
        <v>81</v>
      </c>
      <c r="M70" s="283">
        <v>20</v>
      </c>
      <c r="N70" s="237">
        <v>38500</v>
      </c>
      <c r="O70" s="244">
        <v>54.149097313925864</v>
      </c>
      <c r="P70" s="235"/>
      <c r="Q70" s="277"/>
      <c r="R70" s="185"/>
      <c r="S70" s="185"/>
      <c r="T70" s="185"/>
      <c r="U70" s="185"/>
      <c r="V70" s="185"/>
    </row>
    <row r="71" spans="10:22" s="159" customFormat="1" ht="12.75">
      <c r="J71" s="185"/>
      <c r="K71" s="281">
        <v>38961</v>
      </c>
      <c r="L71" s="236">
        <v>85</v>
      </c>
      <c r="M71" s="283">
        <v>17</v>
      </c>
      <c r="N71" s="237">
        <v>38504</v>
      </c>
      <c r="O71" s="244">
        <v>59.407563803945663</v>
      </c>
      <c r="P71" s="235"/>
      <c r="Q71" s="277"/>
      <c r="R71" s="185"/>
      <c r="S71" s="185"/>
      <c r="T71" s="185"/>
      <c r="U71" s="185"/>
      <c r="V71" s="185"/>
    </row>
    <row r="72" spans="10:22" s="159" customFormat="1" ht="12.75">
      <c r="J72" s="185"/>
      <c r="K72" s="281">
        <v>39052</v>
      </c>
      <c r="L72" s="236">
        <v>83</v>
      </c>
      <c r="M72" s="283">
        <v>18</v>
      </c>
      <c r="N72" s="237">
        <v>38537</v>
      </c>
      <c r="O72" s="244">
        <v>57.230402145371038</v>
      </c>
      <c r="P72" s="235"/>
      <c r="Q72" s="277"/>
      <c r="R72" s="185"/>
      <c r="S72" s="185"/>
      <c r="T72" s="185"/>
      <c r="U72" s="185"/>
      <c r="V72" s="185"/>
    </row>
    <row r="73" spans="10:22" s="159" customFormat="1" ht="12.75">
      <c r="J73" s="185"/>
      <c r="K73" s="281">
        <v>39148</v>
      </c>
      <c r="L73" s="236">
        <v>80</v>
      </c>
      <c r="M73" s="283">
        <v>23</v>
      </c>
      <c r="N73" s="237">
        <v>38570</v>
      </c>
      <c r="O73" s="244">
        <v>54.998743953793856</v>
      </c>
      <c r="P73" s="235"/>
      <c r="Q73" s="277"/>
      <c r="R73" s="185"/>
      <c r="S73" s="185"/>
      <c r="T73" s="185"/>
      <c r="U73" s="185"/>
      <c r="V73" s="185"/>
    </row>
    <row r="74" spans="10:22" s="159" customFormat="1" ht="12.75">
      <c r="J74" s="185"/>
      <c r="K74" s="281">
        <v>39240</v>
      </c>
      <c r="L74" s="236">
        <v>80</v>
      </c>
      <c r="M74" s="283">
        <v>21</v>
      </c>
      <c r="N74" s="237">
        <v>38603</v>
      </c>
      <c r="O74" s="244">
        <v>53.422315258682353</v>
      </c>
      <c r="P74" s="235"/>
      <c r="Q74" s="277"/>
      <c r="R74" s="185"/>
      <c r="S74" s="185"/>
      <c r="T74" s="185"/>
      <c r="U74" s="185"/>
      <c r="V74" s="185"/>
    </row>
    <row r="75" spans="10:22" s="159" customFormat="1" ht="12.75">
      <c r="J75" s="185"/>
      <c r="K75" s="281">
        <v>39332</v>
      </c>
      <c r="L75" s="236">
        <v>72</v>
      </c>
      <c r="M75" s="283">
        <v>18</v>
      </c>
      <c r="N75" s="237">
        <v>38636</v>
      </c>
      <c r="O75" s="244">
        <v>50.48700278119702</v>
      </c>
      <c r="P75" s="235"/>
      <c r="Q75" s="277"/>
      <c r="R75" s="185"/>
      <c r="S75" s="185"/>
      <c r="T75" s="185"/>
      <c r="U75" s="185"/>
      <c r="V75" s="185"/>
    </row>
    <row r="76" spans="10:22" s="159" customFormat="1" ht="12.75">
      <c r="J76" s="185"/>
      <c r="K76" s="281">
        <v>39423</v>
      </c>
      <c r="L76" s="236">
        <v>67</v>
      </c>
      <c r="M76" s="283">
        <v>22</v>
      </c>
      <c r="N76" s="237">
        <v>38669</v>
      </c>
      <c r="O76" s="244">
        <v>52.185485699980688</v>
      </c>
      <c r="P76" s="235"/>
      <c r="Q76" s="277"/>
      <c r="R76" s="185"/>
      <c r="S76" s="185"/>
      <c r="T76" s="185"/>
      <c r="U76" s="185"/>
      <c r="V76" s="185"/>
    </row>
    <row r="77" spans="10:22" s="159" customFormat="1" ht="12.75">
      <c r="J77" s="185"/>
      <c r="K77" s="281">
        <v>39514</v>
      </c>
      <c r="L77" s="236">
        <v>48</v>
      </c>
      <c r="M77" s="283">
        <v>12</v>
      </c>
      <c r="N77" s="237">
        <v>38702</v>
      </c>
      <c r="O77" s="244">
        <v>53.074137914812852</v>
      </c>
      <c r="P77" s="235"/>
      <c r="Q77" s="277"/>
      <c r="R77" s="185"/>
      <c r="S77" s="185"/>
      <c r="T77" s="185"/>
      <c r="U77" s="185"/>
      <c r="V77" s="185"/>
    </row>
    <row r="78" spans="10:22" s="159" customFormat="1" ht="12.75">
      <c r="J78" s="185"/>
      <c r="K78" s="281">
        <v>39606</v>
      </c>
      <c r="L78" s="236">
        <v>45</v>
      </c>
      <c r="M78" s="283">
        <v>-6</v>
      </c>
      <c r="N78" s="237">
        <v>38735</v>
      </c>
      <c r="O78" s="244">
        <v>50.193521017242674</v>
      </c>
      <c r="P78" s="235"/>
      <c r="Q78" s="277"/>
      <c r="R78" s="185"/>
      <c r="S78" s="185"/>
      <c r="T78" s="185"/>
      <c r="U78" s="185"/>
      <c r="V78" s="185"/>
    </row>
    <row r="79" spans="10:22" s="159" customFormat="1" ht="12.75">
      <c r="J79" s="185"/>
      <c r="K79" s="281">
        <v>39698</v>
      </c>
      <c r="L79" s="236">
        <v>34</v>
      </c>
      <c r="M79" s="283">
        <v>-1</v>
      </c>
      <c r="N79" s="237">
        <v>38768</v>
      </c>
      <c r="O79" s="244">
        <v>50.665120522393558</v>
      </c>
      <c r="P79" s="235"/>
      <c r="Q79" s="277"/>
      <c r="R79" s="185"/>
      <c r="S79" s="185"/>
      <c r="T79" s="185"/>
      <c r="U79" s="185"/>
      <c r="V79" s="185"/>
    </row>
    <row r="80" spans="10:22" s="159" customFormat="1" ht="12.75">
      <c r="J80" s="185"/>
      <c r="K80" s="284" t="s">
        <v>102</v>
      </c>
      <c r="L80" s="285">
        <v>33</v>
      </c>
      <c r="M80" s="283">
        <v>-4</v>
      </c>
      <c r="N80" s="237">
        <v>38801</v>
      </c>
      <c r="O80" s="244">
        <v>53.280273616446685</v>
      </c>
      <c r="P80" s="235"/>
      <c r="Q80" s="277"/>
      <c r="R80" s="185"/>
      <c r="S80" s="185"/>
      <c r="T80" s="185"/>
      <c r="U80" s="185"/>
      <c r="V80" s="185"/>
    </row>
    <row r="81" spans="10:22" s="159" customFormat="1" ht="12.75">
      <c r="J81" s="185"/>
      <c r="K81" s="284" t="s">
        <v>496</v>
      </c>
      <c r="L81" s="285">
        <v>27</v>
      </c>
      <c r="M81" s="283">
        <v>1</v>
      </c>
      <c r="N81" s="237">
        <v>38832</v>
      </c>
      <c r="O81" s="244">
        <v>55.467903878889999</v>
      </c>
      <c r="P81" s="235"/>
      <c r="Q81" s="277"/>
      <c r="R81" s="185"/>
      <c r="S81" s="185"/>
      <c r="T81" s="185"/>
      <c r="U81" s="185"/>
      <c r="V81" s="185"/>
    </row>
    <row r="82" spans="10:22" s="159" customFormat="1" ht="12.75">
      <c r="J82" s="185"/>
      <c r="K82" s="284" t="s">
        <v>288</v>
      </c>
      <c r="L82" s="285">
        <v>26</v>
      </c>
      <c r="M82" s="283">
        <v>4</v>
      </c>
      <c r="N82" s="237">
        <v>38862</v>
      </c>
      <c r="O82" s="244">
        <v>57.421196181972633</v>
      </c>
      <c r="P82" s="235"/>
      <c r="Q82" s="277"/>
      <c r="R82" s="185"/>
      <c r="S82" s="185"/>
      <c r="T82" s="185"/>
      <c r="U82" s="185"/>
      <c r="V82" s="185"/>
    </row>
    <row r="83" spans="10:22" s="159" customFormat="1" ht="12.75">
      <c r="J83" s="185"/>
      <c r="K83" s="284" t="s">
        <v>497</v>
      </c>
      <c r="L83" s="285">
        <v>23</v>
      </c>
      <c r="M83" s="283">
        <v>1</v>
      </c>
      <c r="N83" s="237">
        <v>38893</v>
      </c>
      <c r="O83" s="244">
        <v>60.621845549466045</v>
      </c>
      <c r="P83" s="235"/>
      <c r="Q83" s="277"/>
      <c r="R83" s="185"/>
      <c r="S83" s="185"/>
      <c r="T83" s="185"/>
      <c r="U83" s="185"/>
      <c r="V83" s="185"/>
    </row>
    <row r="84" spans="10:22" s="159" customFormat="1" ht="12.75">
      <c r="J84" s="185"/>
      <c r="K84" s="284" t="s">
        <v>498</v>
      </c>
      <c r="L84" s="285">
        <v>28</v>
      </c>
      <c r="M84" s="283">
        <v>6</v>
      </c>
      <c r="N84" s="237">
        <v>38923</v>
      </c>
      <c r="O84" s="244">
        <v>60.305836436156369</v>
      </c>
      <c r="P84" s="235"/>
      <c r="Q84" s="277"/>
      <c r="R84" s="185"/>
      <c r="S84" s="185"/>
      <c r="T84" s="185"/>
      <c r="U84" s="185"/>
      <c r="V84" s="185"/>
    </row>
    <row r="85" spans="10:22" s="159" customFormat="1" ht="12.75">
      <c r="J85" s="185"/>
      <c r="K85" s="284" t="s">
        <v>499</v>
      </c>
      <c r="L85" s="285">
        <v>43</v>
      </c>
      <c r="M85" s="283">
        <v>15</v>
      </c>
      <c r="N85" s="237">
        <v>38930</v>
      </c>
      <c r="O85" s="244">
        <v>58.384757867209061</v>
      </c>
      <c r="P85" s="235"/>
      <c r="Q85" s="277"/>
      <c r="R85" s="185"/>
      <c r="S85" s="185"/>
      <c r="T85" s="185"/>
      <c r="U85" s="185"/>
      <c r="V85" s="185"/>
    </row>
    <row r="86" spans="10:22" s="159" customFormat="1" ht="12.75">
      <c r="J86" s="185"/>
      <c r="K86" s="284" t="s">
        <v>500</v>
      </c>
      <c r="L86" s="285">
        <v>36</v>
      </c>
      <c r="M86" s="283">
        <v>14</v>
      </c>
      <c r="N86" s="237">
        <v>38968</v>
      </c>
      <c r="O86" s="244">
        <v>55.189071236929948</v>
      </c>
      <c r="P86" s="235"/>
      <c r="Q86" s="277"/>
      <c r="R86" s="185"/>
      <c r="S86" s="185"/>
      <c r="T86" s="185"/>
      <c r="U86" s="185"/>
      <c r="V86" s="185"/>
    </row>
    <row r="87" spans="10:22" s="159" customFormat="1" ht="12.75">
      <c r="J87" s="185"/>
      <c r="K87" s="284" t="s">
        <v>501</v>
      </c>
      <c r="L87" s="285">
        <v>47</v>
      </c>
      <c r="M87" s="283">
        <v>15</v>
      </c>
      <c r="N87" s="237">
        <v>38991</v>
      </c>
      <c r="O87" s="244">
        <v>54.795139132370139</v>
      </c>
      <c r="P87" s="235"/>
      <c r="Q87" s="277"/>
      <c r="R87" s="185"/>
      <c r="S87" s="185"/>
      <c r="T87" s="185"/>
      <c r="U87" s="185"/>
      <c r="V87" s="185"/>
    </row>
    <row r="88" spans="10:22" s="159" customFormat="1" ht="12.75">
      <c r="J88" s="185"/>
      <c r="K88" s="284" t="s">
        <v>502</v>
      </c>
      <c r="L88" s="285">
        <v>44</v>
      </c>
      <c r="M88" s="283">
        <v>14</v>
      </c>
      <c r="N88" s="237">
        <v>39022</v>
      </c>
      <c r="O88" s="244">
        <v>56.270085648670779</v>
      </c>
      <c r="P88" s="235"/>
      <c r="Q88" s="277"/>
      <c r="R88" s="185"/>
      <c r="S88" s="185"/>
      <c r="T88" s="185"/>
      <c r="U88" s="185"/>
      <c r="V88" s="185"/>
    </row>
    <row r="89" spans="10:22" s="159" customFormat="1" ht="12.75">
      <c r="J89" s="185"/>
      <c r="K89" s="284" t="s">
        <v>503</v>
      </c>
      <c r="L89" s="285">
        <v>55</v>
      </c>
      <c r="M89" s="283">
        <v>9</v>
      </c>
      <c r="N89" s="237">
        <v>39052</v>
      </c>
      <c r="O89" s="244">
        <v>55.101415710572766</v>
      </c>
      <c r="P89" s="235"/>
      <c r="Q89" s="277"/>
      <c r="R89" s="185"/>
      <c r="S89" s="185"/>
      <c r="T89" s="185"/>
      <c r="U89" s="185"/>
      <c r="V89" s="185"/>
    </row>
    <row r="90" spans="10:22" s="159" customFormat="1" ht="12.75">
      <c r="J90" s="185"/>
      <c r="K90" s="284" t="s">
        <v>504</v>
      </c>
      <c r="L90" s="236">
        <v>48</v>
      </c>
      <c r="M90" s="236">
        <v>11</v>
      </c>
      <c r="N90" s="237">
        <v>39083</v>
      </c>
      <c r="O90" s="244">
        <v>58.009555336877483</v>
      </c>
      <c r="P90" s="235"/>
      <c r="Q90" s="277"/>
      <c r="R90" s="185"/>
      <c r="S90" s="185"/>
      <c r="T90" s="185"/>
      <c r="U90" s="185"/>
      <c r="V90" s="185"/>
    </row>
    <row r="91" spans="10:22" s="159" customFormat="1" ht="12.75">
      <c r="J91" s="185"/>
      <c r="K91" s="284"/>
      <c r="L91" s="236"/>
      <c r="M91" s="236"/>
      <c r="N91" s="237">
        <v>39114</v>
      </c>
      <c r="O91" s="244">
        <v>61.002767489847862</v>
      </c>
      <c r="P91" s="235"/>
      <c r="Q91" s="277"/>
      <c r="R91" s="185"/>
      <c r="S91" s="185"/>
      <c r="T91" s="185"/>
      <c r="U91" s="185"/>
      <c r="V91" s="185"/>
    </row>
    <row r="92" spans="10:22" s="159" customFormat="1" ht="12.75">
      <c r="J92" s="185"/>
      <c r="K92" s="237"/>
      <c r="L92" s="236"/>
      <c r="M92" s="236"/>
      <c r="N92" s="237">
        <v>39148</v>
      </c>
      <c r="O92" s="244">
        <v>61.507862549949792</v>
      </c>
      <c r="P92" s="235"/>
      <c r="Q92" s="277"/>
      <c r="R92" s="185"/>
      <c r="S92" s="185"/>
      <c r="T92" s="185"/>
      <c r="U92" s="185"/>
      <c r="V92" s="185"/>
    </row>
    <row r="93" spans="10:22" s="159" customFormat="1" ht="12.75">
      <c r="J93" s="185"/>
      <c r="K93" s="237"/>
      <c r="L93" s="236"/>
      <c r="M93" s="236"/>
      <c r="N93" s="237">
        <v>39179</v>
      </c>
      <c r="O93" s="244">
        <v>58.871957534584659</v>
      </c>
      <c r="P93" s="235"/>
      <c r="Q93" s="277"/>
      <c r="R93" s="185"/>
      <c r="S93" s="185"/>
      <c r="T93" s="185"/>
      <c r="U93" s="185"/>
      <c r="V93" s="185"/>
    </row>
    <row r="94" spans="10:22" s="159" customFormat="1" ht="12.75">
      <c r="J94" s="185"/>
      <c r="K94" s="237"/>
      <c r="L94" s="236"/>
      <c r="M94" s="236"/>
      <c r="N94" s="237">
        <v>39209</v>
      </c>
      <c r="O94" s="244">
        <v>57.517063554253191</v>
      </c>
      <c r="P94" s="235"/>
      <c r="Q94" s="277"/>
      <c r="R94" s="185"/>
      <c r="S94" s="185"/>
      <c r="T94" s="185"/>
      <c r="U94" s="185"/>
      <c r="V94" s="185"/>
    </row>
    <row r="95" spans="10:22" s="159" customFormat="1" ht="12.75">
      <c r="J95" s="185"/>
      <c r="K95" s="237"/>
      <c r="L95" s="236"/>
      <c r="M95" s="236"/>
      <c r="N95" s="237">
        <v>39240</v>
      </c>
      <c r="O95" s="244">
        <v>57.744909159413488</v>
      </c>
      <c r="P95" s="235"/>
      <c r="Q95" s="277"/>
      <c r="R95" s="185"/>
      <c r="S95" s="185"/>
      <c r="T95" s="185"/>
      <c r="U95" s="185"/>
      <c r="V95" s="185"/>
    </row>
    <row r="96" spans="10:22" s="159" customFormat="1" ht="12.75">
      <c r="J96" s="185"/>
      <c r="K96" s="237"/>
      <c r="L96" s="236"/>
      <c r="M96" s="236"/>
      <c r="N96" s="237">
        <v>39270</v>
      </c>
      <c r="O96" s="244">
        <v>57.336560372762278</v>
      </c>
      <c r="P96" s="235"/>
      <c r="Q96" s="277"/>
      <c r="R96" s="185"/>
      <c r="S96" s="185"/>
      <c r="T96" s="185"/>
      <c r="U96" s="185"/>
      <c r="V96" s="185"/>
    </row>
    <row r="97" spans="10:22" s="159" customFormat="1" ht="12.75">
      <c r="J97" s="185"/>
      <c r="K97" s="237"/>
      <c r="L97" s="236"/>
      <c r="M97" s="236"/>
      <c r="N97" s="237">
        <v>39301</v>
      </c>
      <c r="O97" s="244">
        <v>53.927284158984811</v>
      </c>
      <c r="P97" s="181"/>
      <c r="Q97" s="185"/>
      <c r="R97" s="185"/>
      <c r="S97" s="185"/>
      <c r="T97" s="185"/>
      <c r="U97" s="185"/>
      <c r="V97" s="185"/>
    </row>
    <row r="98" spans="10:22" s="159" customFormat="1" ht="12.75">
      <c r="J98" s="185"/>
      <c r="K98" s="237"/>
      <c r="L98" s="236"/>
      <c r="M98" s="236"/>
      <c r="N98" s="237">
        <v>39332</v>
      </c>
      <c r="O98" s="244">
        <v>50.380369869103234</v>
      </c>
      <c r="P98" s="181"/>
      <c r="Q98" s="185"/>
      <c r="R98" s="185"/>
      <c r="S98" s="185"/>
      <c r="T98" s="185"/>
      <c r="U98" s="185"/>
      <c r="V98" s="185"/>
    </row>
    <row r="99" spans="10:22" s="159" customFormat="1" ht="12.75">
      <c r="J99" s="185"/>
      <c r="K99" s="237"/>
      <c r="L99" s="236"/>
      <c r="M99" s="236"/>
      <c r="N99" s="237">
        <v>39362</v>
      </c>
      <c r="O99" s="244">
        <v>52.688313173300386</v>
      </c>
      <c r="P99" s="181"/>
      <c r="Q99" s="185"/>
      <c r="R99" s="185"/>
      <c r="S99" s="185"/>
      <c r="T99" s="185"/>
      <c r="U99" s="185"/>
      <c r="V99" s="185"/>
    </row>
    <row r="100" spans="10:22" s="159" customFormat="1" ht="12.75">
      <c r="J100" s="185"/>
      <c r="K100" s="237"/>
      <c r="L100" s="236"/>
      <c r="M100" s="236"/>
      <c r="N100" s="237">
        <v>39393</v>
      </c>
      <c r="O100" s="244">
        <v>53.681172855427178</v>
      </c>
      <c r="P100" s="181"/>
      <c r="Q100" s="185"/>
      <c r="R100" s="185"/>
      <c r="S100" s="185"/>
      <c r="T100" s="185"/>
      <c r="U100" s="185"/>
      <c r="V100" s="185"/>
    </row>
    <row r="101" spans="10:22" s="159" customFormat="1" ht="12.75">
      <c r="J101" s="185"/>
      <c r="K101" s="237"/>
      <c r="L101" s="236"/>
      <c r="M101" s="236"/>
      <c r="N101" s="237">
        <v>39423</v>
      </c>
      <c r="O101" s="244">
        <v>52.782001586399112</v>
      </c>
      <c r="P101" s="181"/>
      <c r="Q101" s="185"/>
      <c r="R101" s="185"/>
      <c r="S101" s="185"/>
      <c r="T101" s="185"/>
      <c r="U101" s="185"/>
      <c r="V101" s="185"/>
    </row>
    <row r="102" spans="10:22" s="159" customFormat="1" ht="12.75">
      <c r="J102" s="185"/>
      <c r="K102" s="237"/>
      <c r="L102" s="236"/>
      <c r="M102" s="236"/>
      <c r="N102" s="237">
        <v>39454</v>
      </c>
      <c r="O102" s="244">
        <v>51.451537385917305</v>
      </c>
      <c r="P102" s="181"/>
      <c r="Q102" s="185"/>
      <c r="R102" s="185"/>
      <c r="S102" s="185"/>
      <c r="T102" s="185"/>
      <c r="U102" s="185"/>
      <c r="V102" s="185"/>
    </row>
    <row r="103" spans="10:22" s="159" customFormat="1" ht="12.75">
      <c r="J103" s="185"/>
      <c r="K103" s="237"/>
      <c r="L103" s="236"/>
      <c r="M103" s="236"/>
      <c r="N103" s="237">
        <v>39485</v>
      </c>
      <c r="O103" s="244">
        <v>46.768198659437019</v>
      </c>
      <c r="P103" s="181"/>
      <c r="Q103" s="185"/>
      <c r="R103" s="185"/>
      <c r="S103" s="185"/>
      <c r="T103" s="185"/>
      <c r="U103" s="185"/>
      <c r="V103" s="185"/>
    </row>
    <row r="104" spans="10:22" s="159" customFormat="1" ht="12.75">
      <c r="J104" s="185"/>
      <c r="K104" s="237"/>
      <c r="L104" s="236"/>
      <c r="M104" s="236"/>
      <c r="N104" s="237">
        <v>39514</v>
      </c>
      <c r="O104" s="244">
        <v>45.242460121487184</v>
      </c>
      <c r="P104" s="181"/>
      <c r="Q104" s="185"/>
      <c r="R104" s="185"/>
      <c r="S104" s="185"/>
      <c r="T104" s="185"/>
      <c r="U104" s="185"/>
      <c r="V104" s="185"/>
    </row>
    <row r="105" spans="10:22" s="159" customFormat="1" ht="12.75">
      <c r="J105" s="185"/>
      <c r="K105" s="237"/>
      <c r="L105" s="236"/>
      <c r="M105" s="236"/>
      <c r="N105" s="237">
        <v>39545</v>
      </c>
      <c r="O105" s="244">
        <v>54.720167664630331</v>
      </c>
      <c r="P105" s="181"/>
      <c r="Q105" s="185"/>
      <c r="R105" s="185"/>
      <c r="S105" s="185"/>
      <c r="T105" s="185"/>
      <c r="U105" s="185"/>
      <c r="V105" s="185"/>
    </row>
    <row r="106" spans="10:22" s="159" customFormat="1" ht="12.75">
      <c r="J106" s="185"/>
      <c r="K106" s="237"/>
      <c r="L106" s="236"/>
      <c r="M106" s="236"/>
      <c r="N106" s="237">
        <v>39575</v>
      </c>
      <c r="O106" s="244">
        <v>49.391808829983219</v>
      </c>
      <c r="P106" s="181"/>
      <c r="Q106" s="185"/>
      <c r="R106" s="185"/>
      <c r="S106" s="185"/>
      <c r="T106" s="185"/>
      <c r="U106" s="185"/>
      <c r="V106" s="185"/>
    </row>
    <row r="107" spans="10:22" s="159" customFormat="1" ht="12.75">
      <c r="J107" s="185"/>
      <c r="K107" s="237"/>
      <c r="L107" s="236"/>
      <c r="M107" s="236"/>
      <c r="N107" s="237">
        <v>39606</v>
      </c>
      <c r="O107" s="244">
        <v>46.148915618594735</v>
      </c>
      <c r="P107" s="181"/>
      <c r="Q107" s="185"/>
      <c r="R107" s="185"/>
      <c r="S107" s="185"/>
      <c r="T107" s="185"/>
      <c r="U107" s="185"/>
      <c r="V107" s="185"/>
    </row>
    <row r="108" spans="10:22" s="159" customFormat="1" ht="12.75">
      <c r="J108" s="185"/>
      <c r="K108" s="237"/>
      <c r="L108" s="236"/>
      <c r="M108" s="236"/>
      <c r="N108" s="237">
        <v>39636</v>
      </c>
      <c r="O108" s="244">
        <v>44.315764277146862</v>
      </c>
      <c r="P108" s="181"/>
      <c r="Q108" s="185"/>
      <c r="R108" s="185"/>
      <c r="S108" s="185"/>
      <c r="T108" s="185"/>
      <c r="U108" s="185"/>
      <c r="V108" s="185"/>
    </row>
    <row r="109" spans="10:22" s="159" customFormat="1" ht="12.75">
      <c r="J109" s="185"/>
      <c r="K109" s="237"/>
      <c r="L109" s="236"/>
      <c r="M109" s="236"/>
      <c r="N109" s="237">
        <v>39667</v>
      </c>
      <c r="O109" s="244">
        <v>47.505681980077618</v>
      </c>
      <c r="P109" s="181"/>
      <c r="Q109" s="185"/>
      <c r="R109" s="185"/>
      <c r="S109" s="185"/>
      <c r="T109" s="185"/>
      <c r="U109" s="185"/>
      <c r="V109" s="185"/>
    </row>
    <row r="110" spans="10:22" s="159" customFormat="1" ht="12.75">
      <c r="J110" s="185"/>
      <c r="K110" s="237"/>
      <c r="L110" s="236"/>
      <c r="M110" s="236"/>
      <c r="N110" s="237">
        <v>39698</v>
      </c>
      <c r="O110" s="244">
        <v>45.935920136619586</v>
      </c>
      <c r="P110" s="181"/>
      <c r="Q110" s="185"/>
      <c r="R110" s="185"/>
      <c r="S110" s="185"/>
      <c r="T110" s="185"/>
      <c r="U110" s="185"/>
      <c r="V110" s="185"/>
    </row>
    <row r="111" spans="10:22" s="159" customFormat="1" ht="12.75">
      <c r="J111" s="185"/>
      <c r="K111" s="237"/>
      <c r="L111" s="236"/>
      <c r="M111" s="236"/>
      <c r="N111" s="237">
        <v>39728</v>
      </c>
      <c r="O111" s="244">
        <v>44.224579298011989</v>
      </c>
      <c r="P111" s="181"/>
      <c r="Q111" s="185"/>
      <c r="R111" s="185"/>
      <c r="S111" s="185"/>
      <c r="T111" s="185"/>
      <c r="U111" s="185"/>
      <c r="V111" s="185"/>
    </row>
    <row r="112" spans="10:22" s="159" customFormat="1" ht="12.75">
      <c r="J112" s="185"/>
      <c r="K112" s="237"/>
      <c r="L112" s="236"/>
      <c r="M112" s="236"/>
      <c r="N112" s="237">
        <v>39759</v>
      </c>
      <c r="O112" s="244">
        <v>38.85905098067694</v>
      </c>
      <c r="P112" s="181"/>
      <c r="Q112" s="185"/>
      <c r="R112" s="185"/>
      <c r="S112" s="185"/>
      <c r="T112" s="185"/>
      <c r="U112" s="185"/>
      <c r="V112" s="185"/>
    </row>
    <row r="113" spans="1:22" s="159" customFormat="1" ht="12.75">
      <c r="J113" s="185"/>
      <c r="K113" s="237"/>
      <c r="L113" s="236"/>
      <c r="M113" s="236"/>
      <c r="N113" s="237">
        <v>39789</v>
      </c>
      <c r="O113" s="244">
        <v>39.83429279492492</v>
      </c>
      <c r="P113" s="181"/>
      <c r="Q113" s="185"/>
      <c r="R113" s="185"/>
      <c r="S113" s="185"/>
      <c r="T113" s="185"/>
      <c r="U113" s="185"/>
      <c r="V113" s="185"/>
    </row>
    <row r="114" spans="1:22" s="159" customFormat="1" ht="12.75">
      <c r="J114" s="185"/>
      <c r="K114" s="237"/>
      <c r="L114" s="236"/>
      <c r="M114" s="236"/>
      <c r="N114" s="237">
        <v>39820</v>
      </c>
      <c r="O114" s="244">
        <v>40.134096693976417</v>
      </c>
      <c r="P114" s="181"/>
      <c r="Q114" s="185"/>
      <c r="R114" s="185"/>
      <c r="S114" s="185"/>
      <c r="T114" s="185"/>
      <c r="U114" s="185"/>
      <c r="V114" s="185"/>
    </row>
    <row r="115" spans="1:22" s="159" customFormat="1" ht="12.75">
      <c r="J115" s="185"/>
      <c r="K115" s="237"/>
      <c r="L115" s="236"/>
      <c r="M115" s="236"/>
      <c r="N115" s="237">
        <v>39851</v>
      </c>
      <c r="O115" s="244">
        <v>38.651452147577928</v>
      </c>
      <c r="P115" s="181"/>
      <c r="Q115" s="185"/>
      <c r="R115" s="185"/>
      <c r="S115" s="185"/>
      <c r="T115" s="185"/>
      <c r="U115" s="185"/>
      <c r="V115" s="185"/>
    </row>
    <row r="116" spans="1:22" s="159" customFormat="1" ht="12.75">
      <c r="J116" s="185"/>
      <c r="K116" s="237"/>
      <c r="L116" s="236"/>
      <c r="M116" s="236"/>
      <c r="N116" s="237">
        <v>39879</v>
      </c>
      <c r="O116" s="244">
        <v>36.784219918097136</v>
      </c>
      <c r="P116" s="181"/>
      <c r="Q116" s="185"/>
      <c r="R116" s="185"/>
      <c r="S116" s="185"/>
      <c r="T116" s="185"/>
      <c r="U116" s="185"/>
      <c r="V116" s="185"/>
    </row>
    <row r="117" spans="1:22" s="159" customFormat="1" ht="12.75">
      <c r="J117" s="185"/>
      <c r="K117" s="237"/>
      <c r="L117" s="236"/>
      <c r="M117" s="236"/>
      <c r="N117" s="237">
        <v>39910</v>
      </c>
      <c r="O117" s="244">
        <v>35.837235709032811</v>
      </c>
      <c r="P117" s="181"/>
      <c r="Q117" s="185"/>
      <c r="R117" s="185"/>
      <c r="S117" s="185"/>
      <c r="T117" s="185"/>
      <c r="U117" s="185"/>
      <c r="V117" s="185"/>
    </row>
    <row r="118" spans="1:22" s="159" customFormat="1" ht="12.75">
      <c r="J118" s="185"/>
      <c r="K118" s="238"/>
      <c r="L118" s="236"/>
      <c r="M118" s="236"/>
      <c r="N118" s="237">
        <v>39940</v>
      </c>
      <c r="O118" s="244">
        <v>38.095503833626921</v>
      </c>
      <c r="P118" s="181"/>
      <c r="Q118" s="185"/>
      <c r="R118" s="185"/>
      <c r="S118" s="185"/>
      <c r="T118" s="185"/>
      <c r="U118" s="185"/>
      <c r="V118" s="185"/>
    </row>
    <row r="119" spans="1:22" s="159" customFormat="1" ht="12.75">
      <c r="J119" s="185"/>
      <c r="K119" s="238"/>
      <c r="L119" s="236"/>
      <c r="M119" s="236"/>
      <c r="N119" s="237">
        <v>39971</v>
      </c>
      <c r="O119" s="244">
        <v>39.674652537325187</v>
      </c>
      <c r="P119" s="181"/>
      <c r="Q119" s="185"/>
      <c r="R119" s="185"/>
      <c r="S119" s="185"/>
      <c r="T119" s="185"/>
      <c r="U119" s="185"/>
      <c r="V119" s="185"/>
    </row>
    <row r="120" spans="1:22" s="159" customFormat="1" ht="12.75">
      <c r="J120" s="185"/>
      <c r="K120" s="238"/>
      <c r="L120" s="236"/>
      <c r="M120" s="236"/>
      <c r="N120" s="237">
        <v>40001</v>
      </c>
      <c r="O120" s="244">
        <v>38.486106819085464</v>
      </c>
      <c r="P120" s="181"/>
      <c r="Q120" s="185"/>
      <c r="R120" s="185"/>
      <c r="S120" s="185"/>
      <c r="T120" s="185"/>
      <c r="U120" s="185"/>
      <c r="V120" s="185"/>
    </row>
    <row r="121" spans="1:22" s="159" customFormat="1" ht="12.75">
      <c r="J121" s="185"/>
      <c r="K121" s="238"/>
      <c r="L121" s="236"/>
      <c r="M121" s="236"/>
      <c r="N121" s="237">
        <v>40032</v>
      </c>
      <c r="O121" s="244">
        <v>39.787626865521588</v>
      </c>
      <c r="P121" s="181"/>
      <c r="Q121" s="185"/>
      <c r="R121" s="185"/>
      <c r="S121" s="185"/>
      <c r="T121" s="185"/>
      <c r="U121" s="185"/>
      <c r="V121" s="185"/>
    </row>
    <row r="122" spans="1:22" s="159" customFormat="1" ht="12.75">
      <c r="J122" s="185"/>
      <c r="K122" s="238"/>
      <c r="L122" s="236"/>
      <c r="M122" s="236"/>
      <c r="N122" s="237">
        <v>40063</v>
      </c>
      <c r="O122" s="244">
        <v>46.108971142142472</v>
      </c>
      <c r="P122" s="181"/>
      <c r="Q122" s="185"/>
      <c r="R122" s="185"/>
      <c r="S122" s="185"/>
      <c r="T122" s="185"/>
      <c r="U122" s="185"/>
      <c r="V122" s="185"/>
    </row>
    <row r="123" spans="1:22" s="159" customFormat="1" ht="12.75">
      <c r="J123" s="185"/>
      <c r="K123" s="238"/>
      <c r="L123" s="236"/>
      <c r="M123" s="236"/>
      <c r="N123" s="237">
        <v>40093</v>
      </c>
      <c r="O123" s="244">
        <v>46.616838998062086</v>
      </c>
      <c r="P123" s="181"/>
      <c r="Q123" s="185"/>
      <c r="R123" s="185"/>
      <c r="S123" s="185"/>
      <c r="T123" s="185"/>
      <c r="U123" s="185"/>
      <c r="V123" s="185"/>
    </row>
    <row r="124" spans="1:22" s="159" customFormat="1" ht="12.75">
      <c r="J124" s="185"/>
      <c r="K124" s="238"/>
      <c r="L124" s="236"/>
      <c r="M124" s="236"/>
      <c r="N124" s="237">
        <v>40124</v>
      </c>
      <c r="O124" s="244">
        <v>49.533704341073175</v>
      </c>
      <c r="P124" s="181"/>
      <c r="Q124" s="185"/>
      <c r="R124" s="185"/>
      <c r="S124" s="185"/>
      <c r="T124" s="185"/>
      <c r="U124" s="185"/>
      <c r="V124" s="185"/>
    </row>
    <row r="125" spans="1:22" s="159" customFormat="1" ht="12.75">
      <c r="J125" s="185"/>
      <c r="K125" s="238"/>
      <c r="L125" s="236"/>
      <c r="M125" s="236"/>
      <c r="N125" s="237">
        <v>40154</v>
      </c>
      <c r="O125" s="244">
        <v>51.774628421619546</v>
      </c>
      <c r="P125" s="181"/>
      <c r="Q125" s="185"/>
      <c r="R125" s="185"/>
      <c r="S125" s="185"/>
      <c r="T125" s="185"/>
      <c r="U125" s="185"/>
      <c r="V125" s="185"/>
    </row>
    <row r="126" spans="1:22" s="159" customFormat="1" ht="12.75">
      <c r="A126" s="157"/>
      <c r="B126" s="158"/>
      <c r="C126" s="158"/>
      <c r="D126" s="157"/>
      <c r="E126" s="158"/>
      <c r="J126" s="185"/>
      <c r="K126" s="238"/>
      <c r="L126" s="238"/>
      <c r="M126" s="235"/>
      <c r="N126" s="237">
        <v>40185</v>
      </c>
      <c r="O126" s="244">
        <v>52.773556651814545</v>
      </c>
      <c r="P126" s="181"/>
      <c r="Q126" s="185"/>
      <c r="R126" s="185"/>
      <c r="S126" s="185"/>
      <c r="T126" s="185"/>
      <c r="U126" s="185"/>
      <c r="V126" s="185"/>
    </row>
    <row r="127" spans="1:22" s="159" customFormat="1" ht="12.75">
      <c r="A127" s="157"/>
      <c r="B127" s="158"/>
      <c r="C127" s="158"/>
      <c r="D127" s="157"/>
      <c r="E127" s="158"/>
      <c r="J127" s="185"/>
      <c r="K127" s="238"/>
      <c r="L127" s="238"/>
      <c r="M127" s="235"/>
      <c r="N127" s="237">
        <v>40216</v>
      </c>
      <c r="O127" s="244">
        <v>58.657150818045281</v>
      </c>
      <c r="P127" s="181"/>
      <c r="Q127" s="185"/>
      <c r="R127" s="185"/>
      <c r="S127" s="185"/>
      <c r="T127" s="185"/>
      <c r="U127" s="185"/>
      <c r="V127" s="185"/>
    </row>
    <row r="128" spans="1:22" s="159" customFormat="1" ht="12.75">
      <c r="A128" s="157"/>
      <c r="B128" s="158"/>
      <c r="C128" s="158"/>
      <c r="D128" s="157"/>
      <c r="E128" s="158"/>
      <c r="J128" s="185"/>
      <c r="K128" s="238"/>
      <c r="L128" s="238"/>
      <c r="M128" s="235"/>
      <c r="N128" s="237">
        <v>40244</v>
      </c>
      <c r="O128" s="244">
        <v>55.606358532033951</v>
      </c>
      <c r="P128" s="181"/>
      <c r="Q128" s="185"/>
      <c r="R128" s="185"/>
      <c r="S128" s="185"/>
      <c r="T128" s="185"/>
      <c r="U128" s="185"/>
      <c r="V128" s="185"/>
    </row>
    <row r="129" spans="1:22" s="159" customFormat="1" ht="12.75">
      <c r="A129" s="157"/>
      <c r="B129" s="158"/>
      <c r="C129" s="158"/>
      <c r="D129" s="157"/>
      <c r="E129" s="158"/>
      <c r="J129" s="185"/>
      <c r="K129" s="238"/>
      <c r="L129" s="238"/>
      <c r="M129" s="235"/>
      <c r="N129" s="237">
        <v>40275</v>
      </c>
      <c r="O129" s="244">
        <v>54.984216240614053</v>
      </c>
      <c r="P129" s="181"/>
      <c r="Q129" s="185"/>
      <c r="R129" s="185"/>
      <c r="S129" s="185"/>
      <c r="T129" s="185"/>
      <c r="U129" s="185"/>
      <c r="V129" s="185"/>
    </row>
    <row r="130" spans="1:22" s="159" customFormat="1" ht="12.75">
      <c r="A130" s="157"/>
      <c r="B130" s="158"/>
      <c r="C130" s="158"/>
      <c r="D130" s="157"/>
      <c r="E130" s="158"/>
      <c r="J130" s="185"/>
      <c r="K130" s="238"/>
      <c r="L130" s="238"/>
      <c r="M130" s="235"/>
      <c r="N130" s="237">
        <v>40305</v>
      </c>
      <c r="O130" s="244">
        <v>52.092748201406295</v>
      </c>
      <c r="P130" s="181"/>
      <c r="Q130" s="185"/>
      <c r="R130" s="185"/>
      <c r="S130" s="185"/>
      <c r="T130" s="185"/>
      <c r="U130" s="185"/>
      <c r="V130" s="185"/>
    </row>
    <row r="131" spans="1:22" s="159" customFormat="1" ht="12.75">
      <c r="A131" s="157"/>
      <c r="B131" s="158"/>
      <c r="C131" s="158"/>
      <c r="D131" s="157"/>
      <c r="E131" s="158"/>
      <c r="J131" s="185"/>
      <c r="K131" s="238"/>
      <c r="L131" s="238"/>
      <c r="M131" s="235"/>
      <c r="N131" s="237">
        <v>40336</v>
      </c>
      <c r="O131" s="244">
        <v>50.4449724105908</v>
      </c>
      <c r="P131" s="181"/>
      <c r="Q131" s="185"/>
      <c r="R131" s="185"/>
      <c r="S131" s="185"/>
      <c r="T131" s="185"/>
      <c r="U131" s="185"/>
      <c r="V131" s="185"/>
    </row>
    <row r="132" spans="1:22" s="159" customFormat="1" ht="12.75">
      <c r="A132" s="157"/>
      <c r="B132" s="158"/>
      <c r="C132" s="158"/>
      <c r="D132" s="157"/>
      <c r="E132" s="158"/>
      <c r="J132" s="185"/>
      <c r="K132" s="238"/>
      <c r="L132" s="238"/>
      <c r="M132" s="235"/>
      <c r="N132" s="237">
        <v>40366</v>
      </c>
      <c r="O132" s="244">
        <v>50.734269517511422</v>
      </c>
      <c r="P132" s="181"/>
      <c r="Q132" s="185"/>
      <c r="R132" s="185"/>
      <c r="S132" s="185"/>
      <c r="T132" s="185"/>
      <c r="U132" s="185"/>
      <c r="V132" s="185"/>
    </row>
    <row r="133" spans="1:22" s="159" customFormat="1" ht="12.75">
      <c r="A133" s="157"/>
      <c r="B133" s="158"/>
      <c r="C133" s="158"/>
      <c r="D133" s="157"/>
      <c r="E133" s="158"/>
      <c r="J133" s="185"/>
      <c r="K133" s="238"/>
      <c r="L133" s="238"/>
      <c r="M133" s="235"/>
      <c r="N133" s="237">
        <v>40397</v>
      </c>
      <c r="O133" s="244">
        <v>50.71872664703524</v>
      </c>
      <c r="P133" s="181"/>
      <c r="Q133" s="185"/>
      <c r="R133" s="185"/>
      <c r="S133" s="185"/>
      <c r="T133" s="185"/>
      <c r="U133" s="185"/>
      <c r="V133" s="185"/>
    </row>
    <row r="134" spans="1:22" s="159" customFormat="1" ht="12.75">
      <c r="A134" s="157"/>
      <c r="B134" s="158"/>
      <c r="C134" s="158"/>
      <c r="D134" s="157"/>
      <c r="E134" s="158"/>
      <c r="J134" s="185"/>
      <c r="K134" s="238"/>
      <c r="L134" s="238"/>
      <c r="M134" s="235"/>
      <c r="N134" s="237">
        <v>40428</v>
      </c>
      <c r="O134" s="244">
        <v>48.561845399315935</v>
      </c>
      <c r="P134" s="181"/>
      <c r="Q134" s="185"/>
      <c r="R134" s="185"/>
      <c r="S134" s="185"/>
      <c r="T134" s="185"/>
      <c r="U134" s="185"/>
      <c r="V134" s="185"/>
    </row>
    <row r="135" spans="1:22" s="159" customFormat="1" ht="12.75">
      <c r="A135" s="157"/>
      <c r="B135" s="158"/>
      <c r="C135" s="158"/>
      <c r="D135" s="157"/>
      <c r="E135" s="158"/>
      <c r="J135" s="185"/>
      <c r="K135" s="238"/>
      <c r="L135" s="238"/>
      <c r="M135" s="235"/>
      <c r="N135" s="237">
        <v>40458</v>
      </c>
      <c r="O135" s="245">
        <v>49.8</v>
      </c>
      <c r="P135" s="181"/>
      <c r="Q135" s="185"/>
      <c r="R135" s="185"/>
      <c r="S135" s="185"/>
      <c r="T135" s="185"/>
      <c r="U135" s="185"/>
      <c r="V135" s="185"/>
    </row>
    <row r="136" spans="1:22" s="159" customFormat="1" ht="12.75">
      <c r="A136" s="157"/>
      <c r="B136" s="158"/>
      <c r="C136" s="158"/>
      <c r="D136" s="157"/>
      <c r="E136" s="158"/>
      <c r="J136" s="185"/>
      <c r="K136" s="238"/>
      <c r="L136" s="238"/>
      <c r="M136" s="235"/>
      <c r="N136" s="237">
        <v>40489</v>
      </c>
      <c r="O136" s="245">
        <v>52.9</v>
      </c>
      <c r="P136" s="181"/>
      <c r="Q136" s="185"/>
      <c r="R136" s="185"/>
      <c r="S136" s="185"/>
      <c r="T136" s="185"/>
      <c r="U136" s="185"/>
      <c r="V136" s="185"/>
    </row>
    <row r="137" spans="1:22" s="159" customFormat="1" ht="12.75">
      <c r="A137" s="157"/>
      <c r="B137" s="158"/>
      <c r="C137" s="158"/>
      <c r="D137" s="157"/>
      <c r="E137" s="158"/>
      <c r="J137" s="185"/>
      <c r="K137" s="238"/>
      <c r="L137" s="238"/>
      <c r="M137" s="235"/>
      <c r="N137" s="237">
        <v>40519</v>
      </c>
      <c r="O137" s="245">
        <v>51.7</v>
      </c>
      <c r="P137" s="181"/>
      <c r="Q137" s="185"/>
      <c r="R137" s="185"/>
      <c r="S137" s="185"/>
      <c r="T137" s="185"/>
      <c r="U137" s="185"/>
      <c r="V137" s="185"/>
    </row>
    <row r="138" spans="1:22" s="159" customFormat="1" ht="12.75">
      <c r="A138" s="157"/>
      <c r="B138" s="158"/>
      <c r="C138" s="158"/>
      <c r="D138" s="157"/>
      <c r="E138" s="158"/>
      <c r="J138" s="185"/>
      <c r="K138" s="238"/>
      <c r="L138" s="238"/>
      <c r="M138" s="235"/>
      <c r="N138" s="237">
        <v>40550</v>
      </c>
      <c r="O138" s="245">
        <v>54.6</v>
      </c>
      <c r="P138" s="181"/>
      <c r="Q138" s="185"/>
      <c r="R138" s="185"/>
      <c r="S138" s="185"/>
      <c r="T138" s="185"/>
      <c r="U138" s="185"/>
      <c r="V138" s="185"/>
    </row>
    <row r="139" spans="1:22" s="159" customFormat="1" ht="12.75">
      <c r="A139" s="157"/>
      <c r="B139" s="158"/>
      <c r="C139" s="158"/>
      <c r="D139" s="157"/>
      <c r="E139" s="158"/>
      <c r="J139" s="185"/>
      <c r="K139" s="238"/>
      <c r="L139" s="238"/>
      <c r="M139" s="235"/>
      <c r="N139" s="237">
        <v>40581</v>
      </c>
      <c r="O139" s="245">
        <v>54.8</v>
      </c>
      <c r="P139" s="181"/>
      <c r="Q139" s="185"/>
      <c r="R139" s="185"/>
      <c r="S139" s="185"/>
      <c r="T139" s="185"/>
      <c r="U139" s="185"/>
      <c r="V139" s="185"/>
    </row>
    <row r="140" spans="1:22" s="159" customFormat="1" ht="12.75">
      <c r="A140" s="157"/>
      <c r="B140" s="158"/>
      <c r="C140" s="158"/>
      <c r="D140" s="157"/>
      <c r="E140" s="158"/>
      <c r="J140" s="185"/>
      <c r="K140" s="238"/>
      <c r="L140" s="238"/>
      <c r="M140" s="235"/>
      <c r="N140" s="237">
        <v>40609</v>
      </c>
      <c r="O140" s="245">
        <v>57.2</v>
      </c>
      <c r="P140" s="181"/>
      <c r="Q140" s="185"/>
      <c r="R140" s="185"/>
      <c r="S140" s="185"/>
      <c r="T140" s="185"/>
      <c r="U140" s="185"/>
      <c r="V140" s="185"/>
    </row>
    <row r="141" spans="1:22" s="159" customFormat="1" ht="12.75">
      <c r="A141" s="157"/>
      <c r="B141" s="158"/>
      <c r="C141" s="158"/>
      <c r="D141" s="157"/>
      <c r="E141" s="158"/>
      <c r="J141" s="185"/>
      <c r="K141" s="238"/>
      <c r="L141" s="238"/>
      <c r="M141" s="235"/>
      <c r="N141" s="237">
        <v>40640</v>
      </c>
      <c r="O141" s="246">
        <v>56.4</v>
      </c>
      <c r="P141" s="181"/>
      <c r="Q141" s="185"/>
      <c r="R141" s="185"/>
      <c r="S141" s="185"/>
      <c r="T141" s="185"/>
      <c r="U141" s="185"/>
      <c r="V141" s="185"/>
    </row>
    <row r="142" spans="1:22" s="159" customFormat="1" ht="12.75">
      <c r="A142" s="157"/>
      <c r="B142" s="158"/>
      <c r="C142" s="158"/>
      <c r="D142" s="157"/>
      <c r="E142" s="158"/>
      <c r="J142" s="185"/>
      <c r="K142" s="238"/>
      <c r="L142" s="238"/>
      <c r="M142" s="235"/>
      <c r="N142" s="237">
        <v>40670</v>
      </c>
      <c r="O142" s="246">
        <v>55.1</v>
      </c>
      <c r="P142" s="181"/>
      <c r="Q142" s="185"/>
      <c r="R142" s="185"/>
      <c r="S142" s="185"/>
      <c r="T142" s="185"/>
      <c r="U142" s="185"/>
      <c r="V142" s="185"/>
    </row>
    <row r="143" spans="1:22" s="159" customFormat="1" ht="12.75">
      <c r="A143" s="157"/>
      <c r="B143" s="158"/>
      <c r="C143" s="158"/>
      <c r="D143" s="157"/>
      <c r="E143" s="158"/>
      <c r="J143" s="185"/>
      <c r="K143" s="239"/>
      <c r="L143" s="239"/>
      <c r="M143" s="181"/>
      <c r="N143" s="237">
        <v>40701</v>
      </c>
      <c r="O143" s="246">
        <v>53.9</v>
      </c>
      <c r="P143" s="181"/>
      <c r="Q143" s="185"/>
      <c r="R143" s="185"/>
      <c r="S143" s="185"/>
      <c r="T143" s="185"/>
      <c r="U143" s="185"/>
      <c r="V143" s="185"/>
    </row>
    <row r="144" spans="1:22" s="159" customFormat="1" ht="12.75">
      <c r="A144" s="157"/>
      <c r="B144" s="158"/>
      <c r="C144" s="158"/>
      <c r="D144" s="157"/>
      <c r="E144" s="158"/>
      <c r="J144" s="185"/>
      <c r="K144" s="239"/>
      <c r="L144" s="239"/>
      <c r="M144" s="181"/>
      <c r="N144" s="181"/>
      <c r="O144" s="181"/>
      <c r="P144" s="181"/>
      <c r="Q144" s="185"/>
      <c r="R144" s="185"/>
      <c r="S144" s="185"/>
      <c r="T144" s="185"/>
      <c r="U144" s="185"/>
      <c r="V144" s="185"/>
    </row>
    <row r="145" spans="1:22" s="159" customFormat="1" ht="12.75">
      <c r="A145" s="157"/>
      <c r="B145" s="158"/>
      <c r="C145" s="158"/>
      <c r="D145" s="157"/>
      <c r="E145" s="158"/>
      <c r="J145" s="185"/>
      <c r="K145" s="239"/>
      <c r="L145" s="239"/>
      <c r="M145" s="181"/>
      <c r="N145" s="229"/>
      <c r="O145" s="229"/>
      <c r="P145" s="229"/>
      <c r="Q145" s="185"/>
      <c r="R145" s="185"/>
      <c r="S145" s="185"/>
      <c r="T145" s="185"/>
      <c r="U145" s="185"/>
      <c r="V145" s="185"/>
    </row>
    <row r="146" spans="1:22" s="159" customFormat="1" ht="12.75">
      <c r="A146" s="157"/>
      <c r="B146" s="158"/>
      <c r="C146" s="158"/>
      <c r="D146" s="157"/>
      <c r="E146" s="158"/>
      <c r="J146" s="185"/>
      <c r="K146" s="239"/>
      <c r="L146" s="239"/>
      <c r="M146" s="181"/>
      <c r="N146" s="229"/>
      <c r="O146" s="229"/>
      <c r="P146" s="229"/>
      <c r="Q146" s="185"/>
      <c r="R146" s="185"/>
      <c r="S146" s="185"/>
      <c r="T146" s="185"/>
      <c r="U146" s="185"/>
      <c r="V146" s="185"/>
    </row>
    <row r="147" spans="1:22" s="159" customFormat="1" ht="12.75">
      <c r="A147" s="157"/>
      <c r="B147" s="158"/>
      <c r="C147" s="158"/>
      <c r="D147" s="157"/>
      <c r="E147" s="158"/>
      <c r="J147" s="185"/>
      <c r="K147" s="239"/>
      <c r="L147" s="239"/>
      <c r="M147" s="181"/>
      <c r="N147" s="229"/>
      <c r="O147" s="229"/>
      <c r="P147" s="229"/>
      <c r="Q147" s="185"/>
      <c r="R147" s="185"/>
      <c r="S147" s="185"/>
      <c r="T147" s="185"/>
      <c r="U147" s="185"/>
      <c r="V147" s="185"/>
    </row>
    <row r="148" spans="1:22" s="159" customFormat="1" ht="12.75">
      <c r="A148" s="157"/>
      <c r="B148" s="158"/>
      <c r="C148" s="158"/>
      <c r="D148" s="157"/>
      <c r="E148" s="158"/>
      <c r="J148" s="185"/>
      <c r="K148" s="239"/>
      <c r="L148" s="239"/>
      <c r="M148" s="181"/>
      <c r="N148" s="229"/>
      <c r="O148" s="229"/>
      <c r="P148" s="229"/>
      <c r="Q148" s="185"/>
      <c r="R148" s="185"/>
      <c r="S148" s="185"/>
      <c r="T148" s="185"/>
      <c r="U148" s="185"/>
      <c r="V148" s="185"/>
    </row>
    <row r="149" spans="1:22" s="159" customFormat="1" ht="12.75">
      <c r="A149" s="157"/>
      <c r="B149" s="158"/>
      <c r="C149" s="158"/>
      <c r="D149" s="157"/>
      <c r="E149" s="158"/>
      <c r="J149" s="185"/>
      <c r="K149" s="239"/>
      <c r="L149" s="239"/>
      <c r="M149" s="181"/>
      <c r="N149" s="229"/>
      <c r="O149" s="229"/>
      <c r="P149" s="229"/>
      <c r="Q149" s="185"/>
      <c r="R149" s="185"/>
      <c r="S149" s="185"/>
      <c r="T149" s="185"/>
      <c r="U149" s="185"/>
      <c r="V149" s="185"/>
    </row>
    <row r="150" spans="1:22" s="159" customFormat="1" ht="12.75">
      <c r="A150" s="157"/>
      <c r="B150" s="158"/>
      <c r="C150" s="158"/>
      <c r="D150" s="157"/>
      <c r="E150" s="158"/>
      <c r="J150" s="185"/>
      <c r="K150" s="239"/>
      <c r="L150" s="239"/>
      <c r="M150" s="181"/>
      <c r="N150" s="229"/>
      <c r="O150" s="229"/>
      <c r="P150" s="229"/>
      <c r="Q150" s="185"/>
      <c r="R150" s="185"/>
      <c r="S150" s="185"/>
      <c r="T150" s="185"/>
      <c r="U150" s="185"/>
      <c r="V150" s="185"/>
    </row>
    <row r="151" spans="1:22" s="159" customFormat="1" ht="12.75">
      <c r="A151" s="157"/>
      <c r="B151" s="158"/>
      <c r="C151" s="158"/>
      <c r="D151" s="157"/>
      <c r="E151" s="158"/>
      <c r="J151" s="185"/>
      <c r="K151" s="239"/>
      <c r="L151" s="239"/>
      <c r="M151" s="181"/>
      <c r="N151" s="229"/>
      <c r="O151" s="229"/>
      <c r="P151" s="229"/>
      <c r="Q151" s="185"/>
      <c r="R151" s="185"/>
      <c r="S151" s="185"/>
      <c r="T151" s="185"/>
      <c r="U151" s="185"/>
      <c r="V151" s="185"/>
    </row>
    <row r="152" spans="1:22" s="159" customFormat="1" ht="12.75">
      <c r="A152" s="157"/>
      <c r="B152" s="158"/>
      <c r="C152" s="158"/>
      <c r="D152" s="157"/>
      <c r="E152" s="158"/>
      <c r="J152" s="185"/>
      <c r="K152" s="239"/>
      <c r="L152" s="239"/>
      <c r="M152" s="181"/>
      <c r="N152" s="229"/>
      <c r="O152" s="229"/>
      <c r="P152" s="229"/>
      <c r="Q152" s="185"/>
      <c r="R152" s="185"/>
      <c r="S152" s="185"/>
      <c r="T152" s="185"/>
      <c r="U152" s="185"/>
      <c r="V152" s="185"/>
    </row>
    <row r="153" spans="1:22" s="159" customFormat="1" ht="12.75">
      <c r="A153" s="157"/>
      <c r="B153" s="158"/>
      <c r="C153" s="158"/>
      <c r="D153" s="157"/>
      <c r="E153" s="158"/>
      <c r="J153" s="185"/>
      <c r="K153" s="239"/>
      <c r="L153" s="239"/>
      <c r="M153" s="181"/>
      <c r="N153" s="229"/>
      <c r="O153" s="229"/>
      <c r="P153" s="229"/>
      <c r="Q153" s="185"/>
      <c r="R153" s="185"/>
      <c r="S153" s="185"/>
      <c r="T153" s="185"/>
      <c r="U153" s="185"/>
      <c r="V153" s="185"/>
    </row>
    <row r="154" spans="1:22" s="159" customFormat="1" ht="12.75">
      <c r="A154" s="157"/>
      <c r="B154" s="158"/>
      <c r="C154" s="158"/>
      <c r="D154" s="157"/>
      <c r="E154" s="158"/>
      <c r="J154" s="185"/>
      <c r="K154" s="239"/>
      <c r="L154" s="239"/>
      <c r="M154" s="181"/>
      <c r="N154" s="229"/>
      <c r="O154" s="229"/>
      <c r="P154" s="229"/>
      <c r="Q154" s="185"/>
      <c r="R154" s="185"/>
      <c r="S154" s="185"/>
      <c r="T154" s="185"/>
      <c r="U154" s="185"/>
      <c r="V154" s="185"/>
    </row>
    <row r="155" spans="1:22" s="159" customFormat="1" ht="12.75">
      <c r="A155" s="157"/>
      <c r="B155" s="158"/>
      <c r="C155" s="158"/>
      <c r="D155" s="157"/>
      <c r="E155" s="158"/>
      <c r="J155" s="185"/>
      <c r="K155" s="239"/>
      <c r="L155" s="239"/>
      <c r="M155" s="181"/>
      <c r="N155" s="229"/>
      <c r="O155" s="229"/>
      <c r="P155" s="229"/>
      <c r="Q155" s="185"/>
      <c r="R155" s="185"/>
      <c r="S155" s="185"/>
      <c r="T155" s="185"/>
      <c r="U155" s="185"/>
      <c r="V155" s="185"/>
    </row>
    <row r="156" spans="1:22" s="159" customFormat="1" ht="12.75">
      <c r="A156" s="157"/>
      <c r="B156" s="158"/>
      <c r="C156" s="158"/>
      <c r="D156" s="157"/>
      <c r="E156" s="158"/>
      <c r="J156" s="185"/>
      <c r="K156" s="239"/>
      <c r="L156" s="239"/>
      <c r="M156" s="181"/>
      <c r="N156" s="229"/>
      <c r="O156" s="229"/>
      <c r="P156" s="229"/>
      <c r="Q156" s="185"/>
      <c r="R156" s="185"/>
      <c r="S156" s="185"/>
      <c r="T156" s="185"/>
      <c r="U156" s="185"/>
      <c r="V156" s="185"/>
    </row>
    <row r="157" spans="1:22" s="159" customFormat="1" ht="12.75">
      <c r="A157" s="157"/>
      <c r="B157" s="158"/>
      <c r="C157" s="158"/>
      <c r="D157" s="157"/>
      <c r="E157" s="158"/>
      <c r="J157" s="185"/>
      <c r="K157" s="239"/>
      <c r="L157" s="239"/>
      <c r="M157" s="181"/>
      <c r="N157" s="229"/>
      <c r="O157" s="229"/>
      <c r="P157" s="229"/>
      <c r="Q157" s="185"/>
      <c r="R157" s="185"/>
      <c r="S157" s="185"/>
      <c r="T157" s="185"/>
      <c r="U157" s="185"/>
      <c r="V157" s="185"/>
    </row>
    <row r="158" spans="1:22" s="159" customFormat="1" ht="12.75">
      <c r="A158" s="157"/>
      <c r="B158" s="158"/>
      <c r="C158" s="158"/>
      <c r="D158" s="157"/>
      <c r="E158" s="158"/>
      <c r="J158" s="185"/>
      <c r="K158" s="239"/>
      <c r="L158" s="239"/>
      <c r="M158" s="181"/>
      <c r="N158" s="229"/>
      <c r="O158" s="229"/>
      <c r="P158" s="229"/>
      <c r="Q158" s="185"/>
      <c r="R158" s="185"/>
      <c r="S158" s="185"/>
      <c r="T158" s="185"/>
      <c r="U158" s="185"/>
      <c r="V158" s="185"/>
    </row>
    <row r="159" spans="1:22" s="159" customFormat="1" ht="12.75">
      <c r="A159" s="157"/>
      <c r="B159" s="158"/>
      <c r="C159" s="158"/>
      <c r="D159" s="157"/>
      <c r="E159" s="158"/>
      <c r="J159" s="185"/>
      <c r="K159" s="239"/>
      <c r="L159" s="239"/>
      <c r="M159" s="181"/>
      <c r="N159" s="229"/>
      <c r="O159" s="229"/>
      <c r="P159" s="229"/>
      <c r="Q159" s="185"/>
      <c r="R159" s="185"/>
      <c r="S159" s="185"/>
      <c r="T159" s="185"/>
      <c r="U159" s="185"/>
      <c r="V159" s="185"/>
    </row>
    <row r="160" spans="1:22" s="159" customFormat="1" ht="12.75">
      <c r="A160" s="157"/>
      <c r="B160" s="158"/>
      <c r="C160" s="158"/>
      <c r="D160" s="157"/>
      <c r="E160" s="158"/>
      <c r="J160" s="185"/>
      <c r="K160" s="239"/>
      <c r="L160" s="239"/>
      <c r="M160" s="181"/>
      <c r="N160" s="229"/>
      <c r="O160" s="229"/>
      <c r="P160" s="229"/>
      <c r="Q160" s="185"/>
      <c r="R160" s="185"/>
      <c r="S160" s="185"/>
      <c r="T160" s="185"/>
      <c r="U160" s="185"/>
      <c r="V160" s="185"/>
    </row>
    <row r="161" spans="1:22" s="159" customFormat="1" ht="12.75">
      <c r="A161" s="157"/>
      <c r="B161" s="158"/>
      <c r="C161" s="158"/>
      <c r="D161" s="157"/>
      <c r="E161" s="158"/>
      <c r="J161" s="185"/>
      <c r="K161" s="239"/>
      <c r="L161" s="239"/>
      <c r="M161" s="181"/>
      <c r="N161" s="229"/>
      <c r="O161" s="229"/>
      <c r="P161" s="229"/>
      <c r="Q161" s="185"/>
      <c r="R161" s="185"/>
      <c r="S161" s="185"/>
      <c r="T161" s="185"/>
      <c r="U161" s="185"/>
      <c r="V161" s="185"/>
    </row>
    <row r="162" spans="1:22" s="159" customFormat="1" ht="12.75">
      <c r="A162" s="157"/>
      <c r="B162" s="158"/>
      <c r="C162" s="158"/>
      <c r="D162" s="157"/>
      <c r="E162" s="158"/>
      <c r="J162" s="185"/>
      <c r="K162" s="239"/>
      <c r="L162" s="239"/>
      <c r="M162" s="181"/>
      <c r="N162" s="229"/>
      <c r="O162" s="229"/>
      <c r="P162" s="229"/>
      <c r="Q162" s="185"/>
      <c r="R162" s="185"/>
      <c r="S162" s="185"/>
      <c r="T162" s="185"/>
      <c r="U162" s="185"/>
      <c r="V162" s="185"/>
    </row>
    <row r="163" spans="1:22" s="159" customFormat="1" ht="12.75">
      <c r="A163" s="157"/>
      <c r="B163" s="158"/>
      <c r="C163" s="158"/>
      <c r="D163" s="157"/>
      <c r="E163" s="158"/>
      <c r="J163" s="185"/>
      <c r="K163" s="239"/>
      <c r="L163" s="239"/>
      <c r="M163" s="181"/>
      <c r="N163" s="229"/>
      <c r="O163" s="229"/>
      <c r="P163" s="229"/>
      <c r="Q163" s="185"/>
      <c r="R163" s="185"/>
      <c r="S163" s="185"/>
      <c r="T163" s="185"/>
      <c r="U163" s="185"/>
      <c r="V163" s="185"/>
    </row>
    <row r="164" spans="1:22" s="159" customFormat="1" ht="12.75">
      <c r="A164" s="157"/>
      <c r="B164" s="158"/>
      <c r="C164" s="158"/>
      <c r="D164" s="157"/>
      <c r="E164" s="158"/>
      <c r="J164" s="185"/>
      <c r="K164" s="239"/>
      <c r="L164" s="239"/>
      <c r="M164" s="181"/>
      <c r="N164" s="229"/>
      <c r="O164" s="229"/>
      <c r="P164" s="229"/>
      <c r="Q164" s="185"/>
      <c r="R164" s="185"/>
      <c r="S164" s="185"/>
      <c r="T164" s="185"/>
      <c r="U164" s="185"/>
      <c r="V164" s="185"/>
    </row>
    <row r="165" spans="1:22" s="159" customFormat="1" ht="12.75">
      <c r="A165" s="157"/>
      <c r="B165" s="158"/>
      <c r="C165" s="158"/>
      <c r="D165" s="157"/>
      <c r="E165" s="158"/>
      <c r="J165" s="185"/>
      <c r="K165" s="239"/>
      <c r="L165" s="239"/>
      <c r="M165" s="181"/>
      <c r="N165" s="229"/>
      <c r="O165" s="229"/>
      <c r="P165" s="229"/>
      <c r="Q165" s="185"/>
      <c r="R165" s="185"/>
      <c r="S165" s="185"/>
      <c r="T165" s="185"/>
      <c r="U165" s="185"/>
      <c r="V165" s="185"/>
    </row>
    <row r="166" spans="1:22" s="142" customFormat="1" ht="12.75">
      <c r="A166" s="140"/>
      <c r="B166" s="141"/>
      <c r="C166" s="141"/>
      <c r="D166" s="140"/>
      <c r="E166" s="39"/>
      <c r="J166" s="185"/>
      <c r="K166" s="239"/>
      <c r="L166" s="239"/>
      <c r="M166" s="181"/>
      <c r="N166" s="229"/>
      <c r="O166" s="229"/>
      <c r="P166" s="229"/>
      <c r="Q166" s="185"/>
      <c r="R166" s="185"/>
      <c r="S166" s="185"/>
      <c r="T166" s="185"/>
      <c r="U166" s="185"/>
      <c r="V166" s="185"/>
    </row>
    <row r="167" spans="1:22" s="142" customFormat="1" ht="12.75">
      <c r="A167" s="140"/>
      <c r="B167" s="141"/>
      <c r="C167" s="141"/>
      <c r="D167" s="140"/>
      <c r="E167" s="39"/>
      <c r="J167" s="185"/>
      <c r="K167" s="239"/>
      <c r="L167" s="239"/>
      <c r="M167" s="181"/>
      <c r="N167" s="229"/>
      <c r="O167" s="229"/>
      <c r="P167" s="229"/>
      <c r="Q167" s="185"/>
      <c r="R167" s="185"/>
      <c r="S167" s="185"/>
      <c r="T167" s="185"/>
      <c r="U167" s="185"/>
      <c r="V167" s="185"/>
    </row>
    <row r="168" spans="1:22" s="142" customFormat="1" ht="12.75">
      <c r="A168" s="140"/>
      <c r="B168" s="141"/>
      <c r="C168" s="141"/>
      <c r="D168" s="140"/>
      <c r="E168" s="39"/>
      <c r="J168" s="185"/>
      <c r="K168" s="239"/>
      <c r="L168" s="239"/>
      <c r="M168" s="181"/>
      <c r="N168" s="229"/>
      <c r="O168" s="229"/>
      <c r="P168" s="229"/>
      <c r="Q168" s="185"/>
      <c r="R168" s="185"/>
      <c r="S168" s="185"/>
      <c r="T168" s="185"/>
      <c r="U168" s="185"/>
      <c r="V168" s="185"/>
    </row>
    <row r="169" spans="1:22" s="142" customFormat="1" ht="12.75">
      <c r="A169" s="140"/>
      <c r="B169" s="141"/>
      <c r="C169" s="141"/>
      <c r="D169" s="140"/>
      <c r="E169" s="39"/>
      <c r="J169" s="185"/>
      <c r="K169" s="239"/>
      <c r="L169" s="239"/>
      <c r="M169" s="181"/>
      <c r="N169" s="229"/>
      <c r="O169" s="229"/>
      <c r="P169" s="229"/>
      <c r="Q169" s="185"/>
      <c r="R169" s="185"/>
      <c r="S169" s="185"/>
      <c r="T169" s="185"/>
      <c r="U169" s="185"/>
      <c r="V169" s="185"/>
    </row>
    <row r="170" spans="1:22" s="142" customFormat="1" ht="12.75">
      <c r="A170" s="140"/>
      <c r="B170" s="141"/>
      <c r="C170" s="141"/>
      <c r="D170" s="140"/>
      <c r="E170" s="39"/>
      <c r="J170" s="185"/>
      <c r="K170" s="239"/>
      <c r="L170" s="239"/>
      <c r="M170" s="181"/>
      <c r="N170" s="229"/>
      <c r="O170" s="229"/>
      <c r="P170" s="229"/>
      <c r="Q170" s="185"/>
      <c r="R170" s="185"/>
      <c r="S170" s="185"/>
      <c r="T170" s="185"/>
      <c r="U170" s="185"/>
      <c r="V170" s="185"/>
    </row>
    <row r="171" spans="1:22" s="142" customFormat="1" ht="12.75">
      <c r="A171" s="140"/>
      <c r="B171" s="141"/>
      <c r="C171" s="141"/>
      <c r="D171" s="140"/>
      <c r="E171" s="39"/>
      <c r="J171" s="185"/>
      <c r="K171" s="239"/>
      <c r="L171" s="239"/>
      <c r="M171" s="181"/>
      <c r="N171" s="229"/>
      <c r="O171" s="229"/>
      <c r="P171" s="229"/>
      <c r="Q171" s="185"/>
      <c r="R171" s="185"/>
      <c r="S171" s="185"/>
      <c r="T171" s="185"/>
      <c r="U171" s="185"/>
      <c r="V171" s="185"/>
    </row>
    <row r="172" spans="1:22" s="142" customFormat="1" ht="12.75">
      <c r="A172" s="140"/>
      <c r="B172" s="141"/>
      <c r="C172" s="141"/>
      <c r="D172" s="140"/>
      <c r="E172" s="39"/>
      <c r="J172" s="185"/>
      <c r="K172" s="239"/>
      <c r="L172" s="239"/>
      <c r="M172" s="181"/>
      <c r="N172" s="229"/>
      <c r="O172" s="229"/>
      <c r="P172" s="229"/>
      <c r="Q172" s="185"/>
      <c r="R172" s="185"/>
      <c r="S172" s="185"/>
      <c r="T172" s="185"/>
      <c r="U172" s="185"/>
      <c r="V172" s="185"/>
    </row>
    <row r="173" spans="1:22" s="142" customFormat="1" ht="12.75">
      <c r="A173" s="140"/>
      <c r="B173" s="141"/>
      <c r="C173" s="141"/>
      <c r="D173" s="140"/>
      <c r="E173" s="39"/>
      <c r="J173" s="185"/>
      <c r="K173" s="239"/>
      <c r="L173" s="239"/>
      <c r="M173" s="181"/>
      <c r="N173" s="229"/>
      <c r="O173" s="229"/>
      <c r="P173" s="229"/>
      <c r="Q173" s="185"/>
      <c r="R173" s="185"/>
      <c r="S173" s="185"/>
      <c r="T173" s="185"/>
      <c r="U173" s="185"/>
      <c r="V173" s="185"/>
    </row>
    <row r="174" spans="1:22" s="142" customFormat="1" ht="12.75">
      <c r="A174" s="140"/>
      <c r="B174" s="141"/>
      <c r="C174" s="141"/>
      <c r="D174" s="140"/>
      <c r="E174" s="39"/>
      <c r="J174" s="185"/>
      <c r="K174" s="239"/>
      <c r="L174" s="239"/>
      <c r="M174" s="181"/>
      <c r="N174" s="229"/>
      <c r="O174" s="229"/>
      <c r="P174" s="229"/>
      <c r="Q174" s="185"/>
      <c r="R174" s="185"/>
      <c r="S174" s="185"/>
      <c r="T174" s="185"/>
      <c r="U174" s="185"/>
      <c r="V174" s="185"/>
    </row>
    <row r="175" spans="1:22" s="142" customFormat="1" ht="12.75">
      <c r="A175" s="140"/>
      <c r="B175" s="141"/>
      <c r="C175" s="141"/>
      <c r="D175" s="140"/>
      <c r="E175" s="39"/>
      <c r="J175" s="185"/>
      <c r="K175" s="239"/>
      <c r="L175" s="239"/>
      <c r="M175" s="181"/>
      <c r="N175" s="229"/>
      <c r="O175" s="229"/>
      <c r="P175" s="229"/>
      <c r="Q175" s="185"/>
      <c r="R175" s="185"/>
      <c r="S175" s="185"/>
      <c r="T175" s="185"/>
      <c r="U175" s="185"/>
      <c r="V175" s="185"/>
    </row>
    <row r="176" spans="1:22" s="142" customFormat="1" ht="12.75">
      <c r="A176" s="140"/>
      <c r="B176" s="141"/>
      <c r="C176" s="141"/>
      <c r="D176" s="140"/>
      <c r="E176" s="39"/>
      <c r="J176" s="185"/>
      <c r="K176" s="239"/>
      <c r="L176" s="239"/>
      <c r="M176" s="181"/>
      <c r="N176" s="229"/>
      <c r="O176" s="229"/>
      <c r="P176" s="229"/>
      <c r="Q176" s="185"/>
      <c r="R176" s="185"/>
      <c r="S176" s="185"/>
      <c r="T176" s="185"/>
      <c r="U176" s="185"/>
      <c r="V176" s="185"/>
    </row>
    <row r="177" spans="1:22" s="142" customFormat="1" ht="12.75">
      <c r="A177" s="140"/>
      <c r="B177" s="141"/>
      <c r="C177" s="141"/>
      <c r="D177" s="140"/>
      <c r="E177" s="39"/>
      <c r="J177" s="185"/>
      <c r="K177" s="239"/>
      <c r="L177" s="239"/>
      <c r="M177" s="181"/>
      <c r="N177" s="229"/>
      <c r="O177" s="229"/>
      <c r="P177" s="229"/>
      <c r="Q177" s="185"/>
      <c r="R177" s="185"/>
      <c r="S177" s="185"/>
      <c r="T177" s="185"/>
      <c r="U177" s="185"/>
      <c r="V177" s="185"/>
    </row>
    <row r="178" spans="1:22" s="142" customFormat="1" ht="12.75">
      <c r="A178" s="140"/>
      <c r="B178" s="141"/>
      <c r="C178" s="141"/>
      <c r="D178" s="140"/>
      <c r="E178" s="39"/>
      <c r="J178" s="185"/>
      <c r="K178" s="239"/>
      <c r="L178" s="239"/>
      <c r="M178" s="181"/>
      <c r="N178" s="229"/>
      <c r="O178" s="229"/>
      <c r="P178" s="229"/>
      <c r="Q178" s="185"/>
      <c r="R178" s="185"/>
      <c r="S178" s="185"/>
    </row>
    <row r="179" spans="1:22" s="142" customFormat="1" ht="12.75">
      <c r="A179" s="140"/>
      <c r="B179" s="141"/>
      <c r="C179" s="141"/>
      <c r="D179" s="140"/>
      <c r="E179" s="39"/>
      <c r="J179" s="185"/>
      <c r="K179" s="239"/>
      <c r="L179" s="239"/>
      <c r="M179" s="181"/>
      <c r="N179" s="229"/>
      <c r="O179" s="229"/>
      <c r="P179" s="229"/>
      <c r="Q179" s="185"/>
      <c r="R179" s="185"/>
      <c r="S179" s="185"/>
    </row>
    <row r="180" spans="1:22" s="142" customFormat="1" ht="12.75">
      <c r="A180" s="140"/>
      <c r="B180" s="141"/>
      <c r="C180" s="141"/>
      <c r="D180" s="140"/>
      <c r="E180" s="39"/>
      <c r="J180" s="185"/>
      <c r="K180" s="239"/>
      <c r="L180" s="239"/>
      <c r="M180" s="181"/>
      <c r="N180" s="229"/>
      <c r="O180" s="229"/>
      <c r="P180" s="229"/>
      <c r="Q180" s="185"/>
      <c r="R180" s="185"/>
      <c r="S180" s="185"/>
    </row>
    <row r="181" spans="1:22" s="142" customFormat="1" ht="12.75">
      <c r="A181" s="140"/>
      <c r="B181" s="141"/>
      <c r="C181" s="141"/>
      <c r="D181" s="140"/>
      <c r="E181" s="39"/>
      <c r="J181" s="185"/>
      <c r="K181" s="239"/>
      <c r="L181" s="239"/>
      <c r="M181" s="181"/>
      <c r="N181" s="229"/>
      <c r="O181" s="229"/>
      <c r="P181" s="229"/>
      <c r="Q181" s="185"/>
      <c r="R181" s="185"/>
      <c r="S181" s="185"/>
    </row>
    <row r="182" spans="1:22" s="142" customFormat="1" ht="12.75">
      <c r="A182" s="140"/>
      <c r="B182" s="141"/>
      <c r="C182" s="141"/>
      <c r="D182" s="140"/>
      <c r="E182" s="39"/>
      <c r="J182" s="185"/>
      <c r="K182" s="239"/>
      <c r="L182" s="239"/>
      <c r="M182" s="181"/>
      <c r="N182" s="229"/>
      <c r="O182" s="229"/>
      <c r="P182" s="229"/>
      <c r="Q182" s="185"/>
    </row>
    <row r="183" spans="1:22" s="142" customFormat="1" ht="12.75">
      <c r="A183" s="140"/>
      <c r="B183" s="141"/>
      <c r="C183" s="141"/>
      <c r="D183" s="140"/>
      <c r="E183" s="39"/>
      <c r="J183" s="185"/>
      <c r="K183" s="239"/>
      <c r="L183" s="239"/>
      <c r="M183" s="181"/>
      <c r="N183" s="229"/>
      <c r="O183" s="229"/>
      <c r="P183" s="229"/>
      <c r="Q183" s="185"/>
    </row>
    <row r="184" spans="1:22" ht="5.65" customHeight="1">
      <c r="N184" s="229"/>
      <c r="O184" s="229"/>
      <c r="P184" s="229"/>
    </row>
    <row r="185" spans="1:22" ht="5.65" customHeight="1">
      <c r="N185" s="229"/>
      <c r="O185" s="229"/>
      <c r="P185" s="229"/>
    </row>
    <row r="186" spans="1:22" ht="5.65" customHeight="1">
      <c r="N186" s="229"/>
      <c r="O186" s="229"/>
      <c r="P186" s="229"/>
    </row>
    <row r="187" spans="1:22" ht="5.65" customHeight="1">
      <c r="N187" s="229"/>
      <c r="O187" s="229"/>
      <c r="P187" s="229"/>
    </row>
    <row r="188" spans="1:22" ht="5.65" customHeight="1">
      <c r="N188" s="229"/>
      <c r="O188" s="229"/>
      <c r="P188" s="229"/>
    </row>
    <row r="189" spans="1:22" ht="5.65" customHeight="1">
      <c r="N189" s="229"/>
      <c r="O189" s="229"/>
      <c r="P189" s="229"/>
    </row>
    <row r="190" spans="1:22" ht="5.65" customHeight="1">
      <c r="N190" s="229"/>
      <c r="O190" s="229"/>
      <c r="P190" s="229"/>
    </row>
    <row r="191" spans="1:22" ht="5.65" customHeight="1">
      <c r="N191" s="229"/>
      <c r="O191" s="229"/>
      <c r="P191" s="229"/>
    </row>
    <row r="192" spans="1:22" ht="5.65" customHeight="1">
      <c r="N192" s="229"/>
      <c r="O192" s="229"/>
      <c r="P192" s="229"/>
    </row>
    <row r="193" spans="14:16" ht="5.65" customHeight="1">
      <c r="N193" s="229"/>
      <c r="O193" s="229"/>
      <c r="P193" s="229"/>
    </row>
    <row r="194" spans="14:16" ht="5.65" customHeight="1">
      <c r="N194" s="229"/>
      <c r="O194" s="229"/>
      <c r="P194" s="229"/>
    </row>
    <row r="195" spans="14:16" ht="5.65" customHeight="1">
      <c r="N195" s="229"/>
      <c r="O195" s="229"/>
      <c r="P195" s="229"/>
    </row>
    <row r="196" spans="14:16" ht="5.65" customHeight="1">
      <c r="N196" s="229"/>
      <c r="O196" s="229"/>
      <c r="P196" s="229"/>
    </row>
    <row r="197" spans="14:16" ht="5.65" customHeight="1">
      <c r="N197" s="229"/>
      <c r="O197" s="229"/>
      <c r="P197" s="229"/>
    </row>
    <row r="198" spans="14:16" ht="5.65" customHeight="1">
      <c r="N198" s="229"/>
      <c r="O198" s="229"/>
      <c r="P198" s="229"/>
    </row>
    <row r="199" spans="14:16" ht="5.65" customHeight="1">
      <c r="N199" s="229"/>
      <c r="O199" s="229"/>
      <c r="P199" s="229"/>
    </row>
    <row r="200" spans="14:16" ht="5.65" customHeight="1">
      <c r="N200" s="229"/>
      <c r="O200" s="229"/>
      <c r="P200" s="229"/>
    </row>
    <row r="201" spans="14:16" ht="5.65" customHeight="1">
      <c r="N201" s="229"/>
      <c r="O201" s="229"/>
      <c r="P201" s="229"/>
    </row>
    <row r="202" spans="14:16" ht="5.65" customHeight="1">
      <c r="N202" s="229"/>
      <c r="O202" s="229"/>
      <c r="P202" s="229"/>
    </row>
    <row r="203" spans="14:16" ht="5.65" customHeight="1">
      <c r="N203" s="229"/>
      <c r="O203" s="229"/>
      <c r="P203" s="229"/>
    </row>
    <row r="204" spans="14:16" ht="5.65" customHeight="1">
      <c r="N204" s="229"/>
      <c r="O204" s="229"/>
      <c r="P204" s="229"/>
    </row>
    <row r="205" spans="14:16" ht="5.65" customHeight="1">
      <c r="N205" s="229"/>
      <c r="O205" s="229"/>
      <c r="P205" s="229"/>
    </row>
    <row r="206" spans="14:16" ht="5.65" customHeight="1">
      <c r="N206" s="229"/>
      <c r="O206" s="229"/>
      <c r="P206" s="229"/>
    </row>
    <row r="207" spans="14:16" ht="5.65" customHeight="1">
      <c r="N207" s="229"/>
      <c r="O207" s="229"/>
      <c r="P207" s="229"/>
    </row>
    <row r="208" spans="14:16" ht="5.65" customHeight="1">
      <c r="N208" s="229"/>
      <c r="O208" s="229"/>
      <c r="P208" s="229"/>
    </row>
    <row r="209" spans="14:16" ht="5.65" customHeight="1">
      <c r="N209" s="229"/>
      <c r="O209" s="229"/>
      <c r="P209" s="229"/>
    </row>
    <row r="210" spans="14:16" ht="5.65" customHeight="1">
      <c r="N210" s="229"/>
      <c r="O210" s="229"/>
      <c r="P210" s="229"/>
    </row>
    <row r="211" spans="14:16" ht="5.65" customHeight="1">
      <c r="N211" s="229"/>
      <c r="O211" s="229"/>
      <c r="P211" s="229"/>
    </row>
    <row r="212" spans="14:16" ht="5.65" customHeight="1">
      <c r="N212" s="229"/>
      <c r="O212" s="229"/>
      <c r="P212" s="229"/>
    </row>
    <row r="213" spans="14:16" ht="5.65" customHeight="1">
      <c r="N213" s="229"/>
      <c r="O213" s="229"/>
      <c r="P213" s="229"/>
    </row>
    <row r="214" spans="14:16" ht="5.65" customHeight="1">
      <c r="N214" s="229"/>
      <c r="O214" s="229"/>
      <c r="P214" s="229"/>
    </row>
    <row r="215" spans="14:16" ht="5.65" customHeight="1">
      <c r="N215" s="229"/>
      <c r="O215" s="229"/>
      <c r="P215" s="229"/>
    </row>
    <row r="216" spans="14:16" ht="5.65" customHeight="1">
      <c r="N216" s="229"/>
      <c r="O216" s="229"/>
      <c r="P216" s="229"/>
    </row>
    <row r="217" spans="14:16" ht="5.65" customHeight="1">
      <c r="N217" s="229"/>
      <c r="O217" s="229"/>
      <c r="P217" s="229"/>
    </row>
    <row r="218" spans="14:16" ht="5.65" customHeight="1">
      <c r="N218" s="229"/>
      <c r="O218" s="229"/>
      <c r="P218" s="229"/>
    </row>
    <row r="219" spans="14:16" ht="5.65" customHeight="1">
      <c r="N219" s="229"/>
      <c r="O219" s="229"/>
      <c r="P219" s="229"/>
    </row>
    <row r="220" spans="14:16" ht="5.65" customHeight="1">
      <c r="N220" s="229"/>
      <c r="O220" s="229"/>
      <c r="P220" s="229"/>
    </row>
    <row r="221" spans="14:16" ht="5.65" customHeight="1">
      <c r="N221" s="229"/>
      <c r="O221" s="229"/>
      <c r="P221" s="229"/>
    </row>
    <row r="222" spans="14:16" ht="5.65" customHeight="1">
      <c r="N222" s="229"/>
      <c r="O222" s="229"/>
      <c r="P222" s="229"/>
    </row>
    <row r="223" spans="14:16" ht="5.65" customHeight="1">
      <c r="N223" s="229"/>
      <c r="O223" s="229"/>
      <c r="P223" s="229"/>
    </row>
    <row r="224" spans="14:16" ht="5.65" customHeight="1">
      <c r="N224" s="229"/>
      <c r="O224" s="229"/>
      <c r="P224" s="229"/>
    </row>
    <row r="225" spans="14:16" ht="5.65" customHeight="1">
      <c r="N225" s="229"/>
      <c r="O225" s="229"/>
      <c r="P225" s="229"/>
    </row>
    <row r="226" spans="14:16" ht="5.65" customHeight="1">
      <c r="N226" s="229"/>
      <c r="O226" s="229"/>
      <c r="P226" s="229"/>
    </row>
    <row r="227" spans="14:16" ht="5.65" customHeight="1">
      <c r="N227" s="229"/>
      <c r="O227" s="229"/>
      <c r="P227" s="229"/>
    </row>
    <row r="228" spans="14:16" ht="5.65" customHeight="1">
      <c r="N228" s="229"/>
      <c r="O228" s="229"/>
      <c r="P228" s="229"/>
    </row>
    <row r="229" spans="14:16" ht="5.65" customHeight="1">
      <c r="N229" s="229"/>
      <c r="O229" s="229"/>
      <c r="P229" s="229"/>
    </row>
    <row r="230" spans="14:16" ht="5.65" customHeight="1">
      <c r="N230" s="229"/>
      <c r="O230" s="229"/>
      <c r="P230" s="229"/>
    </row>
    <row r="231" spans="14:16" ht="5.65" customHeight="1">
      <c r="N231" s="229"/>
      <c r="O231" s="229"/>
      <c r="P231" s="229"/>
    </row>
    <row r="232" spans="14:16" ht="5.65" customHeight="1">
      <c r="N232" s="229"/>
      <c r="O232" s="229"/>
      <c r="P232" s="229"/>
    </row>
    <row r="233" spans="14:16" ht="5.65" customHeight="1">
      <c r="N233" s="229"/>
      <c r="O233" s="229"/>
      <c r="P233" s="229"/>
    </row>
    <row r="234" spans="14:16" ht="5.65" customHeight="1">
      <c r="N234" s="229"/>
      <c r="O234" s="229"/>
      <c r="P234" s="229"/>
    </row>
    <row r="235" spans="14:16" ht="5.65" customHeight="1">
      <c r="N235" s="229"/>
      <c r="O235" s="229"/>
      <c r="P235" s="229"/>
    </row>
    <row r="236" spans="14:16" ht="5.65" customHeight="1">
      <c r="N236" s="229"/>
      <c r="O236" s="229"/>
      <c r="P236" s="229"/>
    </row>
    <row r="237" spans="14:16" ht="5.65" customHeight="1">
      <c r="N237" s="229"/>
      <c r="O237" s="229"/>
      <c r="P237" s="229"/>
    </row>
    <row r="238" spans="14:16" ht="5.65" customHeight="1">
      <c r="N238" s="229"/>
      <c r="O238" s="229"/>
      <c r="P238" s="229"/>
    </row>
    <row r="239" spans="14:16" ht="5.65" customHeight="1">
      <c r="N239" s="229"/>
      <c r="O239" s="229"/>
      <c r="P239" s="229"/>
    </row>
    <row r="240" spans="14:16" ht="5.65" customHeight="1">
      <c r="N240" s="229"/>
      <c r="O240" s="229"/>
      <c r="P240" s="229"/>
    </row>
    <row r="241" spans="14:16" ht="5.65" customHeight="1">
      <c r="N241" s="229"/>
      <c r="O241" s="229"/>
      <c r="P241" s="229"/>
    </row>
    <row r="242" spans="14:16" ht="5.65" customHeight="1">
      <c r="N242" s="229"/>
      <c r="O242" s="229"/>
      <c r="P242" s="229"/>
    </row>
    <row r="243" spans="14:16" ht="5.65" customHeight="1">
      <c r="N243" s="229"/>
      <c r="O243" s="229"/>
      <c r="P243" s="229"/>
    </row>
    <row r="244" spans="14:16" ht="5.65" customHeight="1">
      <c r="N244" s="229"/>
      <c r="O244" s="229"/>
      <c r="P244" s="229"/>
    </row>
    <row r="245" spans="14:16" ht="5.65" customHeight="1">
      <c r="N245" s="229"/>
      <c r="O245" s="229"/>
      <c r="P245" s="229"/>
    </row>
    <row r="246" spans="14:16" ht="5.65" customHeight="1">
      <c r="N246" s="229"/>
      <c r="O246" s="229"/>
      <c r="P246" s="229"/>
    </row>
    <row r="247" spans="14:16" ht="5.65" customHeight="1">
      <c r="N247" s="229"/>
      <c r="O247" s="229"/>
      <c r="P247" s="229"/>
    </row>
    <row r="248" spans="14:16" ht="5.65" customHeight="1">
      <c r="N248" s="229"/>
      <c r="O248" s="229"/>
      <c r="P248" s="229"/>
    </row>
    <row r="249" spans="14:16" ht="5.65" customHeight="1">
      <c r="N249" s="229"/>
      <c r="O249" s="229"/>
      <c r="P249" s="229"/>
    </row>
    <row r="250" spans="14:16" ht="5.65" customHeight="1">
      <c r="N250" s="229"/>
      <c r="O250" s="229"/>
      <c r="P250" s="229"/>
    </row>
    <row r="251" spans="14:16" ht="5.65" customHeight="1">
      <c r="N251" s="229"/>
      <c r="O251" s="229"/>
      <c r="P251" s="229"/>
    </row>
    <row r="252" spans="14:16" ht="5.65" customHeight="1">
      <c r="N252" s="229"/>
      <c r="O252" s="229"/>
      <c r="P252" s="229"/>
    </row>
  </sheetData>
  <mergeCells count="1">
    <mergeCell ref="A1:I2"/>
  </mergeCells>
  <phoneticPr fontId="6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495"/>
  <sheetViews>
    <sheetView workbookViewId="0"/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7.8554687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7" width="8.85546875" style="50" customWidth="1"/>
    <col min="18" max="16384" width="9.140625" style="50"/>
  </cols>
  <sheetData>
    <row r="1" spans="1:17" ht="21" customHeight="1" thickBot="1">
      <c r="B1" s="373" t="s">
        <v>146</v>
      </c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5"/>
    </row>
    <row r="2" spans="1:17" ht="57">
      <c r="B2" s="58" t="s">
        <v>113</v>
      </c>
      <c r="C2" s="58" t="s">
        <v>147</v>
      </c>
      <c r="D2" s="58" t="s">
        <v>114</v>
      </c>
      <c r="E2" s="58" t="s">
        <v>115</v>
      </c>
      <c r="F2" s="58" t="s">
        <v>116</v>
      </c>
      <c r="G2" s="58" t="s">
        <v>117</v>
      </c>
      <c r="H2" s="58" t="s">
        <v>118</v>
      </c>
      <c r="I2" s="58" t="s">
        <v>119</v>
      </c>
      <c r="J2" s="58" t="s">
        <v>120</v>
      </c>
      <c r="K2" s="58" t="s">
        <v>495</v>
      </c>
      <c r="L2" s="58" t="s">
        <v>121</v>
      </c>
      <c r="M2" s="58" t="s">
        <v>122</v>
      </c>
      <c r="N2" s="58" t="s">
        <v>123</v>
      </c>
      <c r="O2" s="58" t="s">
        <v>124</v>
      </c>
      <c r="P2" s="58" t="s">
        <v>125</v>
      </c>
    </row>
    <row r="3" spans="1:17" ht="10.5" hidden="1" customHeight="1">
      <c r="B3" s="36"/>
      <c r="C3" s="36"/>
      <c r="D3" s="36"/>
    </row>
    <row r="4" spans="1:17" hidden="1">
      <c r="A4" s="51">
        <v>32874</v>
      </c>
      <c r="B4" s="164">
        <v>70943</v>
      </c>
      <c r="C4" s="164">
        <f>B4-D4</f>
        <v>7043</v>
      </c>
      <c r="D4" s="164">
        <v>63900</v>
      </c>
      <c r="E4" s="164">
        <v>8867</v>
      </c>
      <c r="F4" s="164">
        <v>2420</v>
      </c>
      <c r="G4" s="164">
        <v>1229</v>
      </c>
      <c r="H4" s="164">
        <v>453</v>
      </c>
      <c r="I4" s="164">
        <v>2090</v>
      </c>
      <c r="J4" s="164">
        <v>4019</v>
      </c>
      <c r="K4" s="164">
        <v>6633</v>
      </c>
      <c r="L4" s="164">
        <v>5446</v>
      </c>
      <c r="M4" s="164">
        <v>2061</v>
      </c>
      <c r="N4" s="164">
        <v>5802</v>
      </c>
      <c r="O4" s="164">
        <v>1307</v>
      </c>
      <c r="P4" s="164">
        <v>1616</v>
      </c>
      <c r="Q4" s="52"/>
    </row>
    <row r="5" spans="1:17" hidden="1">
      <c r="A5" s="51">
        <v>32905</v>
      </c>
      <c r="B5" s="164">
        <v>82517</v>
      </c>
      <c r="C5" s="164">
        <f t="shared" ref="C5:C68" si="0">B5-D5</f>
        <v>5934</v>
      </c>
      <c r="D5" s="164">
        <v>76583</v>
      </c>
      <c r="E5" s="164">
        <v>13036</v>
      </c>
      <c r="F5" s="164">
        <v>3241</v>
      </c>
      <c r="G5" s="164">
        <v>1158</v>
      </c>
      <c r="H5" s="164">
        <v>467</v>
      </c>
      <c r="I5" s="164">
        <v>2370</v>
      </c>
      <c r="J5" s="164">
        <v>4308</v>
      </c>
      <c r="K5" s="164">
        <v>6131</v>
      </c>
      <c r="L5" s="164">
        <v>5136</v>
      </c>
      <c r="M5" s="164">
        <v>3102</v>
      </c>
      <c r="N5" s="164">
        <v>5759</v>
      </c>
      <c r="O5" s="164">
        <v>1686</v>
      </c>
      <c r="P5" s="164">
        <v>1866</v>
      </c>
      <c r="Q5" s="52"/>
    </row>
    <row r="6" spans="1:17" hidden="1">
      <c r="A6" s="51">
        <v>32933</v>
      </c>
      <c r="B6" s="164">
        <v>90843</v>
      </c>
      <c r="C6" s="164">
        <f t="shared" si="0"/>
        <v>7775</v>
      </c>
      <c r="D6" s="164">
        <v>83068</v>
      </c>
      <c r="E6" s="164">
        <v>14624</v>
      </c>
      <c r="F6" s="164">
        <v>2730</v>
      </c>
      <c r="G6" s="164">
        <v>1259</v>
      </c>
      <c r="H6" s="164">
        <v>413</v>
      </c>
      <c r="I6" s="164">
        <v>2303</v>
      </c>
      <c r="J6" s="164">
        <v>6885</v>
      </c>
      <c r="K6" s="164">
        <v>7846</v>
      </c>
      <c r="L6" s="164">
        <v>6769</v>
      </c>
      <c r="M6" s="164">
        <v>2511</v>
      </c>
      <c r="N6" s="164">
        <v>6177</v>
      </c>
      <c r="O6" s="164">
        <v>1912</v>
      </c>
      <c r="P6" s="164">
        <v>2296</v>
      </c>
    </row>
    <row r="7" spans="1:17" hidden="1">
      <c r="A7" s="51">
        <v>32964</v>
      </c>
      <c r="B7" s="164">
        <v>66749</v>
      </c>
      <c r="C7" s="164">
        <f t="shared" si="0"/>
        <v>6000</v>
      </c>
      <c r="D7" s="164">
        <v>60749</v>
      </c>
      <c r="E7" s="164">
        <v>8629</v>
      </c>
      <c r="F7" s="164">
        <v>2041</v>
      </c>
      <c r="G7" s="164">
        <v>834</v>
      </c>
      <c r="H7" s="164">
        <v>637</v>
      </c>
      <c r="I7" s="164">
        <v>2144</v>
      </c>
      <c r="J7" s="164">
        <v>4339</v>
      </c>
      <c r="K7" s="164">
        <v>5295</v>
      </c>
      <c r="L7" s="164">
        <v>4820</v>
      </c>
      <c r="M7" s="164">
        <v>2234</v>
      </c>
      <c r="N7" s="164">
        <v>4918</v>
      </c>
      <c r="O7" s="164">
        <v>1075</v>
      </c>
      <c r="P7" s="164">
        <v>1374</v>
      </c>
    </row>
    <row r="8" spans="1:17" hidden="1">
      <c r="A8" s="51">
        <v>32994</v>
      </c>
      <c r="B8" s="164">
        <v>79789</v>
      </c>
      <c r="C8" s="164">
        <f t="shared" si="0"/>
        <v>6365</v>
      </c>
      <c r="D8" s="164">
        <v>73424</v>
      </c>
      <c r="E8" s="164">
        <v>11302</v>
      </c>
      <c r="F8" s="164">
        <v>2559</v>
      </c>
      <c r="G8" s="164">
        <v>1123</v>
      </c>
      <c r="H8" s="164">
        <v>630</v>
      </c>
      <c r="I8" s="164">
        <v>2401</v>
      </c>
      <c r="J8" s="164">
        <v>6638</v>
      </c>
      <c r="K8" s="164">
        <v>6852</v>
      </c>
      <c r="L8" s="164">
        <v>5284</v>
      </c>
      <c r="M8" s="164">
        <v>2376</v>
      </c>
      <c r="N8" s="164">
        <v>6180</v>
      </c>
      <c r="O8" s="164">
        <v>1272</v>
      </c>
      <c r="P8" s="164">
        <v>1933</v>
      </c>
    </row>
    <row r="9" spans="1:17" hidden="1">
      <c r="A9" s="51">
        <v>33025</v>
      </c>
      <c r="B9" s="164">
        <v>88335</v>
      </c>
      <c r="C9" s="164">
        <f t="shared" si="0"/>
        <v>7585</v>
      </c>
      <c r="D9" s="164">
        <v>80750</v>
      </c>
      <c r="E9" s="164">
        <v>13169</v>
      </c>
      <c r="F9" s="164">
        <v>2182</v>
      </c>
      <c r="G9" s="164">
        <v>1191</v>
      </c>
      <c r="H9" s="164">
        <v>460</v>
      </c>
      <c r="I9" s="164">
        <v>2480</v>
      </c>
      <c r="J9" s="164">
        <v>6530</v>
      </c>
      <c r="K9" s="164">
        <v>8012</v>
      </c>
      <c r="L9" s="164">
        <v>6538</v>
      </c>
      <c r="M9" s="164">
        <v>2132</v>
      </c>
      <c r="N9" s="164">
        <v>6383</v>
      </c>
      <c r="O9" s="164">
        <v>2433</v>
      </c>
      <c r="P9" s="164">
        <v>2106</v>
      </c>
    </row>
    <row r="10" spans="1:17" hidden="1">
      <c r="A10" s="51">
        <v>33055</v>
      </c>
      <c r="B10" s="164">
        <v>84744</v>
      </c>
      <c r="C10" s="164">
        <f t="shared" si="0"/>
        <v>7758</v>
      </c>
      <c r="D10" s="164">
        <v>76986</v>
      </c>
      <c r="E10" s="164">
        <v>11000</v>
      </c>
      <c r="F10" s="164">
        <v>2933</v>
      </c>
      <c r="G10" s="164">
        <v>1509</v>
      </c>
      <c r="H10" s="164">
        <v>622</v>
      </c>
      <c r="I10" s="164">
        <v>2678</v>
      </c>
      <c r="J10" s="164">
        <v>6271</v>
      </c>
      <c r="K10" s="164">
        <v>8850</v>
      </c>
      <c r="L10" s="164">
        <v>6219</v>
      </c>
      <c r="M10" s="164">
        <v>3172</v>
      </c>
      <c r="N10" s="164">
        <v>6543</v>
      </c>
      <c r="O10" s="164">
        <v>1764</v>
      </c>
      <c r="P10" s="164">
        <v>1850</v>
      </c>
    </row>
    <row r="11" spans="1:17" hidden="1">
      <c r="A11" s="51">
        <v>33086</v>
      </c>
      <c r="B11" s="164">
        <v>86240</v>
      </c>
      <c r="C11" s="164">
        <f t="shared" si="0"/>
        <v>8039</v>
      </c>
      <c r="D11" s="164">
        <v>78201</v>
      </c>
      <c r="E11" s="164">
        <v>12620</v>
      </c>
      <c r="F11" s="164">
        <v>2854</v>
      </c>
      <c r="G11" s="164">
        <v>1121</v>
      </c>
      <c r="H11" s="164">
        <v>501</v>
      </c>
      <c r="I11" s="164">
        <v>2340</v>
      </c>
      <c r="J11" s="164">
        <v>6614</v>
      </c>
      <c r="K11" s="164">
        <v>9572</v>
      </c>
      <c r="L11" s="164">
        <v>6800</v>
      </c>
      <c r="M11" s="164">
        <v>2977</v>
      </c>
      <c r="N11" s="164">
        <v>6712</v>
      </c>
      <c r="O11" s="164">
        <v>1790</v>
      </c>
      <c r="P11" s="164">
        <v>1600</v>
      </c>
    </row>
    <row r="12" spans="1:17" hidden="1">
      <c r="A12" s="51">
        <v>33117</v>
      </c>
      <c r="B12" s="164">
        <v>76912</v>
      </c>
      <c r="C12" s="164">
        <f t="shared" si="0"/>
        <v>6598</v>
      </c>
      <c r="D12" s="164">
        <v>70314</v>
      </c>
      <c r="E12" s="164">
        <v>11191</v>
      </c>
      <c r="F12" s="164">
        <v>1963</v>
      </c>
      <c r="G12" s="164">
        <v>848</v>
      </c>
      <c r="H12" s="164">
        <v>717</v>
      </c>
      <c r="I12" s="164">
        <v>1910</v>
      </c>
      <c r="J12" s="164">
        <v>6306</v>
      </c>
      <c r="K12" s="164">
        <v>10713</v>
      </c>
      <c r="L12" s="164">
        <v>5046</v>
      </c>
      <c r="M12" s="164">
        <v>2164</v>
      </c>
      <c r="N12" s="164">
        <v>5853</v>
      </c>
      <c r="O12" s="164">
        <v>1416</v>
      </c>
      <c r="P12" s="164">
        <v>1860</v>
      </c>
    </row>
    <row r="13" spans="1:17" hidden="1">
      <c r="A13" s="51">
        <v>33147</v>
      </c>
      <c r="B13" s="164">
        <v>78936</v>
      </c>
      <c r="C13" s="164">
        <f t="shared" si="0"/>
        <v>6682</v>
      </c>
      <c r="D13" s="164">
        <v>72254</v>
      </c>
      <c r="E13" s="164">
        <v>11946</v>
      </c>
      <c r="F13" s="164">
        <v>2743</v>
      </c>
      <c r="G13" s="164">
        <v>1040</v>
      </c>
      <c r="H13" s="164">
        <v>513</v>
      </c>
      <c r="I13" s="164">
        <v>2604</v>
      </c>
      <c r="J13" s="164">
        <v>4655</v>
      </c>
      <c r="K13" s="164">
        <v>9134</v>
      </c>
      <c r="L13" s="164">
        <v>5490</v>
      </c>
      <c r="M13" s="164">
        <v>1917</v>
      </c>
      <c r="N13" s="164">
        <v>5495</v>
      </c>
      <c r="O13" s="164">
        <v>1461</v>
      </c>
      <c r="P13" s="164">
        <v>2268</v>
      </c>
    </row>
    <row r="14" spans="1:17" hidden="1">
      <c r="A14" s="51">
        <v>33178</v>
      </c>
      <c r="B14" s="164">
        <v>87859</v>
      </c>
      <c r="C14" s="164">
        <f t="shared" si="0"/>
        <v>8042</v>
      </c>
      <c r="D14" s="164">
        <v>79817</v>
      </c>
      <c r="E14" s="164">
        <v>11879</v>
      </c>
      <c r="F14" s="164">
        <v>2358</v>
      </c>
      <c r="G14" s="164">
        <v>1592</v>
      </c>
      <c r="H14" s="164">
        <v>720</v>
      </c>
      <c r="I14" s="164">
        <v>2557</v>
      </c>
      <c r="J14" s="164">
        <v>6678</v>
      </c>
      <c r="K14" s="164">
        <v>10646</v>
      </c>
      <c r="L14" s="164">
        <v>6073</v>
      </c>
      <c r="M14" s="164">
        <v>1971</v>
      </c>
      <c r="N14" s="164">
        <v>6392</v>
      </c>
      <c r="O14" s="164">
        <v>1871</v>
      </c>
      <c r="P14" s="164">
        <v>1964</v>
      </c>
    </row>
    <row r="15" spans="1:17" hidden="1">
      <c r="A15" s="51">
        <v>33208</v>
      </c>
      <c r="B15" s="164">
        <v>57913</v>
      </c>
      <c r="C15" s="164">
        <f t="shared" si="0"/>
        <v>5239</v>
      </c>
      <c r="D15" s="164">
        <v>52674</v>
      </c>
      <c r="E15" s="164">
        <v>8889</v>
      </c>
      <c r="F15" s="164">
        <v>2553</v>
      </c>
      <c r="G15" s="164">
        <v>761</v>
      </c>
      <c r="H15" s="164">
        <v>662</v>
      </c>
      <c r="I15" s="164">
        <v>1455</v>
      </c>
      <c r="J15" s="164">
        <v>3576</v>
      </c>
      <c r="K15" s="164">
        <v>6147</v>
      </c>
      <c r="L15" s="164">
        <v>4353</v>
      </c>
      <c r="M15" s="164">
        <v>1507</v>
      </c>
      <c r="N15" s="164">
        <v>3582</v>
      </c>
      <c r="O15" s="164">
        <v>1066</v>
      </c>
      <c r="P15" s="164">
        <v>1581</v>
      </c>
    </row>
    <row r="16" spans="1:17" hidden="1">
      <c r="A16" s="51">
        <v>33239</v>
      </c>
      <c r="B16" s="164">
        <v>76785</v>
      </c>
      <c r="C16" s="164">
        <f t="shared" si="0"/>
        <v>7039</v>
      </c>
      <c r="D16" s="164">
        <v>69746</v>
      </c>
      <c r="E16" s="164">
        <v>10289</v>
      </c>
      <c r="F16" s="164">
        <v>2250</v>
      </c>
      <c r="G16" s="164">
        <v>1377</v>
      </c>
      <c r="H16" s="164">
        <v>417</v>
      </c>
      <c r="I16" s="164">
        <v>1889</v>
      </c>
      <c r="J16" s="164">
        <v>4305</v>
      </c>
      <c r="K16" s="164">
        <v>9913</v>
      </c>
      <c r="L16" s="164">
        <v>4889</v>
      </c>
      <c r="M16" s="164">
        <v>2158</v>
      </c>
      <c r="N16" s="164">
        <v>5522</v>
      </c>
      <c r="O16" s="164">
        <v>1604</v>
      </c>
      <c r="P16" s="164">
        <v>1483</v>
      </c>
    </row>
    <row r="17" spans="1:16" hidden="1">
      <c r="A17" s="51">
        <v>33270</v>
      </c>
      <c r="B17" s="164">
        <v>88970</v>
      </c>
      <c r="C17" s="164">
        <f t="shared" si="0"/>
        <v>9947</v>
      </c>
      <c r="D17" s="164">
        <v>79023</v>
      </c>
      <c r="E17" s="164">
        <v>13422</v>
      </c>
      <c r="F17" s="164">
        <v>2878</v>
      </c>
      <c r="G17" s="164">
        <v>1157</v>
      </c>
      <c r="H17" s="164">
        <v>662</v>
      </c>
      <c r="I17" s="164">
        <v>2186</v>
      </c>
      <c r="J17" s="164">
        <v>4814</v>
      </c>
      <c r="K17" s="164">
        <v>9882</v>
      </c>
      <c r="L17" s="164">
        <v>5739</v>
      </c>
      <c r="M17" s="164">
        <v>2283</v>
      </c>
      <c r="N17" s="164">
        <v>6486</v>
      </c>
      <c r="O17" s="164">
        <v>1599</v>
      </c>
      <c r="P17" s="164">
        <v>1604</v>
      </c>
    </row>
    <row r="18" spans="1:16" hidden="1">
      <c r="A18" s="51">
        <v>33298</v>
      </c>
      <c r="B18" s="164">
        <v>92715</v>
      </c>
      <c r="C18" s="164">
        <f t="shared" si="0"/>
        <v>9878</v>
      </c>
      <c r="D18" s="164">
        <v>82837</v>
      </c>
      <c r="E18" s="164">
        <v>11634</v>
      </c>
      <c r="F18" s="164">
        <v>2911</v>
      </c>
      <c r="G18" s="164">
        <v>1044</v>
      </c>
      <c r="H18" s="164">
        <v>725</v>
      </c>
      <c r="I18" s="164">
        <v>2441</v>
      </c>
      <c r="J18" s="164">
        <v>5060</v>
      </c>
      <c r="K18" s="164">
        <v>12311</v>
      </c>
      <c r="L18" s="164">
        <v>6873</v>
      </c>
      <c r="M18" s="164">
        <v>1919</v>
      </c>
      <c r="N18" s="164">
        <v>5872</v>
      </c>
      <c r="O18" s="164">
        <v>1828</v>
      </c>
      <c r="P18" s="164">
        <v>2192</v>
      </c>
    </row>
    <row r="19" spans="1:16" hidden="1">
      <c r="A19" s="51">
        <v>33329</v>
      </c>
      <c r="B19" s="164">
        <v>89591</v>
      </c>
      <c r="C19" s="164">
        <f t="shared" si="0"/>
        <v>9473</v>
      </c>
      <c r="D19" s="164">
        <v>80118</v>
      </c>
      <c r="E19" s="164">
        <v>12419</v>
      </c>
      <c r="F19" s="164">
        <v>3628</v>
      </c>
      <c r="G19" s="164">
        <v>1088</v>
      </c>
      <c r="H19" s="164">
        <v>766</v>
      </c>
      <c r="I19" s="164">
        <v>2791</v>
      </c>
      <c r="J19" s="164">
        <v>5390</v>
      </c>
      <c r="K19" s="164">
        <v>8827</v>
      </c>
      <c r="L19" s="164">
        <v>6474</v>
      </c>
      <c r="M19" s="164">
        <v>2358</v>
      </c>
      <c r="N19" s="164">
        <v>6110</v>
      </c>
      <c r="O19" s="164">
        <v>1458</v>
      </c>
      <c r="P19" s="164">
        <v>1760</v>
      </c>
    </row>
    <row r="20" spans="1:16" hidden="1">
      <c r="A20" s="51">
        <v>33359</v>
      </c>
      <c r="B20" s="164">
        <v>83335</v>
      </c>
      <c r="C20" s="164">
        <f t="shared" si="0"/>
        <v>8918</v>
      </c>
      <c r="D20" s="164">
        <v>74417</v>
      </c>
      <c r="E20" s="164">
        <v>9903</v>
      </c>
      <c r="F20" s="164">
        <v>2864</v>
      </c>
      <c r="G20" s="164">
        <v>1093</v>
      </c>
      <c r="H20" s="164">
        <v>678</v>
      </c>
      <c r="I20" s="164">
        <v>2093</v>
      </c>
      <c r="J20" s="164">
        <v>5668</v>
      </c>
      <c r="K20" s="164">
        <v>8937</v>
      </c>
      <c r="L20" s="164">
        <v>5465</v>
      </c>
      <c r="M20" s="164">
        <v>1959</v>
      </c>
      <c r="N20" s="164">
        <v>6826</v>
      </c>
      <c r="O20" s="164">
        <v>2207</v>
      </c>
      <c r="P20" s="164">
        <v>1896</v>
      </c>
    </row>
    <row r="21" spans="1:16" hidden="1">
      <c r="A21" s="51">
        <v>33390</v>
      </c>
      <c r="B21" s="164">
        <v>85340</v>
      </c>
      <c r="C21" s="164">
        <f t="shared" si="0"/>
        <v>9806</v>
      </c>
      <c r="D21" s="164">
        <v>75534</v>
      </c>
      <c r="E21" s="164">
        <v>11327</v>
      </c>
      <c r="F21" s="164">
        <v>2441</v>
      </c>
      <c r="G21" s="164">
        <v>1036</v>
      </c>
      <c r="H21" s="164">
        <v>438</v>
      </c>
      <c r="I21" s="164">
        <v>2088</v>
      </c>
      <c r="J21" s="164">
        <v>5370</v>
      </c>
      <c r="K21" s="164">
        <v>8230</v>
      </c>
      <c r="L21" s="164">
        <v>6610</v>
      </c>
      <c r="M21" s="164">
        <v>3289</v>
      </c>
      <c r="N21" s="164">
        <v>6780</v>
      </c>
      <c r="O21" s="164">
        <v>1604</v>
      </c>
      <c r="P21" s="164">
        <v>2438</v>
      </c>
    </row>
    <row r="22" spans="1:16" hidden="1">
      <c r="A22" s="51">
        <v>33420</v>
      </c>
      <c r="B22" s="164">
        <v>99465</v>
      </c>
      <c r="C22" s="164">
        <f t="shared" si="0"/>
        <v>11304</v>
      </c>
      <c r="D22" s="164">
        <v>88161</v>
      </c>
      <c r="E22" s="164">
        <v>14039</v>
      </c>
      <c r="F22" s="164">
        <v>3301</v>
      </c>
      <c r="G22" s="164">
        <v>1422</v>
      </c>
      <c r="H22" s="164">
        <v>599</v>
      </c>
      <c r="I22" s="164">
        <v>2569</v>
      </c>
      <c r="J22" s="164">
        <v>6018</v>
      </c>
      <c r="K22" s="164">
        <v>11597</v>
      </c>
      <c r="L22" s="164">
        <v>6417</v>
      </c>
      <c r="M22" s="164">
        <v>2631</v>
      </c>
      <c r="N22" s="164">
        <v>7690</v>
      </c>
      <c r="O22" s="164">
        <v>1957</v>
      </c>
      <c r="P22" s="164">
        <v>2687</v>
      </c>
    </row>
    <row r="23" spans="1:16" hidden="1">
      <c r="A23" s="51">
        <v>33451</v>
      </c>
      <c r="B23" s="164">
        <v>92566</v>
      </c>
      <c r="C23" s="164">
        <f t="shared" si="0"/>
        <v>11296</v>
      </c>
      <c r="D23" s="164">
        <v>81270</v>
      </c>
      <c r="E23" s="164">
        <v>10706</v>
      </c>
      <c r="F23" s="164">
        <v>2703</v>
      </c>
      <c r="G23" s="164">
        <v>1092</v>
      </c>
      <c r="H23" s="164">
        <v>865</v>
      </c>
      <c r="I23" s="164">
        <v>2550</v>
      </c>
      <c r="J23" s="164">
        <v>5963</v>
      </c>
      <c r="K23" s="164">
        <v>10317</v>
      </c>
      <c r="L23" s="164">
        <v>6331</v>
      </c>
      <c r="M23" s="164">
        <v>2393</v>
      </c>
      <c r="N23" s="164">
        <v>7145</v>
      </c>
      <c r="O23" s="164">
        <v>1400</v>
      </c>
      <c r="P23" s="164">
        <v>2602</v>
      </c>
    </row>
    <row r="24" spans="1:16" hidden="1">
      <c r="A24" s="51">
        <v>33482</v>
      </c>
      <c r="B24" s="164">
        <v>88046</v>
      </c>
      <c r="C24" s="164">
        <f t="shared" si="0"/>
        <v>8958</v>
      </c>
      <c r="D24" s="164">
        <v>79088</v>
      </c>
      <c r="E24" s="164">
        <v>10321</v>
      </c>
      <c r="F24" s="164">
        <v>3075</v>
      </c>
      <c r="G24" s="164">
        <v>1058</v>
      </c>
      <c r="H24" s="164">
        <v>1444</v>
      </c>
      <c r="I24" s="164">
        <v>2731</v>
      </c>
      <c r="J24" s="164">
        <v>5476</v>
      </c>
      <c r="K24" s="164">
        <v>11768</v>
      </c>
      <c r="L24" s="164">
        <v>6378</v>
      </c>
      <c r="M24" s="164">
        <v>2226</v>
      </c>
      <c r="N24" s="164">
        <v>5980</v>
      </c>
      <c r="O24" s="164">
        <v>1172</v>
      </c>
      <c r="P24" s="164">
        <v>2058</v>
      </c>
    </row>
    <row r="25" spans="1:16" hidden="1">
      <c r="A25" s="51">
        <v>33512</v>
      </c>
      <c r="B25" s="164">
        <v>88766</v>
      </c>
      <c r="C25" s="164">
        <f t="shared" si="0"/>
        <v>10439</v>
      </c>
      <c r="D25" s="164">
        <v>78327</v>
      </c>
      <c r="E25" s="164">
        <v>11449</v>
      </c>
      <c r="F25" s="164">
        <v>2575</v>
      </c>
      <c r="G25" s="164">
        <v>1016</v>
      </c>
      <c r="H25" s="164">
        <v>694</v>
      </c>
      <c r="I25" s="164">
        <v>2029</v>
      </c>
      <c r="J25" s="164">
        <v>5227</v>
      </c>
      <c r="K25" s="164">
        <v>12425</v>
      </c>
      <c r="L25" s="164">
        <v>6048</v>
      </c>
      <c r="M25" s="164">
        <v>2213</v>
      </c>
      <c r="N25" s="164">
        <v>6786</v>
      </c>
      <c r="O25" s="164">
        <v>1837</v>
      </c>
      <c r="P25" s="164">
        <v>1956</v>
      </c>
    </row>
    <row r="26" spans="1:16" hidden="1">
      <c r="A26" s="51">
        <v>33543</v>
      </c>
      <c r="B26" s="164">
        <v>91704</v>
      </c>
      <c r="C26" s="164">
        <f t="shared" si="0"/>
        <v>10418</v>
      </c>
      <c r="D26" s="164">
        <v>81286</v>
      </c>
      <c r="E26" s="164">
        <v>10332</v>
      </c>
      <c r="F26" s="164">
        <v>3167</v>
      </c>
      <c r="G26" s="164">
        <v>880</v>
      </c>
      <c r="H26" s="164">
        <v>1711</v>
      </c>
      <c r="I26" s="164">
        <v>2568</v>
      </c>
      <c r="J26" s="164">
        <v>5405</v>
      </c>
      <c r="K26" s="164">
        <v>11736</v>
      </c>
      <c r="L26" s="164">
        <v>5717</v>
      </c>
      <c r="M26" s="164">
        <v>2247</v>
      </c>
      <c r="N26" s="164">
        <v>8428</v>
      </c>
      <c r="O26" s="164">
        <v>1400</v>
      </c>
      <c r="P26" s="164">
        <v>1765</v>
      </c>
    </row>
    <row r="27" spans="1:16" hidden="1">
      <c r="A27" s="51">
        <v>33573</v>
      </c>
      <c r="B27" s="164">
        <v>60910</v>
      </c>
      <c r="C27" s="164">
        <f t="shared" si="0"/>
        <v>6056</v>
      </c>
      <c r="D27" s="164">
        <v>54854</v>
      </c>
      <c r="E27" s="164">
        <v>8183</v>
      </c>
      <c r="F27" s="164">
        <v>1937</v>
      </c>
      <c r="G27" s="164">
        <v>758</v>
      </c>
      <c r="H27" s="164">
        <v>718</v>
      </c>
      <c r="I27" s="164">
        <v>2009</v>
      </c>
      <c r="J27" s="164">
        <v>3694</v>
      </c>
      <c r="K27" s="164">
        <v>7731</v>
      </c>
      <c r="L27" s="164">
        <v>3587</v>
      </c>
      <c r="M27" s="164">
        <v>1299</v>
      </c>
      <c r="N27" s="164">
        <v>4356</v>
      </c>
      <c r="O27" s="164">
        <v>960</v>
      </c>
      <c r="P27" s="164">
        <v>1447</v>
      </c>
    </row>
    <row r="28" spans="1:16" hidden="1">
      <c r="A28" s="51">
        <v>33604</v>
      </c>
      <c r="B28" s="164">
        <v>82381</v>
      </c>
      <c r="C28" s="164">
        <f t="shared" si="0"/>
        <v>9872</v>
      </c>
      <c r="D28" s="164">
        <v>72509</v>
      </c>
      <c r="E28" s="164">
        <v>11317</v>
      </c>
      <c r="F28" s="164">
        <v>2810</v>
      </c>
      <c r="G28" s="164">
        <v>920</v>
      </c>
      <c r="H28" s="164">
        <v>535</v>
      </c>
      <c r="I28" s="164">
        <v>2300</v>
      </c>
      <c r="J28" s="164">
        <v>5691</v>
      </c>
      <c r="K28" s="164">
        <v>10358</v>
      </c>
      <c r="L28" s="164">
        <v>4596</v>
      </c>
      <c r="M28" s="164">
        <v>1700</v>
      </c>
      <c r="N28" s="164">
        <v>6657</v>
      </c>
      <c r="O28" s="164">
        <v>1568</v>
      </c>
      <c r="P28" s="164">
        <v>2919</v>
      </c>
    </row>
    <row r="29" spans="1:16" hidden="1">
      <c r="A29" s="51">
        <v>33635</v>
      </c>
      <c r="B29" s="164">
        <v>95195</v>
      </c>
      <c r="C29" s="164">
        <f t="shared" si="0"/>
        <v>9905</v>
      </c>
      <c r="D29" s="164">
        <v>85290</v>
      </c>
      <c r="E29" s="164">
        <v>13825</v>
      </c>
      <c r="F29" s="164">
        <v>2719</v>
      </c>
      <c r="G29" s="164">
        <v>1142</v>
      </c>
      <c r="H29" s="164">
        <v>652</v>
      </c>
      <c r="I29" s="164">
        <v>2733</v>
      </c>
      <c r="J29" s="164">
        <v>5824</v>
      </c>
      <c r="K29" s="164">
        <v>11009</v>
      </c>
      <c r="L29" s="164">
        <v>6921</v>
      </c>
      <c r="M29" s="164">
        <v>2257</v>
      </c>
      <c r="N29" s="164">
        <v>6908</v>
      </c>
      <c r="O29" s="164">
        <v>1769</v>
      </c>
      <c r="P29" s="164">
        <v>2623</v>
      </c>
    </row>
    <row r="30" spans="1:16" hidden="1">
      <c r="A30" s="51">
        <v>33664</v>
      </c>
      <c r="B30" s="164">
        <v>103050</v>
      </c>
      <c r="C30" s="164">
        <f t="shared" si="0"/>
        <v>11136</v>
      </c>
      <c r="D30" s="164">
        <v>91914</v>
      </c>
      <c r="E30" s="164">
        <v>13018</v>
      </c>
      <c r="F30" s="164">
        <v>3767</v>
      </c>
      <c r="G30" s="164">
        <v>1448</v>
      </c>
      <c r="H30" s="164">
        <v>798</v>
      </c>
      <c r="I30" s="164">
        <v>2741</v>
      </c>
      <c r="J30" s="164">
        <v>6753</v>
      </c>
      <c r="K30" s="164">
        <v>11524</v>
      </c>
      <c r="L30" s="164">
        <v>6845</v>
      </c>
      <c r="M30" s="164">
        <v>2572</v>
      </c>
      <c r="N30" s="164">
        <v>7277</v>
      </c>
      <c r="O30" s="164">
        <v>2160</v>
      </c>
      <c r="P30" s="164">
        <v>3662</v>
      </c>
    </row>
    <row r="31" spans="1:16" hidden="1">
      <c r="A31" s="51">
        <v>33695</v>
      </c>
      <c r="B31" s="164">
        <v>84296</v>
      </c>
      <c r="C31" s="164">
        <f t="shared" si="0"/>
        <v>8684</v>
      </c>
      <c r="D31" s="164">
        <v>75612</v>
      </c>
      <c r="E31" s="164">
        <v>10096</v>
      </c>
      <c r="F31" s="164">
        <v>3011</v>
      </c>
      <c r="G31" s="164">
        <v>1067</v>
      </c>
      <c r="H31" s="164">
        <v>1437</v>
      </c>
      <c r="I31" s="164">
        <v>2388</v>
      </c>
      <c r="J31" s="164">
        <v>4979</v>
      </c>
      <c r="K31" s="164">
        <v>8876</v>
      </c>
      <c r="L31" s="164">
        <v>5258</v>
      </c>
      <c r="M31" s="164">
        <v>2590</v>
      </c>
      <c r="N31" s="164">
        <v>6069</v>
      </c>
      <c r="O31" s="164">
        <v>1323</v>
      </c>
      <c r="P31" s="164">
        <v>2387</v>
      </c>
    </row>
    <row r="32" spans="1:16" hidden="1">
      <c r="A32" s="51">
        <v>33725</v>
      </c>
      <c r="B32" s="164">
        <v>86050</v>
      </c>
      <c r="C32" s="164">
        <f t="shared" si="0"/>
        <v>9248</v>
      </c>
      <c r="D32" s="164">
        <v>76802</v>
      </c>
      <c r="E32" s="164">
        <v>9962</v>
      </c>
      <c r="F32" s="164">
        <v>2599</v>
      </c>
      <c r="G32" s="164">
        <v>1064</v>
      </c>
      <c r="H32" s="164">
        <v>796</v>
      </c>
      <c r="I32" s="164">
        <v>2165</v>
      </c>
      <c r="J32" s="164">
        <v>5430</v>
      </c>
      <c r="K32" s="164">
        <v>10203</v>
      </c>
      <c r="L32" s="164">
        <v>5449</v>
      </c>
      <c r="M32" s="164">
        <v>2040</v>
      </c>
      <c r="N32" s="164">
        <v>10048</v>
      </c>
      <c r="O32" s="164">
        <v>1429</v>
      </c>
      <c r="P32" s="164">
        <v>2756</v>
      </c>
    </row>
    <row r="33" spans="1:16" hidden="1">
      <c r="A33" s="51">
        <v>33756</v>
      </c>
      <c r="B33" s="164">
        <v>100491</v>
      </c>
      <c r="C33" s="164">
        <f t="shared" si="0"/>
        <v>11289</v>
      </c>
      <c r="D33" s="164">
        <v>89202</v>
      </c>
      <c r="E33" s="164">
        <v>14548</v>
      </c>
      <c r="F33" s="164">
        <v>2936</v>
      </c>
      <c r="G33" s="164">
        <v>1517</v>
      </c>
      <c r="H33" s="164">
        <v>771</v>
      </c>
      <c r="I33" s="164">
        <v>2079</v>
      </c>
      <c r="J33" s="164">
        <v>5851</v>
      </c>
      <c r="K33" s="164">
        <v>11629</v>
      </c>
      <c r="L33" s="164">
        <v>6956</v>
      </c>
      <c r="M33" s="164">
        <v>2699</v>
      </c>
      <c r="N33" s="164">
        <v>7656</v>
      </c>
      <c r="O33" s="164">
        <v>2091</v>
      </c>
      <c r="P33" s="164">
        <v>3292</v>
      </c>
    </row>
    <row r="34" spans="1:16" hidden="1">
      <c r="A34" s="51">
        <v>33786</v>
      </c>
      <c r="B34" s="164">
        <v>98425</v>
      </c>
      <c r="C34" s="164">
        <f t="shared" si="0"/>
        <v>10453</v>
      </c>
      <c r="D34" s="164">
        <v>87972</v>
      </c>
      <c r="E34" s="164">
        <v>13114</v>
      </c>
      <c r="F34" s="164">
        <v>2877</v>
      </c>
      <c r="G34" s="164">
        <v>1453</v>
      </c>
      <c r="H34" s="164">
        <v>972</v>
      </c>
      <c r="I34" s="164">
        <v>2883</v>
      </c>
      <c r="J34" s="164">
        <v>6736</v>
      </c>
      <c r="K34" s="164">
        <v>13371</v>
      </c>
      <c r="L34" s="164">
        <v>5708</v>
      </c>
      <c r="M34" s="164">
        <v>2457</v>
      </c>
      <c r="N34" s="164">
        <v>6808</v>
      </c>
      <c r="O34" s="164">
        <v>1587</v>
      </c>
      <c r="P34" s="164">
        <v>2664</v>
      </c>
    </row>
    <row r="35" spans="1:16" hidden="1">
      <c r="A35" s="51">
        <v>33817</v>
      </c>
      <c r="B35" s="164">
        <v>86911</v>
      </c>
      <c r="C35" s="164">
        <f t="shared" si="0"/>
        <v>8960</v>
      </c>
      <c r="D35" s="164">
        <v>77951</v>
      </c>
      <c r="E35" s="164">
        <v>10547</v>
      </c>
      <c r="F35" s="164">
        <v>2731</v>
      </c>
      <c r="G35" s="164">
        <v>1157</v>
      </c>
      <c r="H35" s="164">
        <v>691</v>
      </c>
      <c r="I35" s="164">
        <v>2373</v>
      </c>
      <c r="J35" s="164">
        <v>5484</v>
      </c>
      <c r="K35" s="164">
        <v>10580</v>
      </c>
      <c r="L35" s="164">
        <v>6186</v>
      </c>
      <c r="M35" s="164">
        <v>2577</v>
      </c>
      <c r="N35" s="164">
        <v>6122</v>
      </c>
      <c r="O35" s="164">
        <v>1461</v>
      </c>
      <c r="P35" s="164">
        <v>2581</v>
      </c>
    </row>
    <row r="36" spans="1:16" hidden="1">
      <c r="A36" s="51">
        <v>33848</v>
      </c>
      <c r="B36" s="164">
        <v>94921</v>
      </c>
      <c r="C36" s="164">
        <f t="shared" si="0"/>
        <v>9528</v>
      </c>
      <c r="D36" s="164">
        <v>85393</v>
      </c>
      <c r="E36" s="164">
        <v>13833</v>
      </c>
      <c r="F36" s="164">
        <v>2960</v>
      </c>
      <c r="G36" s="164">
        <v>1357</v>
      </c>
      <c r="H36" s="164">
        <v>621</v>
      </c>
      <c r="I36" s="164">
        <v>2519</v>
      </c>
      <c r="J36" s="164">
        <v>4834</v>
      </c>
      <c r="K36" s="164">
        <v>11550</v>
      </c>
      <c r="L36" s="164">
        <v>6964</v>
      </c>
      <c r="M36" s="164">
        <v>2560</v>
      </c>
      <c r="N36" s="164">
        <v>6891</v>
      </c>
      <c r="O36" s="164">
        <v>1712</v>
      </c>
      <c r="P36" s="164">
        <v>3225</v>
      </c>
    </row>
    <row r="37" spans="1:16" hidden="1">
      <c r="A37" s="51">
        <v>33878</v>
      </c>
      <c r="B37" s="164">
        <v>96886</v>
      </c>
      <c r="C37" s="164">
        <f t="shared" si="0"/>
        <v>8780</v>
      </c>
      <c r="D37" s="164">
        <v>88106</v>
      </c>
      <c r="E37" s="164">
        <v>13215</v>
      </c>
      <c r="F37" s="164">
        <v>3097</v>
      </c>
      <c r="G37" s="164">
        <v>1108</v>
      </c>
      <c r="H37" s="164">
        <v>532</v>
      </c>
      <c r="I37" s="164">
        <v>2715</v>
      </c>
      <c r="J37" s="164">
        <v>6532</v>
      </c>
      <c r="K37" s="164">
        <v>12277</v>
      </c>
      <c r="L37" s="164">
        <v>6157</v>
      </c>
      <c r="M37" s="164">
        <v>3059</v>
      </c>
      <c r="N37" s="164">
        <v>8545</v>
      </c>
      <c r="O37" s="164">
        <v>1475</v>
      </c>
      <c r="P37" s="164">
        <v>1652</v>
      </c>
    </row>
    <row r="38" spans="1:16" hidden="1">
      <c r="A38" s="51">
        <v>33909</v>
      </c>
      <c r="B38" s="164">
        <v>103715</v>
      </c>
      <c r="C38" s="164">
        <f t="shared" si="0"/>
        <v>10612</v>
      </c>
      <c r="D38" s="164">
        <v>93103</v>
      </c>
      <c r="E38" s="164">
        <v>17637</v>
      </c>
      <c r="F38" s="164">
        <v>3400</v>
      </c>
      <c r="G38" s="164">
        <v>1105</v>
      </c>
      <c r="H38" s="164">
        <v>1279</v>
      </c>
      <c r="I38" s="164">
        <v>2791</v>
      </c>
      <c r="J38" s="164">
        <v>6138</v>
      </c>
      <c r="K38" s="164">
        <v>12616</v>
      </c>
      <c r="L38" s="164">
        <v>6492</v>
      </c>
      <c r="M38" s="164">
        <v>3515</v>
      </c>
      <c r="N38" s="164">
        <v>7317</v>
      </c>
      <c r="O38" s="164">
        <v>1475</v>
      </c>
      <c r="P38" s="164">
        <v>2678</v>
      </c>
    </row>
    <row r="39" spans="1:16" hidden="1">
      <c r="A39" s="51">
        <v>33939</v>
      </c>
      <c r="B39" s="164">
        <v>74627</v>
      </c>
      <c r="C39" s="164">
        <f t="shared" si="0"/>
        <v>6625</v>
      </c>
      <c r="D39" s="164">
        <v>68002</v>
      </c>
      <c r="E39" s="164">
        <v>13038</v>
      </c>
      <c r="F39" s="164">
        <v>1502</v>
      </c>
      <c r="G39" s="164">
        <v>935</v>
      </c>
      <c r="H39" s="164">
        <v>2000</v>
      </c>
      <c r="I39" s="164">
        <v>1897</v>
      </c>
      <c r="J39" s="164">
        <v>3501</v>
      </c>
      <c r="K39" s="164">
        <v>9347</v>
      </c>
      <c r="L39" s="164">
        <v>3581</v>
      </c>
      <c r="M39" s="164">
        <v>1901</v>
      </c>
      <c r="N39" s="164">
        <v>6268</v>
      </c>
      <c r="O39" s="164">
        <v>804</v>
      </c>
      <c r="P39" s="164">
        <v>2745</v>
      </c>
    </row>
    <row r="40" spans="1:16" hidden="1">
      <c r="A40" s="51">
        <v>33970</v>
      </c>
      <c r="B40" s="164">
        <v>81047</v>
      </c>
      <c r="C40" s="164">
        <f t="shared" si="0"/>
        <v>8636</v>
      </c>
      <c r="D40" s="164">
        <v>72411</v>
      </c>
      <c r="E40" s="164">
        <v>13391</v>
      </c>
      <c r="F40" s="164">
        <v>2954</v>
      </c>
      <c r="G40" s="164">
        <v>1440</v>
      </c>
      <c r="H40" s="164">
        <v>746</v>
      </c>
      <c r="I40" s="164">
        <v>2207</v>
      </c>
      <c r="J40" s="164">
        <v>4841</v>
      </c>
      <c r="K40" s="164">
        <v>10283</v>
      </c>
      <c r="L40" s="164">
        <v>4926</v>
      </c>
      <c r="M40" s="164">
        <v>2273</v>
      </c>
      <c r="N40" s="164">
        <v>7073</v>
      </c>
      <c r="O40" s="164">
        <v>1522</v>
      </c>
      <c r="P40" s="164">
        <v>2142</v>
      </c>
    </row>
    <row r="41" spans="1:16" hidden="1">
      <c r="A41" s="51">
        <v>34001</v>
      </c>
      <c r="B41" s="164">
        <v>95596</v>
      </c>
      <c r="C41" s="164">
        <f t="shared" si="0"/>
        <v>10733</v>
      </c>
      <c r="D41" s="164">
        <v>84863</v>
      </c>
      <c r="E41" s="164">
        <v>14580</v>
      </c>
      <c r="F41" s="164">
        <v>3393</v>
      </c>
      <c r="G41" s="164">
        <v>1801</v>
      </c>
      <c r="H41" s="164">
        <v>839</v>
      </c>
      <c r="I41" s="164">
        <v>2451</v>
      </c>
      <c r="J41" s="164">
        <v>5897</v>
      </c>
      <c r="K41" s="164">
        <v>11298</v>
      </c>
      <c r="L41" s="164">
        <v>6206</v>
      </c>
      <c r="M41" s="164">
        <v>2486</v>
      </c>
      <c r="N41" s="164">
        <v>7935</v>
      </c>
      <c r="O41" s="164">
        <v>1295</v>
      </c>
      <c r="P41" s="164">
        <v>2603</v>
      </c>
    </row>
    <row r="42" spans="1:16" hidden="1">
      <c r="A42" s="51">
        <v>34029</v>
      </c>
      <c r="B42" s="164">
        <v>109113</v>
      </c>
      <c r="C42" s="164">
        <f t="shared" si="0"/>
        <v>12695</v>
      </c>
      <c r="D42" s="164">
        <v>96418</v>
      </c>
      <c r="E42" s="164">
        <v>17296</v>
      </c>
      <c r="F42" s="164">
        <v>3313</v>
      </c>
      <c r="G42" s="164">
        <v>1912</v>
      </c>
      <c r="H42" s="164">
        <v>680</v>
      </c>
      <c r="I42" s="164">
        <v>3410</v>
      </c>
      <c r="J42" s="164">
        <v>7765</v>
      </c>
      <c r="K42" s="164">
        <v>13580</v>
      </c>
      <c r="L42" s="164">
        <v>6390</v>
      </c>
      <c r="M42" s="164">
        <v>2585</v>
      </c>
      <c r="N42" s="164">
        <v>10079</v>
      </c>
      <c r="O42" s="164">
        <v>1307</v>
      </c>
      <c r="P42" s="164">
        <v>2355</v>
      </c>
    </row>
    <row r="43" spans="1:16" hidden="1">
      <c r="A43" s="51">
        <v>34060</v>
      </c>
      <c r="B43" s="164">
        <v>80119</v>
      </c>
      <c r="C43" s="164">
        <f t="shared" si="0"/>
        <v>9119</v>
      </c>
      <c r="D43" s="164">
        <v>71000</v>
      </c>
      <c r="E43" s="164">
        <v>13798</v>
      </c>
      <c r="F43" s="164">
        <v>2612</v>
      </c>
      <c r="G43" s="164">
        <v>1172</v>
      </c>
      <c r="H43" s="164">
        <v>681</v>
      </c>
      <c r="I43" s="164">
        <v>2455</v>
      </c>
      <c r="J43" s="164">
        <v>5860</v>
      </c>
      <c r="K43" s="164">
        <v>8693</v>
      </c>
      <c r="L43" s="164">
        <v>4288</v>
      </c>
      <c r="M43" s="164">
        <v>1914</v>
      </c>
      <c r="N43" s="164">
        <v>6634</v>
      </c>
      <c r="O43" s="164">
        <v>1242</v>
      </c>
      <c r="P43" s="164">
        <v>1603</v>
      </c>
    </row>
    <row r="44" spans="1:16" hidden="1">
      <c r="A44" s="51">
        <v>34090</v>
      </c>
      <c r="B44" s="164">
        <v>90875</v>
      </c>
      <c r="C44" s="164">
        <f t="shared" si="0"/>
        <v>9228</v>
      </c>
      <c r="D44" s="164">
        <v>81647</v>
      </c>
      <c r="E44" s="164">
        <v>15623</v>
      </c>
      <c r="F44" s="164">
        <v>2846</v>
      </c>
      <c r="G44" s="164">
        <v>1314</v>
      </c>
      <c r="H44" s="164">
        <v>777</v>
      </c>
      <c r="I44" s="164">
        <v>2783</v>
      </c>
      <c r="J44" s="164">
        <v>6602</v>
      </c>
      <c r="K44" s="164">
        <v>11609</v>
      </c>
      <c r="L44" s="164">
        <v>5695</v>
      </c>
      <c r="M44" s="164">
        <v>2075</v>
      </c>
      <c r="N44" s="164">
        <v>7250</v>
      </c>
      <c r="O44" s="164">
        <v>1587</v>
      </c>
      <c r="P44" s="164">
        <v>1761</v>
      </c>
    </row>
    <row r="45" spans="1:16" hidden="1">
      <c r="A45" s="51">
        <v>34121</v>
      </c>
      <c r="B45" s="164">
        <v>105613</v>
      </c>
      <c r="C45" s="164">
        <f t="shared" si="0"/>
        <v>11976</v>
      </c>
      <c r="D45" s="164">
        <v>93637</v>
      </c>
      <c r="E45" s="164">
        <v>17395</v>
      </c>
      <c r="F45" s="164">
        <v>2884</v>
      </c>
      <c r="G45" s="164">
        <v>1709</v>
      </c>
      <c r="H45" s="164">
        <v>684</v>
      </c>
      <c r="I45" s="164">
        <v>3212</v>
      </c>
      <c r="J45" s="164">
        <v>10097</v>
      </c>
      <c r="K45" s="164">
        <v>11859</v>
      </c>
      <c r="L45" s="164">
        <v>6724</v>
      </c>
      <c r="M45" s="164">
        <v>2446</v>
      </c>
      <c r="N45" s="164">
        <v>8049</v>
      </c>
      <c r="O45" s="164">
        <v>1574</v>
      </c>
      <c r="P45" s="164">
        <v>2235</v>
      </c>
    </row>
    <row r="46" spans="1:16" hidden="1">
      <c r="A46" s="51">
        <v>34151</v>
      </c>
      <c r="B46" s="164">
        <v>103197</v>
      </c>
      <c r="C46" s="164">
        <f t="shared" si="0"/>
        <v>9914</v>
      </c>
      <c r="D46" s="164">
        <v>93283</v>
      </c>
      <c r="E46" s="164">
        <v>15573</v>
      </c>
      <c r="F46" s="164">
        <v>3443</v>
      </c>
      <c r="G46" s="164">
        <v>1171</v>
      </c>
      <c r="H46" s="164">
        <v>662</v>
      </c>
      <c r="I46" s="164">
        <v>2771</v>
      </c>
      <c r="J46" s="164">
        <v>8670</v>
      </c>
      <c r="K46" s="164">
        <v>13548</v>
      </c>
      <c r="L46" s="164">
        <v>6158</v>
      </c>
      <c r="M46" s="164">
        <v>2561</v>
      </c>
      <c r="N46" s="164">
        <v>7722</v>
      </c>
      <c r="O46" s="164">
        <v>1147</v>
      </c>
      <c r="P46" s="164">
        <v>1818</v>
      </c>
    </row>
    <row r="47" spans="1:16" hidden="1">
      <c r="A47" s="51">
        <v>34182</v>
      </c>
      <c r="B47" s="164">
        <v>97076</v>
      </c>
      <c r="C47" s="164">
        <f t="shared" si="0"/>
        <v>11017</v>
      </c>
      <c r="D47" s="164">
        <v>86059</v>
      </c>
      <c r="E47" s="164">
        <v>16465</v>
      </c>
      <c r="F47" s="164">
        <v>3431</v>
      </c>
      <c r="G47" s="164">
        <v>1235</v>
      </c>
      <c r="H47" s="164">
        <v>653</v>
      </c>
      <c r="I47" s="164">
        <v>2532</v>
      </c>
      <c r="J47" s="164">
        <v>9663</v>
      </c>
      <c r="K47" s="164">
        <v>10696</v>
      </c>
      <c r="L47" s="164">
        <v>6097</v>
      </c>
      <c r="M47" s="164">
        <v>2838</v>
      </c>
      <c r="N47" s="164">
        <v>7454</v>
      </c>
      <c r="O47" s="164">
        <v>1286</v>
      </c>
      <c r="P47" s="164">
        <v>1876</v>
      </c>
    </row>
    <row r="48" spans="1:16" hidden="1">
      <c r="A48" s="51">
        <v>34213</v>
      </c>
      <c r="B48" s="164">
        <v>94156</v>
      </c>
      <c r="C48" s="164">
        <f t="shared" si="0"/>
        <v>9343</v>
      </c>
      <c r="D48" s="164">
        <v>84813</v>
      </c>
      <c r="E48" s="164">
        <v>13649</v>
      </c>
      <c r="F48" s="164">
        <v>3848</v>
      </c>
      <c r="G48" s="164">
        <v>1317</v>
      </c>
      <c r="H48" s="164">
        <v>591</v>
      </c>
      <c r="I48" s="164">
        <v>2858</v>
      </c>
      <c r="J48" s="164">
        <v>8249</v>
      </c>
      <c r="K48" s="164">
        <v>10801</v>
      </c>
      <c r="L48" s="164">
        <v>5926</v>
      </c>
      <c r="M48" s="164">
        <v>2780</v>
      </c>
      <c r="N48" s="164">
        <v>8536</v>
      </c>
      <c r="O48" s="164">
        <v>1609</v>
      </c>
      <c r="P48" s="164">
        <v>3176</v>
      </c>
    </row>
    <row r="49" spans="1:16" hidden="1">
      <c r="A49" s="51">
        <v>34243</v>
      </c>
      <c r="B49" s="164">
        <v>90899</v>
      </c>
      <c r="C49" s="164">
        <f t="shared" si="0"/>
        <v>9749</v>
      </c>
      <c r="D49" s="164">
        <v>81150</v>
      </c>
      <c r="E49" s="164">
        <v>13465</v>
      </c>
      <c r="F49" s="164">
        <v>3027</v>
      </c>
      <c r="G49" s="164">
        <v>1217</v>
      </c>
      <c r="H49" s="164">
        <v>673</v>
      </c>
      <c r="I49" s="164">
        <v>2104</v>
      </c>
      <c r="J49" s="164">
        <v>7703</v>
      </c>
      <c r="K49" s="164">
        <v>11855</v>
      </c>
      <c r="L49" s="164">
        <v>5179</v>
      </c>
      <c r="M49" s="164">
        <v>2519</v>
      </c>
      <c r="N49" s="164">
        <v>7477</v>
      </c>
      <c r="O49" s="164">
        <v>1265</v>
      </c>
      <c r="P49" s="164">
        <v>1455</v>
      </c>
    </row>
    <row r="50" spans="1:16" hidden="1">
      <c r="A50" s="51">
        <v>34274</v>
      </c>
      <c r="B50" s="164">
        <v>98028</v>
      </c>
      <c r="C50" s="164">
        <f t="shared" si="0"/>
        <v>10925</v>
      </c>
      <c r="D50" s="164">
        <v>87103</v>
      </c>
      <c r="E50" s="164">
        <v>12918</v>
      </c>
      <c r="F50" s="164">
        <v>3914</v>
      </c>
      <c r="G50" s="164">
        <v>1449</v>
      </c>
      <c r="H50" s="164">
        <v>653</v>
      </c>
      <c r="I50" s="164">
        <v>2419</v>
      </c>
      <c r="J50" s="164">
        <v>8545</v>
      </c>
      <c r="K50" s="164">
        <v>11090</v>
      </c>
      <c r="L50" s="164">
        <v>5411</v>
      </c>
      <c r="M50" s="164">
        <v>2937</v>
      </c>
      <c r="N50" s="164">
        <v>8887</v>
      </c>
      <c r="O50" s="164">
        <v>1807</v>
      </c>
      <c r="P50" s="164">
        <v>2023</v>
      </c>
    </row>
    <row r="51" spans="1:16" hidden="1">
      <c r="A51" s="51">
        <v>34304</v>
      </c>
      <c r="B51" s="164">
        <v>72514</v>
      </c>
      <c r="C51" s="164">
        <f t="shared" si="0"/>
        <v>6463</v>
      </c>
      <c r="D51" s="164">
        <v>66051</v>
      </c>
      <c r="E51" s="164">
        <v>13931</v>
      </c>
      <c r="F51" s="164">
        <v>2439</v>
      </c>
      <c r="G51" s="164">
        <v>992</v>
      </c>
      <c r="H51" s="164">
        <v>773</v>
      </c>
      <c r="I51" s="164">
        <v>1864</v>
      </c>
      <c r="J51" s="164">
        <v>6427</v>
      </c>
      <c r="K51" s="164">
        <v>7639</v>
      </c>
      <c r="L51" s="164">
        <v>3520</v>
      </c>
      <c r="M51" s="164">
        <v>1862</v>
      </c>
      <c r="N51" s="164">
        <v>5301</v>
      </c>
      <c r="O51" s="164">
        <v>748</v>
      </c>
      <c r="P51" s="164">
        <v>1663</v>
      </c>
    </row>
    <row r="52" spans="1:16" hidden="1">
      <c r="A52" s="51">
        <v>34335</v>
      </c>
      <c r="B52" s="164">
        <v>76855</v>
      </c>
      <c r="C52" s="164">
        <f t="shared" si="0"/>
        <v>8033</v>
      </c>
      <c r="D52" s="164">
        <v>68822</v>
      </c>
      <c r="E52" s="164">
        <v>9052</v>
      </c>
      <c r="F52" s="164">
        <v>3482</v>
      </c>
      <c r="G52" s="164">
        <v>1891</v>
      </c>
      <c r="H52" s="164">
        <v>345</v>
      </c>
      <c r="I52" s="164">
        <v>2093</v>
      </c>
      <c r="J52" s="164">
        <v>5520</v>
      </c>
      <c r="K52" s="164">
        <v>7722</v>
      </c>
      <c r="L52" s="164">
        <v>3980</v>
      </c>
      <c r="M52" s="164">
        <v>2463</v>
      </c>
      <c r="N52" s="164">
        <v>6497</v>
      </c>
      <c r="O52" s="164">
        <v>1281</v>
      </c>
      <c r="P52" s="164">
        <v>1687</v>
      </c>
    </row>
    <row r="53" spans="1:16" hidden="1">
      <c r="A53" s="51">
        <v>34366</v>
      </c>
      <c r="B53" s="164">
        <v>90416</v>
      </c>
      <c r="C53" s="164">
        <f t="shared" si="0"/>
        <v>10471</v>
      </c>
      <c r="D53" s="164">
        <v>79945</v>
      </c>
      <c r="E53" s="164">
        <v>11430</v>
      </c>
      <c r="F53" s="164">
        <v>3682</v>
      </c>
      <c r="G53" s="164">
        <v>1404</v>
      </c>
      <c r="H53" s="164">
        <v>677</v>
      </c>
      <c r="I53" s="164">
        <v>2315</v>
      </c>
      <c r="J53" s="164">
        <v>7074</v>
      </c>
      <c r="K53" s="164">
        <v>12055</v>
      </c>
      <c r="L53" s="164">
        <v>5318</v>
      </c>
      <c r="M53" s="164">
        <v>2574</v>
      </c>
      <c r="N53" s="164">
        <v>8003</v>
      </c>
      <c r="O53" s="164">
        <v>1883</v>
      </c>
      <c r="P53" s="164">
        <v>1495</v>
      </c>
    </row>
    <row r="54" spans="1:16" hidden="1">
      <c r="A54" s="51">
        <v>34394</v>
      </c>
      <c r="B54" s="164">
        <v>109852</v>
      </c>
      <c r="C54" s="164">
        <f t="shared" si="0"/>
        <v>10226</v>
      </c>
      <c r="D54" s="164">
        <v>99626</v>
      </c>
      <c r="E54" s="164">
        <v>14664</v>
      </c>
      <c r="F54" s="164">
        <v>5027</v>
      </c>
      <c r="G54" s="164">
        <v>1678</v>
      </c>
      <c r="H54" s="164">
        <v>827</v>
      </c>
      <c r="I54" s="164">
        <v>3046</v>
      </c>
      <c r="J54" s="164">
        <v>9569</v>
      </c>
      <c r="K54" s="164">
        <v>11977</v>
      </c>
      <c r="L54" s="164">
        <v>6301</v>
      </c>
      <c r="M54" s="164">
        <v>3073</v>
      </c>
      <c r="N54" s="164">
        <v>9945</v>
      </c>
      <c r="O54" s="164">
        <v>1378</v>
      </c>
      <c r="P54" s="164">
        <v>2277</v>
      </c>
    </row>
    <row r="55" spans="1:16" hidden="1">
      <c r="A55" s="51">
        <v>34425</v>
      </c>
      <c r="B55" s="164">
        <v>72600</v>
      </c>
      <c r="C55" s="164">
        <f t="shared" si="0"/>
        <v>6589</v>
      </c>
      <c r="D55" s="164">
        <v>66011</v>
      </c>
      <c r="E55" s="164">
        <v>13724</v>
      </c>
      <c r="F55" s="164">
        <v>2230</v>
      </c>
      <c r="G55" s="164">
        <v>1214</v>
      </c>
      <c r="H55" s="164">
        <v>489</v>
      </c>
      <c r="I55" s="164">
        <v>2060</v>
      </c>
      <c r="J55" s="164">
        <v>6620</v>
      </c>
      <c r="K55" s="164">
        <v>6389</v>
      </c>
      <c r="L55" s="164">
        <v>3740</v>
      </c>
      <c r="M55" s="164">
        <v>2067</v>
      </c>
      <c r="N55" s="164">
        <v>5565</v>
      </c>
      <c r="O55" s="164">
        <v>1150</v>
      </c>
      <c r="P55" s="164">
        <v>1285</v>
      </c>
    </row>
    <row r="56" spans="1:16" hidden="1">
      <c r="A56" s="51">
        <v>34455</v>
      </c>
      <c r="B56" s="164">
        <v>91086</v>
      </c>
      <c r="C56" s="164">
        <f t="shared" si="0"/>
        <v>9616</v>
      </c>
      <c r="D56" s="164">
        <v>81470</v>
      </c>
      <c r="E56" s="164">
        <v>14007</v>
      </c>
      <c r="F56" s="164">
        <v>3172</v>
      </c>
      <c r="G56" s="164">
        <v>1226</v>
      </c>
      <c r="H56" s="164">
        <v>661</v>
      </c>
      <c r="I56" s="164">
        <v>2642</v>
      </c>
      <c r="J56" s="164">
        <v>9065</v>
      </c>
      <c r="K56" s="164">
        <v>10246</v>
      </c>
      <c r="L56" s="164">
        <v>5230</v>
      </c>
      <c r="M56" s="164">
        <v>2600</v>
      </c>
      <c r="N56" s="164">
        <v>8351</v>
      </c>
      <c r="O56" s="164">
        <v>1663</v>
      </c>
      <c r="P56" s="164">
        <v>1499</v>
      </c>
    </row>
    <row r="57" spans="1:16" hidden="1">
      <c r="A57" s="51">
        <v>34486</v>
      </c>
      <c r="B57" s="164">
        <v>103920</v>
      </c>
      <c r="C57" s="164">
        <f t="shared" si="0"/>
        <v>13651</v>
      </c>
      <c r="D57" s="164">
        <v>90269</v>
      </c>
      <c r="E57" s="164">
        <v>18148</v>
      </c>
      <c r="F57" s="164">
        <v>3349</v>
      </c>
      <c r="G57" s="164">
        <v>1481</v>
      </c>
      <c r="H57" s="164">
        <v>1015</v>
      </c>
      <c r="I57" s="164">
        <v>2599</v>
      </c>
      <c r="J57" s="164">
        <v>9386</v>
      </c>
      <c r="K57" s="164">
        <v>14305</v>
      </c>
      <c r="L57" s="164">
        <v>5063</v>
      </c>
      <c r="M57" s="164">
        <v>2520</v>
      </c>
      <c r="N57" s="164">
        <v>6343</v>
      </c>
      <c r="O57" s="164">
        <v>1303</v>
      </c>
      <c r="P57" s="164">
        <v>1844</v>
      </c>
    </row>
    <row r="58" spans="1:16" hidden="1">
      <c r="A58" s="51">
        <v>34516</v>
      </c>
      <c r="B58" s="164">
        <v>90374</v>
      </c>
      <c r="C58" s="164">
        <f t="shared" si="0"/>
        <v>10189</v>
      </c>
      <c r="D58" s="164">
        <v>80185</v>
      </c>
      <c r="E58" s="164">
        <v>12438</v>
      </c>
      <c r="F58" s="164">
        <v>2982</v>
      </c>
      <c r="G58" s="164">
        <v>1734</v>
      </c>
      <c r="H58" s="164">
        <v>1133</v>
      </c>
      <c r="I58" s="164">
        <v>3180</v>
      </c>
      <c r="J58" s="164">
        <v>6970</v>
      </c>
      <c r="K58" s="164">
        <v>11403</v>
      </c>
      <c r="L58" s="164">
        <v>5206</v>
      </c>
      <c r="M58" s="164">
        <v>2341</v>
      </c>
      <c r="N58" s="164">
        <v>8497</v>
      </c>
      <c r="O58" s="164">
        <v>1283</v>
      </c>
      <c r="P58" s="164">
        <v>1773</v>
      </c>
    </row>
    <row r="59" spans="1:16" hidden="1">
      <c r="A59" s="51">
        <v>34547</v>
      </c>
      <c r="B59" s="164">
        <v>97003</v>
      </c>
      <c r="C59" s="164">
        <f t="shared" si="0"/>
        <v>8885</v>
      </c>
      <c r="D59" s="164">
        <v>88118</v>
      </c>
      <c r="E59" s="164">
        <v>15654</v>
      </c>
      <c r="F59" s="164">
        <v>3234</v>
      </c>
      <c r="G59" s="164">
        <v>1475</v>
      </c>
      <c r="H59" s="164">
        <v>671</v>
      </c>
      <c r="I59" s="164">
        <v>2796</v>
      </c>
      <c r="J59" s="164">
        <v>7702</v>
      </c>
      <c r="K59" s="164">
        <v>10034</v>
      </c>
      <c r="L59" s="164">
        <v>4461</v>
      </c>
      <c r="M59" s="164">
        <v>3075</v>
      </c>
      <c r="N59" s="164">
        <v>9814</v>
      </c>
      <c r="O59" s="164">
        <v>2067</v>
      </c>
      <c r="P59" s="164">
        <v>1862</v>
      </c>
    </row>
    <row r="60" spans="1:16" hidden="1">
      <c r="A60" s="51">
        <v>34578</v>
      </c>
      <c r="B60" s="164">
        <v>88804</v>
      </c>
      <c r="C60" s="164">
        <f t="shared" si="0"/>
        <v>9345</v>
      </c>
      <c r="D60" s="164">
        <v>79459</v>
      </c>
      <c r="E60" s="164">
        <v>13866</v>
      </c>
      <c r="F60" s="164">
        <v>2957</v>
      </c>
      <c r="G60" s="164">
        <v>1047</v>
      </c>
      <c r="H60" s="164">
        <v>801</v>
      </c>
      <c r="I60" s="164">
        <v>2971</v>
      </c>
      <c r="J60" s="164">
        <v>7243</v>
      </c>
      <c r="K60" s="164">
        <v>10040</v>
      </c>
      <c r="L60" s="164">
        <v>4433</v>
      </c>
      <c r="M60" s="164">
        <v>2563</v>
      </c>
      <c r="N60" s="164">
        <v>4660</v>
      </c>
      <c r="O60" s="164">
        <v>2266</v>
      </c>
      <c r="P60" s="164">
        <v>2443</v>
      </c>
    </row>
    <row r="61" spans="1:16" hidden="1">
      <c r="A61" s="51">
        <v>34608</v>
      </c>
      <c r="B61" s="164">
        <v>88820</v>
      </c>
      <c r="C61" s="164">
        <f t="shared" si="0"/>
        <v>7664</v>
      </c>
      <c r="D61" s="164">
        <v>81156</v>
      </c>
      <c r="E61" s="164">
        <v>14882</v>
      </c>
      <c r="F61" s="164">
        <v>2865</v>
      </c>
      <c r="G61" s="164">
        <v>1068</v>
      </c>
      <c r="H61" s="164">
        <v>639</v>
      </c>
      <c r="I61" s="164">
        <v>2812</v>
      </c>
      <c r="J61" s="164">
        <v>7903</v>
      </c>
      <c r="K61" s="164">
        <v>11531</v>
      </c>
      <c r="L61" s="164">
        <v>4993</v>
      </c>
      <c r="M61" s="164">
        <v>2183</v>
      </c>
      <c r="N61" s="164">
        <v>6809</v>
      </c>
      <c r="O61" s="164">
        <v>1406</v>
      </c>
      <c r="P61" s="164">
        <v>1788</v>
      </c>
    </row>
    <row r="62" spans="1:16" hidden="1">
      <c r="A62" s="51">
        <v>34639</v>
      </c>
      <c r="B62" s="164">
        <v>106111</v>
      </c>
      <c r="C62" s="164">
        <f t="shared" si="0"/>
        <v>11092</v>
      </c>
      <c r="D62" s="164">
        <v>95019</v>
      </c>
      <c r="E62" s="164">
        <v>13467</v>
      </c>
      <c r="F62" s="164">
        <v>4346</v>
      </c>
      <c r="G62" s="164">
        <v>1310</v>
      </c>
      <c r="H62" s="164">
        <v>594</v>
      </c>
      <c r="I62" s="164">
        <v>2825</v>
      </c>
      <c r="J62" s="164">
        <v>7524</v>
      </c>
      <c r="K62" s="164">
        <v>17659</v>
      </c>
      <c r="L62" s="164">
        <v>5173</v>
      </c>
      <c r="M62" s="164">
        <v>2452</v>
      </c>
      <c r="N62" s="164">
        <v>11206</v>
      </c>
      <c r="O62" s="164">
        <v>2114</v>
      </c>
      <c r="P62" s="164">
        <v>1847</v>
      </c>
    </row>
    <row r="63" spans="1:16" hidden="1">
      <c r="A63" s="51">
        <v>34669</v>
      </c>
      <c r="B63" s="164">
        <v>69747</v>
      </c>
      <c r="C63" s="164">
        <f t="shared" si="0"/>
        <v>7214</v>
      </c>
      <c r="D63" s="164">
        <v>62533</v>
      </c>
      <c r="E63" s="164">
        <v>8495</v>
      </c>
      <c r="F63" s="164">
        <v>2847</v>
      </c>
      <c r="G63" s="164">
        <v>835</v>
      </c>
      <c r="H63" s="164">
        <v>363</v>
      </c>
      <c r="I63" s="164">
        <v>1889</v>
      </c>
      <c r="J63" s="164">
        <v>6070</v>
      </c>
      <c r="K63" s="164">
        <v>7274</v>
      </c>
      <c r="L63" s="164">
        <v>3212</v>
      </c>
      <c r="M63" s="164">
        <v>1658</v>
      </c>
      <c r="N63" s="164">
        <v>8937</v>
      </c>
      <c r="O63" s="164">
        <v>1070</v>
      </c>
      <c r="P63" s="164">
        <v>2085</v>
      </c>
    </row>
    <row r="64" spans="1:16" hidden="1">
      <c r="A64" s="51">
        <v>34700</v>
      </c>
      <c r="B64" s="164">
        <v>84702</v>
      </c>
      <c r="C64" s="164">
        <f t="shared" si="0"/>
        <v>11147</v>
      </c>
      <c r="D64" s="164">
        <v>73555</v>
      </c>
      <c r="E64" s="164">
        <v>10246</v>
      </c>
      <c r="F64" s="164">
        <v>3617</v>
      </c>
      <c r="G64" s="164">
        <v>1265</v>
      </c>
      <c r="H64" s="164">
        <v>582</v>
      </c>
      <c r="I64" s="164">
        <v>2646</v>
      </c>
      <c r="J64" s="164">
        <v>6778</v>
      </c>
      <c r="K64" s="164">
        <v>12384</v>
      </c>
      <c r="L64" s="164">
        <v>4119</v>
      </c>
      <c r="M64" s="164">
        <v>2453</v>
      </c>
      <c r="N64" s="164">
        <v>9609</v>
      </c>
      <c r="O64" s="164">
        <v>990</v>
      </c>
      <c r="P64" s="164">
        <v>1488</v>
      </c>
    </row>
    <row r="65" spans="1:16" hidden="1">
      <c r="A65" s="51">
        <v>34731</v>
      </c>
      <c r="B65" s="164">
        <v>90668</v>
      </c>
      <c r="C65" s="164">
        <f t="shared" si="0"/>
        <v>8623</v>
      </c>
      <c r="D65" s="164">
        <v>82045</v>
      </c>
      <c r="E65" s="164">
        <v>15202</v>
      </c>
      <c r="F65" s="164">
        <v>3209</v>
      </c>
      <c r="G65" s="164">
        <v>1329</v>
      </c>
      <c r="H65" s="164">
        <v>510</v>
      </c>
      <c r="I65" s="164">
        <v>2803</v>
      </c>
      <c r="J65" s="164">
        <v>8377</v>
      </c>
      <c r="K65" s="164">
        <v>8179</v>
      </c>
      <c r="L65" s="164">
        <v>4895</v>
      </c>
      <c r="M65" s="164">
        <v>2146</v>
      </c>
      <c r="N65" s="164">
        <v>6988</v>
      </c>
      <c r="O65" s="164">
        <v>1819</v>
      </c>
      <c r="P65" s="164">
        <v>1986</v>
      </c>
    </row>
    <row r="66" spans="1:16" hidden="1">
      <c r="A66" s="51">
        <v>34759</v>
      </c>
      <c r="B66" s="164">
        <v>101814</v>
      </c>
      <c r="C66" s="164">
        <f t="shared" si="0"/>
        <v>9831</v>
      </c>
      <c r="D66" s="164">
        <v>91983</v>
      </c>
      <c r="E66" s="164">
        <v>14671</v>
      </c>
      <c r="F66" s="164">
        <v>4452</v>
      </c>
      <c r="G66" s="164">
        <v>1247</v>
      </c>
      <c r="H66" s="164">
        <v>836</v>
      </c>
      <c r="I66" s="164">
        <v>2711</v>
      </c>
      <c r="J66" s="164">
        <v>8474</v>
      </c>
      <c r="K66" s="164">
        <v>12938</v>
      </c>
      <c r="L66" s="164">
        <v>6350</v>
      </c>
      <c r="M66" s="164">
        <v>2007</v>
      </c>
      <c r="N66" s="164">
        <v>5197</v>
      </c>
      <c r="O66" s="164">
        <v>1715</v>
      </c>
      <c r="P66" s="164">
        <v>3261</v>
      </c>
    </row>
    <row r="67" spans="1:16" hidden="1">
      <c r="A67" s="51">
        <v>34790</v>
      </c>
      <c r="B67" s="164">
        <v>81570</v>
      </c>
      <c r="C67" s="164">
        <f t="shared" si="0"/>
        <v>7183</v>
      </c>
      <c r="D67" s="164">
        <v>74387</v>
      </c>
      <c r="E67" s="164">
        <v>13146</v>
      </c>
      <c r="F67" s="164">
        <v>2537</v>
      </c>
      <c r="G67" s="164">
        <v>1063</v>
      </c>
      <c r="H67" s="164">
        <v>537</v>
      </c>
      <c r="I67" s="164">
        <v>2120</v>
      </c>
      <c r="J67" s="164">
        <v>7172</v>
      </c>
      <c r="K67" s="164">
        <v>7567</v>
      </c>
      <c r="L67" s="164">
        <v>3830</v>
      </c>
      <c r="M67" s="164">
        <v>2407</v>
      </c>
      <c r="N67" s="164">
        <v>8437</v>
      </c>
      <c r="O67" s="164">
        <v>956</v>
      </c>
      <c r="P67" s="164">
        <v>3276</v>
      </c>
    </row>
    <row r="68" spans="1:16" hidden="1">
      <c r="A68" s="51">
        <v>34820</v>
      </c>
      <c r="B68" s="164">
        <v>111527</v>
      </c>
      <c r="C68" s="164">
        <f t="shared" si="0"/>
        <v>9470</v>
      </c>
      <c r="D68" s="164">
        <v>102057</v>
      </c>
      <c r="E68" s="164">
        <v>15555</v>
      </c>
      <c r="F68" s="164">
        <v>4512</v>
      </c>
      <c r="G68" s="164">
        <v>1417</v>
      </c>
      <c r="H68" s="164">
        <v>1248</v>
      </c>
      <c r="I68" s="164">
        <v>2728</v>
      </c>
      <c r="J68" s="164">
        <v>8500</v>
      </c>
      <c r="K68" s="164">
        <v>12110</v>
      </c>
      <c r="L68" s="164">
        <v>5390</v>
      </c>
      <c r="M68" s="164">
        <v>2559</v>
      </c>
      <c r="N68" s="164">
        <v>11899</v>
      </c>
      <c r="O68" s="164">
        <v>1273</v>
      </c>
      <c r="P68" s="164">
        <v>1940</v>
      </c>
    </row>
    <row r="69" spans="1:16" hidden="1">
      <c r="A69" s="51">
        <v>34851</v>
      </c>
      <c r="B69" s="164">
        <v>108137</v>
      </c>
      <c r="C69" s="164">
        <f t="shared" ref="C69:C132" si="1">B69-D69</f>
        <v>11712</v>
      </c>
      <c r="D69" s="164">
        <v>96425</v>
      </c>
      <c r="E69" s="164">
        <v>17078</v>
      </c>
      <c r="F69" s="164">
        <v>3525</v>
      </c>
      <c r="G69" s="164">
        <v>1344</v>
      </c>
      <c r="H69" s="164">
        <v>2928</v>
      </c>
      <c r="I69" s="164">
        <v>2737</v>
      </c>
      <c r="J69" s="164">
        <v>8352</v>
      </c>
      <c r="K69" s="164">
        <v>13560</v>
      </c>
      <c r="L69" s="164">
        <v>5898</v>
      </c>
      <c r="M69" s="164">
        <v>2545</v>
      </c>
      <c r="N69" s="164">
        <v>8283</v>
      </c>
      <c r="O69" s="164">
        <v>1764</v>
      </c>
      <c r="P69" s="164">
        <v>1825</v>
      </c>
    </row>
    <row r="70" spans="1:16" hidden="1">
      <c r="A70" s="51">
        <v>34881</v>
      </c>
      <c r="B70" s="164">
        <v>92370</v>
      </c>
      <c r="C70" s="164">
        <f t="shared" si="1"/>
        <v>8798</v>
      </c>
      <c r="D70" s="164">
        <v>83572</v>
      </c>
      <c r="E70" s="164">
        <v>14713</v>
      </c>
      <c r="F70" s="164">
        <v>3809</v>
      </c>
      <c r="G70" s="164">
        <v>1107</v>
      </c>
      <c r="H70" s="164">
        <v>948</v>
      </c>
      <c r="I70" s="164">
        <v>2577</v>
      </c>
      <c r="J70" s="164">
        <v>7122</v>
      </c>
      <c r="K70" s="164">
        <v>9731</v>
      </c>
      <c r="L70" s="164">
        <v>5958</v>
      </c>
      <c r="M70" s="164">
        <v>2482</v>
      </c>
      <c r="N70" s="164">
        <v>7473</v>
      </c>
      <c r="O70" s="164">
        <v>1237</v>
      </c>
      <c r="P70" s="164">
        <v>1620</v>
      </c>
    </row>
    <row r="71" spans="1:16" hidden="1">
      <c r="A71" s="51">
        <v>34912</v>
      </c>
      <c r="B71" s="164">
        <v>105350</v>
      </c>
      <c r="C71" s="164">
        <f t="shared" si="1"/>
        <v>10512</v>
      </c>
      <c r="D71" s="164">
        <v>94838</v>
      </c>
      <c r="E71" s="164">
        <v>15393</v>
      </c>
      <c r="F71" s="164">
        <v>4593</v>
      </c>
      <c r="G71" s="164">
        <v>1507</v>
      </c>
      <c r="H71" s="164">
        <v>672</v>
      </c>
      <c r="I71" s="164">
        <v>2972</v>
      </c>
      <c r="J71" s="164">
        <v>8450</v>
      </c>
      <c r="K71" s="164">
        <v>11575</v>
      </c>
      <c r="L71" s="164">
        <v>7268</v>
      </c>
      <c r="M71" s="164">
        <v>2877</v>
      </c>
      <c r="N71" s="164">
        <v>8261</v>
      </c>
      <c r="O71" s="164">
        <v>1571</v>
      </c>
      <c r="P71" s="164">
        <v>1792</v>
      </c>
    </row>
    <row r="72" spans="1:16" hidden="1">
      <c r="A72" s="51">
        <v>34943</v>
      </c>
      <c r="B72" s="164">
        <v>98497</v>
      </c>
      <c r="C72" s="164">
        <f t="shared" si="1"/>
        <v>9706</v>
      </c>
      <c r="D72" s="164">
        <v>88791</v>
      </c>
      <c r="E72" s="164">
        <v>13259</v>
      </c>
      <c r="F72" s="164">
        <v>4232</v>
      </c>
      <c r="G72" s="164">
        <v>1380</v>
      </c>
      <c r="H72" s="164">
        <v>547</v>
      </c>
      <c r="I72" s="164">
        <v>2220</v>
      </c>
      <c r="J72" s="164">
        <v>6366</v>
      </c>
      <c r="K72" s="164">
        <v>12026</v>
      </c>
      <c r="L72" s="164">
        <v>7876</v>
      </c>
      <c r="M72" s="164">
        <v>2535</v>
      </c>
      <c r="N72" s="164">
        <v>8657</v>
      </c>
      <c r="O72" s="164">
        <v>1649</v>
      </c>
      <c r="P72" s="164">
        <v>1682</v>
      </c>
    </row>
    <row r="73" spans="1:16" hidden="1">
      <c r="A73" s="51">
        <v>34973</v>
      </c>
      <c r="B73" s="164">
        <v>106929</v>
      </c>
      <c r="C73" s="164">
        <f t="shared" si="1"/>
        <v>13251</v>
      </c>
      <c r="D73" s="164">
        <v>93678</v>
      </c>
      <c r="E73" s="164">
        <v>11979</v>
      </c>
      <c r="F73" s="164">
        <v>3887</v>
      </c>
      <c r="G73" s="164">
        <v>1545</v>
      </c>
      <c r="H73" s="164">
        <v>663</v>
      </c>
      <c r="I73" s="164">
        <v>2245</v>
      </c>
      <c r="J73" s="164">
        <v>6936</v>
      </c>
      <c r="K73" s="164">
        <v>16925</v>
      </c>
      <c r="L73" s="164">
        <v>7910</v>
      </c>
      <c r="M73" s="164">
        <v>2820</v>
      </c>
      <c r="N73" s="164">
        <v>7365</v>
      </c>
      <c r="O73" s="164">
        <v>1632</v>
      </c>
      <c r="P73" s="164">
        <v>2044</v>
      </c>
    </row>
    <row r="74" spans="1:16" hidden="1">
      <c r="A74" s="51">
        <v>35004</v>
      </c>
      <c r="B74" s="164">
        <v>104987</v>
      </c>
      <c r="C74" s="164">
        <f t="shared" si="1"/>
        <v>11308</v>
      </c>
      <c r="D74" s="164">
        <v>93679</v>
      </c>
      <c r="E74" s="164">
        <v>14276</v>
      </c>
      <c r="F74" s="164">
        <v>4095</v>
      </c>
      <c r="G74" s="164">
        <v>1363</v>
      </c>
      <c r="H74" s="164">
        <v>557</v>
      </c>
      <c r="I74" s="164">
        <v>2691</v>
      </c>
      <c r="J74" s="164">
        <v>7763</v>
      </c>
      <c r="K74" s="164">
        <v>15004</v>
      </c>
      <c r="L74" s="164">
        <v>5275</v>
      </c>
      <c r="M74" s="164">
        <v>3997</v>
      </c>
      <c r="N74" s="164">
        <v>8389</v>
      </c>
      <c r="O74" s="164">
        <v>1405</v>
      </c>
      <c r="P74" s="164">
        <v>1775</v>
      </c>
    </row>
    <row r="75" spans="1:16" hidden="1">
      <c r="A75" s="51">
        <v>35034</v>
      </c>
      <c r="B75" s="164">
        <v>78825</v>
      </c>
      <c r="C75" s="164">
        <f t="shared" si="1"/>
        <v>9721</v>
      </c>
      <c r="D75" s="164">
        <v>69104</v>
      </c>
      <c r="E75" s="164">
        <v>11091</v>
      </c>
      <c r="F75" s="164">
        <v>5171</v>
      </c>
      <c r="G75" s="164">
        <v>878</v>
      </c>
      <c r="H75" s="164">
        <v>795</v>
      </c>
      <c r="I75" s="164">
        <v>1840</v>
      </c>
      <c r="J75" s="164">
        <v>5486</v>
      </c>
      <c r="K75" s="164">
        <v>10944</v>
      </c>
      <c r="L75" s="164">
        <v>4611</v>
      </c>
      <c r="M75" s="164">
        <v>1862</v>
      </c>
      <c r="N75" s="164">
        <v>5668</v>
      </c>
      <c r="O75" s="164">
        <v>897</v>
      </c>
      <c r="P75" s="164">
        <v>1600</v>
      </c>
    </row>
    <row r="76" spans="1:16" hidden="1">
      <c r="A76" s="51">
        <v>35065</v>
      </c>
      <c r="B76" s="164">
        <v>84731</v>
      </c>
      <c r="C76" s="164">
        <f t="shared" si="1"/>
        <v>8646</v>
      </c>
      <c r="D76" s="164">
        <v>76085</v>
      </c>
      <c r="E76" s="164">
        <v>13286</v>
      </c>
      <c r="F76" s="164">
        <v>1298</v>
      </c>
      <c r="G76" s="164">
        <v>1605</v>
      </c>
      <c r="H76" s="164">
        <v>697</v>
      </c>
      <c r="I76" s="164">
        <v>2376</v>
      </c>
      <c r="J76" s="164">
        <v>5758</v>
      </c>
      <c r="K76" s="164">
        <v>9212</v>
      </c>
      <c r="L76" s="164">
        <v>6073</v>
      </c>
      <c r="M76" s="164">
        <v>2293</v>
      </c>
      <c r="N76" s="164">
        <v>7783</v>
      </c>
      <c r="O76" s="164">
        <v>1195</v>
      </c>
      <c r="P76" s="164">
        <v>1852</v>
      </c>
    </row>
    <row r="77" spans="1:16" hidden="1">
      <c r="A77" s="51">
        <v>35096</v>
      </c>
      <c r="B77" s="164">
        <v>106074</v>
      </c>
      <c r="C77" s="164">
        <f t="shared" si="1"/>
        <v>10656</v>
      </c>
      <c r="D77" s="164">
        <v>95418</v>
      </c>
      <c r="E77" s="164">
        <v>18773</v>
      </c>
      <c r="F77" s="164">
        <v>2009</v>
      </c>
      <c r="G77" s="164">
        <v>1794</v>
      </c>
      <c r="H77" s="164">
        <v>729</v>
      </c>
      <c r="I77" s="164">
        <v>2754</v>
      </c>
      <c r="J77" s="164">
        <v>6709</v>
      </c>
      <c r="K77" s="164">
        <v>10759</v>
      </c>
      <c r="L77" s="164">
        <v>7709</v>
      </c>
      <c r="M77" s="164">
        <v>2510</v>
      </c>
      <c r="N77" s="164">
        <v>9702</v>
      </c>
      <c r="O77" s="164">
        <v>2051</v>
      </c>
      <c r="P77" s="164">
        <v>1910</v>
      </c>
    </row>
    <row r="78" spans="1:16" hidden="1">
      <c r="A78" s="51">
        <v>35125</v>
      </c>
      <c r="B78" s="164">
        <v>102069</v>
      </c>
      <c r="C78" s="164">
        <f t="shared" si="1"/>
        <v>10739</v>
      </c>
      <c r="D78" s="164">
        <v>91330</v>
      </c>
      <c r="E78" s="164">
        <v>15367</v>
      </c>
      <c r="F78" s="164">
        <v>1710</v>
      </c>
      <c r="G78" s="164">
        <v>1685</v>
      </c>
      <c r="H78" s="164">
        <v>861</v>
      </c>
      <c r="I78" s="164">
        <v>2735</v>
      </c>
      <c r="J78" s="164">
        <v>6547</v>
      </c>
      <c r="K78" s="164">
        <v>14043</v>
      </c>
      <c r="L78" s="164">
        <v>7224</v>
      </c>
      <c r="M78" s="164">
        <v>2423</v>
      </c>
      <c r="N78" s="164">
        <v>8631</v>
      </c>
      <c r="O78" s="164">
        <v>2066</v>
      </c>
      <c r="P78" s="164">
        <v>2116</v>
      </c>
    </row>
    <row r="79" spans="1:16" hidden="1">
      <c r="A79" s="51">
        <v>35156</v>
      </c>
      <c r="B79" s="164">
        <v>99698</v>
      </c>
      <c r="C79" s="164">
        <f t="shared" si="1"/>
        <v>9042</v>
      </c>
      <c r="D79" s="164">
        <v>90656</v>
      </c>
      <c r="E79" s="164">
        <v>13498</v>
      </c>
      <c r="F79" s="164">
        <v>9747</v>
      </c>
      <c r="G79" s="164">
        <v>1103</v>
      </c>
      <c r="H79" s="164">
        <v>484</v>
      </c>
      <c r="I79" s="164">
        <v>3064</v>
      </c>
      <c r="J79" s="164">
        <v>7512</v>
      </c>
      <c r="K79" s="164">
        <v>11442</v>
      </c>
      <c r="L79" s="164">
        <v>5035</v>
      </c>
      <c r="M79" s="164">
        <v>2096</v>
      </c>
      <c r="N79" s="164">
        <v>8069</v>
      </c>
      <c r="O79" s="164">
        <v>1536</v>
      </c>
      <c r="P79" s="164">
        <v>1907</v>
      </c>
    </row>
    <row r="80" spans="1:16" hidden="1">
      <c r="A80" s="51">
        <v>35186</v>
      </c>
      <c r="B80" s="164">
        <v>116853</v>
      </c>
      <c r="C80" s="164">
        <f t="shared" si="1"/>
        <v>11117</v>
      </c>
      <c r="D80" s="164">
        <v>105736</v>
      </c>
      <c r="E80" s="164">
        <v>16019</v>
      </c>
      <c r="F80" s="164">
        <v>10406</v>
      </c>
      <c r="G80" s="164">
        <v>1444</v>
      </c>
      <c r="H80" s="164">
        <v>935</v>
      </c>
      <c r="I80" s="164">
        <v>2855</v>
      </c>
      <c r="J80" s="164">
        <v>9655</v>
      </c>
      <c r="K80" s="164">
        <v>10828</v>
      </c>
      <c r="L80" s="164">
        <v>5733</v>
      </c>
      <c r="M80" s="164">
        <v>3152</v>
      </c>
      <c r="N80" s="164">
        <v>9082</v>
      </c>
      <c r="O80" s="164">
        <v>2946</v>
      </c>
      <c r="P80" s="164">
        <v>2155</v>
      </c>
    </row>
    <row r="81" spans="1:16" hidden="1">
      <c r="A81" s="51">
        <v>35217</v>
      </c>
      <c r="B81" s="164">
        <v>104237</v>
      </c>
      <c r="C81" s="164">
        <f t="shared" si="1"/>
        <v>9611</v>
      </c>
      <c r="D81" s="164">
        <v>94626</v>
      </c>
      <c r="E81" s="164">
        <v>11973</v>
      </c>
      <c r="F81" s="164">
        <v>11382</v>
      </c>
      <c r="G81" s="164">
        <v>1448</v>
      </c>
      <c r="H81" s="164">
        <v>893</v>
      </c>
      <c r="I81" s="164">
        <v>2398</v>
      </c>
      <c r="J81" s="164">
        <v>6590</v>
      </c>
      <c r="K81" s="164">
        <v>10825</v>
      </c>
      <c r="L81" s="164">
        <v>6510</v>
      </c>
      <c r="M81" s="164">
        <v>2309</v>
      </c>
      <c r="N81" s="164">
        <v>7799</v>
      </c>
      <c r="O81" s="164">
        <v>2224</v>
      </c>
      <c r="P81" s="164">
        <v>2093</v>
      </c>
    </row>
    <row r="82" spans="1:16" hidden="1">
      <c r="A82" s="51">
        <v>35247</v>
      </c>
      <c r="B82" s="164">
        <v>125578</v>
      </c>
      <c r="C82" s="164">
        <f t="shared" si="1"/>
        <v>10322</v>
      </c>
      <c r="D82" s="164">
        <v>115256</v>
      </c>
      <c r="E82" s="164">
        <v>15822</v>
      </c>
      <c r="F82" s="164">
        <v>15841</v>
      </c>
      <c r="G82" s="164">
        <v>1648</v>
      </c>
      <c r="H82" s="164">
        <v>859</v>
      </c>
      <c r="I82" s="164">
        <v>3180</v>
      </c>
      <c r="J82" s="164">
        <v>6268</v>
      </c>
      <c r="K82" s="164">
        <v>12200</v>
      </c>
      <c r="L82" s="164">
        <v>8752</v>
      </c>
      <c r="M82" s="164">
        <v>3001</v>
      </c>
      <c r="N82" s="164">
        <v>10581</v>
      </c>
      <c r="O82" s="164">
        <v>2321</v>
      </c>
      <c r="P82" s="164">
        <v>2750</v>
      </c>
    </row>
    <row r="83" spans="1:16" hidden="1">
      <c r="A83" s="51">
        <v>35278</v>
      </c>
      <c r="B83" s="164">
        <v>112163</v>
      </c>
      <c r="C83" s="164">
        <f t="shared" si="1"/>
        <v>10989</v>
      </c>
      <c r="D83" s="164">
        <v>101174</v>
      </c>
      <c r="E83" s="164">
        <v>13984</v>
      </c>
      <c r="F83" s="164">
        <v>8300</v>
      </c>
      <c r="G83" s="164">
        <v>1831</v>
      </c>
      <c r="H83" s="164">
        <v>471</v>
      </c>
      <c r="I83" s="164">
        <v>2664</v>
      </c>
      <c r="J83" s="164">
        <v>6813</v>
      </c>
      <c r="K83" s="164">
        <v>14818</v>
      </c>
      <c r="L83" s="164">
        <v>5354</v>
      </c>
      <c r="M83" s="164">
        <v>2638</v>
      </c>
      <c r="N83" s="164">
        <v>9232</v>
      </c>
      <c r="O83" s="164">
        <v>2436</v>
      </c>
      <c r="P83" s="164">
        <v>2203</v>
      </c>
    </row>
    <row r="84" spans="1:16" hidden="1">
      <c r="A84" s="51">
        <v>35309</v>
      </c>
      <c r="B84" s="164">
        <v>107026</v>
      </c>
      <c r="C84" s="164">
        <f t="shared" si="1"/>
        <v>10000</v>
      </c>
      <c r="D84" s="164">
        <v>97026</v>
      </c>
      <c r="E84" s="164">
        <v>13712</v>
      </c>
      <c r="F84" s="164">
        <v>10134</v>
      </c>
      <c r="G84" s="164">
        <v>1925</v>
      </c>
      <c r="H84" s="164">
        <v>741</v>
      </c>
      <c r="I84" s="164">
        <v>2210</v>
      </c>
      <c r="J84" s="164">
        <v>5578</v>
      </c>
      <c r="K84" s="164">
        <v>12796</v>
      </c>
      <c r="L84" s="164">
        <v>6227</v>
      </c>
      <c r="M84" s="164">
        <v>2623</v>
      </c>
      <c r="N84" s="164">
        <v>8290</v>
      </c>
      <c r="O84" s="164">
        <v>1964</v>
      </c>
      <c r="P84" s="164">
        <v>2073</v>
      </c>
    </row>
    <row r="85" spans="1:16" hidden="1">
      <c r="A85" s="51">
        <v>35339</v>
      </c>
      <c r="B85" s="164">
        <v>132425</v>
      </c>
      <c r="C85" s="164">
        <f t="shared" si="1"/>
        <v>12933</v>
      </c>
      <c r="D85" s="164">
        <v>119492</v>
      </c>
      <c r="E85" s="164">
        <v>13526</v>
      </c>
      <c r="F85" s="164">
        <v>11777</v>
      </c>
      <c r="G85" s="164">
        <v>1707</v>
      </c>
      <c r="H85" s="164">
        <v>610</v>
      </c>
      <c r="I85" s="164">
        <v>2339</v>
      </c>
      <c r="J85" s="164">
        <v>6913</v>
      </c>
      <c r="K85" s="164">
        <v>15414</v>
      </c>
      <c r="L85" s="164">
        <v>10686</v>
      </c>
      <c r="M85" s="164">
        <v>3208</v>
      </c>
      <c r="N85" s="164">
        <v>10926</v>
      </c>
      <c r="O85" s="164">
        <v>1903</v>
      </c>
      <c r="P85" s="164">
        <v>2523</v>
      </c>
    </row>
    <row r="86" spans="1:16" hidden="1">
      <c r="A86" s="51">
        <v>35370</v>
      </c>
      <c r="B86" s="164">
        <v>133999</v>
      </c>
      <c r="C86" s="164">
        <f t="shared" si="1"/>
        <v>10162</v>
      </c>
      <c r="D86" s="164">
        <v>123837</v>
      </c>
      <c r="E86" s="164">
        <v>14029</v>
      </c>
      <c r="F86" s="164">
        <v>21517</v>
      </c>
      <c r="G86" s="164">
        <v>1349</v>
      </c>
      <c r="H86" s="164">
        <v>717</v>
      </c>
      <c r="I86" s="164">
        <v>2304</v>
      </c>
      <c r="J86" s="164">
        <v>7494</v>
      </c>
      <c r="K86" s="164">
        <v>12697</v>
      </c>
      <c r="L86" s="164">
        <v>9855</v>
      </c>
      <c r="M86" s="164">
        <v>3206</v>
      </c>
      <c r="N86" s="164">
        <v>10250</v>
      </c>
      <c r="O86" s="164">
        <v>2153</v>
      </c>
      <c r="P86" s="164">
        <v>2167</v>
      </c>
    </row>
    <row r="87" spans="1:16" hidden="1">
      <c r="A87" s="51">
        <v>35400</v>
      </c>
      <c r="B87" s="164">
        <v>84720</v>
      </c>
      <c r="C87" s="164">
        <f t="shared" si="1"/>
        <v>9100</v>
      </c>
      <c r="D87" s="164">
        <v>75620</v>
      </c>
      <c r="E87" s="164">
        <v>10535</v>
      </c>
      <c r="F87" s="164">
        <v>6031</v>
      </c>
      <c r="G87" s="164">
        <v>984</v>
      </c>
      <c r="H87" s="164">
        <v>720</v>
      </c>
      <c r="I87" s="164">
        <v>2468</v>
      </c>
      <c r="J87" s="164">
        <v>4632</v>
      </c>
      <c r="K87" s="164">
        <v>8345</v>
      </c>
      <c r="L87" s="164">
        <v>5519</v>
      </c>
      <c r="M87" s="164">
        <v>1850</v>
      </c>
      <c r="N87" s="164">
        <v>6811</v>
      </c>
      <c r="O87" s="164">
        <v>1261</v>
      </c>
      <c r="P87" s="164">
        <v>1277</v>
      </c>
    </row>
    <row r="88" spans="1:16" hidden="1">
      <c r="A88" s="51">
        <v>35431</v>
      </c>
      <c r="B88" s="164">
        <v>95568</v>
      </c>
      <c r="C88" s="164">
        <f t="shared" si="1"/>
        <v>9197</v>
      </c>
      <c r="D88" s="164">
        <v>86371</v>
      </c>
      <c r="E88" s="164">
        <v>13055</v>
      </c>
      <c r="F88" s="164">
        <v>5329</v>
      </c>
      <c r="G88" s="164">
        <v>1510</v>
      </c>
      <c r="H88" s="164">
        <v>714</v>
      </c>
      <c r="I88" s="164">
        <v>2341</v>
      </c>
      <c r="J88" s="164">
        <v>5205</v>
      </c>
      <c r="K88" s="164">
        <v>7547</v>
      </c>
      <c r="L88" s="164">
        <v>5830</v>
      </c>
      <c r="M88" s="164">
        <v>2723</v>
      </c>
      <c r="N88" s="164">
        <v>8084</v>
      </c>
      <c r="O88" s="164">
        <v>1921</v>
      </c>
      <c r="P88" s="164">
        <v>1237</v>
      </c>
    </row>
    <row r="89" spans="1:16" hidden="1">
      <c r="A89" s="51">
        <v>35462</v>
      </c>
      <c r="B89" s="164">
        <v>109594</v>
      </c>
      <c r="C89" s="164">
        <f t="shared" si="1"/>
        <v>10047</v>
      </c>
      <c r="D89" s="164">
        <v>99547</v>
      </c>
      <c r="E89" s="164">
        <v>13515</v>
      </c>
      <c r="F89" s="164">
        <v>9050</v>
      </c>
      <c r="G89" s="164">
        <v>1403</v>
      </c>
      <c r="H89" s="164">
        <v>649</v>
      </c>
      <c r="I89" s="164">
        <v>2760</v>
      </c>
      <c r="J89" s="164">
        <v>6369</v>
      </c>
      <c r="K89" s="164">
        <v>10279</v>
      </c>
      <c r="L89" s="164">
        <v>6224</v>
      </c>
      <c r="M89" s="164">
        <v>3173</v>
      </c>
      <c r="N89" s="164">
        <v>9206</v>
      </c>
      <c r="O89" s="164">
        <v>2278</v>
      </c>
      <c r="P89" s="164">
        <v>1401</v>
      </c>
    </row>
    <row r="90" spans="1:16" hidden="1">
      <c r="A90" s="51">
        <v>35490</v>
      </c>
      <c r="B90" s="164">
        <v>113988</v>
      </c>
      <c r="C90" s="164">
        <f t="shared" si="1"/>
        <v>12905</v>
      </c>
      <c r="D90" s="164">
        <v>101083</v>
      </c>
      <c r="E90" s="164">
        <v>13504</v>
      </c>
      <c r="F90" s="164">
        <v>9082</v>
      </c>
      <c r="G90" s="164">
        <v>1506</v>
      </c>
      <c r="H90" s="164">
        <v>706</v>
      </c>
      <c r="I90" s="164">
        <v>2763</v>
      </c>
      <c r="J90" s="164">
        <v>9675</v>
      </c>
      <c r="K90" s="164">
        <v>12361</v>
      </c>
      <c r="L90" s="164">
        <v>6596</v>
      </c>
      <c r="M90" s="164">
        <v>2963</v>
      </c>
      <c r="N90" s="164">
        <v>9659</v>
      </c>
      <c r="O90" s="164">
        <v>1840</v>
      </c>
      <c r="P90" s="164">
        <v>1137</v>
      </c>
    </row>
    <row r="91" spans="1:16" hidden="1">
      <c r="A91" s="51">
        <v>35521</v>
      </c>
      <c r="B91" s="164">
        <v>155317</v>
      </c>
      <c r="C91" s="164">
        <f t="shared" si="1"/>
        <v>14356</v>
      </c>
      <c r="D91" s="164">
        <v>140961</v>
      </c>
      <c r="E91" s="164">
        <v>20656</v>
      </c>
      <c r="F91" s="164">
        <v>31432</v>
      </c>
      <c r="G91" s="164">
        <v>1668</v>
      </c>
      <c r="H91" s="164">
        <v>606</v>
      </c>
      <c r="I91" s="164">
        <v>2900</v>
      </c>
      <c r="J91" s="164">
        <v>10135</v>
      </c>
      <c r="K91" s="164">
        <v>16215</v>
      </c>
      <c r="L91" s="164">
        <v>9058</v>
      </c>
      <c r="M91" s="164">
        <v>2563</v>
      </c>
      <c r="N91" s="164">
        <v>8147</v>
      </c>
      <c r="O91" s="164">
        <v>2403</v>
      </c>
      <c r="P91" s="164">
        <v>1552</v>
      </c>
    </row>
    <row r="92" spans="1:16" hidden="1">
      <c r="A92" s="51">
        <v>35551</v>
      </c>
      <c r="B92" s="164">
        <v>128871</v>
      </c>
      <c r="C92" s="164">
        <f t="shared" si="1"/>
        <v>11864</v>
      </c>
      <c r="D92" s="164">
        <v>117007</v>
      </c>
      <c r="E92" s="164">
        <v>14672</v>
      </c>
      <c r="F92" s="164">
        <v>16374</v>
      </c>
      <c r="G92" s="164">
        <v>1427</v>
      </c>
      <c r="H92" s="164">
        <v>663</v>
      </c>
      <c r="I92" s="164">
        <v>2700</v>
      </c>
      <c r="J92" s="164">
        <v>9121</v>
      </c>
      <c r="K92" s="164">
        <v>12515</v>
      </c>
      <c r="L92" s="164">
        <v>11397</v>
      </c>
      <c r="M92" s="164">
        <v>3052</v>
      </c>
      <c r="N92" s="164">
        <v>8871</v>
      </c>
      <c r="O92" s="164">
        <v>5185</v>
      </c>
      <c r="P92" s="164">
        <v>1240</v>
      </c>
    </row>
    <row r="93" spans="1:16" hidden="1">
      <c r="A93" s="51">
        <v>35582</v>
      </c>
      <c r="B93" s="164">
        <v>123083</v>
      </c>
      <c r="C93" s="164">
        <f t="shared" si="1"/>
        <v>13526</v>
      </c>
      <c r="D93" s="164">
        <v>109557</v>
      </c>
      <c r="E93" s="164">
        <v>14992</v>
      </c>
      <c r="F93" s="164">
        <v>10831</v>
      </c>
      <c r="G93" s="164">
        <v>1881</v>
      </c>
      <c r="H93" s="164">
        <v>829</v>
      </c>
      <c r="I93" s="164">
        <v>2440</v>
      </c>
      <c r="J93" s="164">
        <v>10430</v>
      </c>
      <c r="K93" s="164">
        <v>16826</v>
      </c>
      <c r="L93" s="164">
        <v>8064</v>
      </c>
      <c r="M93" s="164">
        <v>2898</v>
      </c>
      <c r="N93" s="164">
        <v>9316</v>
      </c>
      <c r="O93" s="164">
        <v>3737</v>
      </c>
      <c r="P93" s="164">
        <v>2630</v>
      </c>
    </row>
    <row r="94" spans="1:16" hidden="1">
      <c r="A94" s="51">
        <v>35612</v>
      </c>
      <c r="B94" s="164">
        <v>135432</v>
      </c>
      <c r="C94" s="164">
        <f t="shared" si="1"/>
        <v>16672</v>
      </c>
      <c r="D94" s="164">
        <v>118760</v>
      </c>
      <c r="E94" s="164">
        <v>15765</v>
      </c>
      <c r="F94" s="164">
        <v>8502</v>
      </c>
      <c r="G94" s="164">
        <v>1763</v>
      </c>
      <c r="H94" s="164">
        <v>672</v>
      </c>
      <c r="I94" s="164">
        <v>3120</v>
      </c>
      <c r="J94" s="164">
        <v>9304</v>
      </c>
      <c r="K94" s="164">
        <v>21567</v>
      </c>
      <c r="L94" s="164">
        <v>9634</v>
      </c>
      <c r="M94" s="164">
        <v>3596</v>
      </c>
      <c r="N94" s="164">
        <v>9912</v>
      </c>
      <c r="O94" s="164">
        <v>4842</v>
      </c>
      <c r="P94" s="164">
        <v>1380</v>
      </c>
    </row>
    <row r="95" spans="1:16" hidden="1">
      <c r="A95" s="51">
        <v>35643</v>
      </c>
      <c r="B95" s="164">
        <v>131768</v>
      </c>
      <c r="C95" s="164">
        <f t="shared" si="1"/>
        <v>13959</v>
      </c>
      <c r="D95" s="164">
        <v>117809</v>
      </c>
      <c r="E95" s="164">
        <v>15543</v>
      </c>
      <c r="F95" s="164">
        <v>6233</v>
      </c>
      <c r="G95" s="164">
        <v>1721</v>
      </c>
      <c r="H95" s="164">
        <v>696</v>
      </c>
      <c r="I95" s="164">
        <v>2198</v>
      </c>
      <c r="J95" s="164">
        <v>6281</v>
      </c>
      <c r="K95" s="164">
        <v>20005</v>
      </c>
      <c r="L95" s="164">
        <v>11194</v>
      </c>
      <c r="M95" s="164">
        <v>3410</v>
      </c>
      <c r="N95" s="164">
        <v>11081</v>
      </c>
      <c r="O95" s="164">
        <v>6081</v>
      </c>
      <c r="P95" s="164">
        <v>2110</v>
      </c>
    </row>
    <row r="96" spans="1:16" hidden="1">
      <c r="A96" s="51">
        <v>35674</v>
      </c>
      <c r="B96" s="164">
        <v>119273</v>
      </c>
      <c r="C96" s="164">
        <f t="shared" si="1"/>
        <v>10956</v>
      </c>
      <c r="D96" s="164">
        <v>108317</v>
      </c>
      <c r="E96" s="164">
        <v>17160</v>
      </c>
      <c r="F96" s="164">
        <v>8794</v>
      </c>
      <c r="G96" s="164">
        <v>1422</v>
      </c>
      <c r="H96" s="164">
        <v>504</v>
      </c>
      <c r="I96" s="164">
        <v>2362</v>
      </c>
      <c r="J96" s="164">
        <v>9336</v>
      </c>
      <c r="K96" s="164">
        <v>10941</v>
      </c>
      <c r="L96" s="164">
        <v>7062</v>
      </c>
      <c r="M96" s="164">
        <v>3279</v>
      </c>
      <c r="N96" s="164">
        <v>10253</v>
      </c>
      <c r="O96" s="164">
        <v>3986</v>
      </c>
      <c r="P96" s="164">
        <v>1663</v>
      </c>
    </row>
    <row r="97" spans="1:16" hidden="1">
      <c r="A97" s="51">
        <v>35704</v>
      </c>
      <c r="B97" s="164">
        <v>137590</v>
      </c>
      <c r="C97" s="164">
        <f t="shared" si="1"/>
        <v>14373</v>
      </c>
      <c r="D97" s="164">
        <v>123217</v>
      </c>
      <c r="E97" s="164">
        <v>13845</v>
      </c>
      <c r="F97" s="164">
        <v>12731</v>
      </c>
      <c r="G97" s="164">
        <v>1751</v>
      </c>
      <c r="H97" s="164">
        <v>760</v>
      </c>
      <c r="I97" s="164">
        <v>3456</v>
      </c>
      <c r="J97" s="164">
        <v>11399</v>
      </c>
      <c r="K97" s="164">
        <v>16002</v>
      </c>
      <c r="L97" s="164">
        <v>7426</v>
      </c>
      <c r="M97" s="164">
        <v>3097</v>
      </c>
      <c r="N97" s="164">
        <v>13795</v>
      </c>
      <c r="O97" s="164">
        <v>8594</v>
      </c>
      <c r="P97" s="164">
        <v>2344</v>
      </c>
    </row>
    <row r="98" spans="1:16" hidden="1">
      <c r="A98" s="51">
        <v>35735</v>
      </c>
      <c r="B98" s="164">
        <v>127577</v>
      </c>
      <c r="C98" s="164">
        <f t="shared" si="1"/>
        <v>16269</v>
      </c>
      <c r="D98" s="164">
        <v>111308</v>
      </c>
      <c r="E98" s="164">
        <v>14830</v>
      </c>
      <c r="F98" s="164">
        <v>9963</v>
      </c>
      <c r="G98" s="164">
        <v>1617</v>
      </c>
      <c r="H98" s="164">
        <v>613</v>
      </c>
      <c r="I98" s="164">
        <v>2775</v>
      </c>
      <c r="J98" s="164">
        <v>9444</v>
      </c>
      <c r="K98" s="164">
        <v>15736</v>
      </c>
      <c r="L98" s="164">
        <v>8944</v>
      </c>
      <c r="M98" s="164">
        <v>3081</v>
      </c>
      <c r="N98" s="164">
        <v>10014</v>
      </c>
      <c r="O98" s="164">
        <v>6406</v>
      </c>
      <c r="P98" s="164">
        <v>1912</v>
      </c>
    </row>
    <row r="99" spans="1:16" hidden="1">
      <c r="A99" s="51">
        <v>35765</v>
      </c>
      <c r="B99" s="164">
        <v>98104</v>
      </c>
      <c r="C99" s="164">
        <f t="shared" si="1"/>
        <v>15430</v>
      </c>
      <c r="D99" s="164">
        <v>82674</v>
      </c>
      <c r="E99" s="164">
        <v>12960</v>
      </c>
      <c r="F99" s="164">
        <v>6749</v>
      </c>
      <c r="G99" s="164">
        <v>1648</v>
      </c>
      <c r="H99" s="164">
        <v>450</v>
      </c>
      <c r="I99" s="164">
        <v>2310</v>
      </c>
      <c r="J99" s="164">
        <v>7436</v>
      </c>
      <c r="K99" s="164">
        <v>11306</v>
      </c>
      <c r="L99" s="164">
        <v>6408</v>
      </c>
      <c r="M99" s="164">
        <v>2317</v>
      </c>
      <c r="N99" s="164">
        <v>6724</v>
      </c>
      <c r="O99" s="164">
        <v>1670</v>
      </c>
      <c r="P99" s="164">
        <v>1302</v>
      </c>
    </row>
    <row r="100" spans="1:16" hidden="1">
      <c r="A100" s="51">
        <v>35796</v>
      </c>
      <c r="B100" s="164">
        <v>105004</v>
      </c>
      <c r="C100" s="164">
        <f t="shared" si="1"/>
        <v>10158</v>
      </c>
      <c r="D100" s="164">
        <v>94846</v>
      </c>
      <c r="E100" s="164">
        <v>10414</v>
      </c>
      <c r="F100" s="164">
        <v>7305</v>
      </c>
      <c r="G100" s="164">
        <v>1749</v>
      </c>
      <c r="H100" s="164">
        <v>498</v>
      </c>
      <c r="I100" s="164">
        <v>2946</v>
      </c>
      <c r="J100" s="164">
        <v>6800</v>
      </c>
      <c r="K100" s="164">
        <v>11125</v>
      </c>
      <c r="L100" s="164">
        <v>5585</v>
      </c>
      <c r="M100" s="164">
        <v>3006</v>
      </c>
      <c r="N100" s="164">
        <v>8772</v>
      </c>
      <c r="O100" s="164">
        <v>2271</v>
      </c>
      <c r="P100" s="164">
        <v>2725</v>
      </c>
    </row>
    <row r="101" spans="1:16" hidden="1">
      <c r="A101" s="51">
        <v>35827</v>
      </c>
      <c r="B101" s="164">
        <v>118210</v>
      </c>
      <c r="C101" s="164">
        <f t="shared" si="1"/>
        <v>12121</v>
      </c>
      <c r="D101" s="164">
        <v>106089</v>
      </c>
      <c r="E101" s="164">
        <v>15957</v>
      </c>
      <c r="F101" s="164">
        <v>7851</v>
      </c>
      <c r="G101" s="164">
        <v>2117</v>
      </c>
      <c r="H101" s="164">
        <v>493</v>
      </c>
      <c r="I101" s="164">
        <v>2073</v>
      </c>
      <c r="J101" s="164">
        <v>8450</v>
      </c>
      <c r="K101" s="164">
        <v>10956</v>
      </c>
      <c r="L101" s="164">
        <v>7383</v>
      </c>
      <c r="M101" s="164">
        <v>3503</v>
      </c>
      <c r="N101" s="164">
        <v>8881</v>
      </c>
      <c r="O101" s="164">
        <v>3374</v>
      </c>
      <c r="P101" s="164">
        <v>1683</v>
      </c>
    </row>
    <row r="102" spans="1:16" hidden="1">
      <c r="A102" s="51">
        <v>35855</v>
      </c>
      <c r="B102" s="164">
        <v>132774</v>
      </c>
      <c r="C102" s="164">
        <f t="shared" si="1"/>
        <v>10901</v>
      </c>
      <c r="D102" s="164">
        <v>121873</v>
      </c>
      <c r="E102" s="164">
        <v>17248</v>
      </c>
      <c r="F102" s="164">
        <v>10074</v>
      </c>
      <c r="G102" s="164">
        <v>2290</v>
      </c>
      <c r="H102" s="164">
        <v>697</v>
      </c>
      <c r="I102" s="164">
        <v>2663</v>
      </c>
      <c r="J102" s="164">
        <v>10504</v>
      </c>
      <c r="K102" s="164">
        <v>11170</v>
      </c>
      <c r="L102" s="164">
        <v>8489</v>
      </c>
      <c r="M102" s="164">
        <v>3555</v>
      </c>
      <c r="N102" s="164">
        <v>10521</v>
      </c>
      <c r="O102" s="164">
        <v>3190</v>
      </c>
      <c r="P102" s="164">
        <v>2007</v>
      </c>
    </row>
    <row r="103" spans="1:16" hidden="1">
      <c r="A103" s="51">
        <v>35886</v>
      </c>
      <c r="B103" s="164">
        <v>134926</v>
      </c>
      <c r="C103" s="164">
        <f t="shared" si="1"/>
        <v>12225</v>
      </c>
      <c r="D103" s="164">
        <v>122701</v>
      </c>
      <c r="E103" s="164">
        <v>15936</v>
      </c>
      <c r="F103" s="164">
        <v>14132</v>
      </c>
      <c r="G103" s="164">
        <v>1880</v>
      </c>
      <c r="H103" s="164">
        <v>653</v>
      </c>
      <c r="I103" s="164">
        <v>2250</v>
      </c>
      <c r="J103" s="164">
        <v>9613</v>
      </c>
      <c r="K103" s="164">
        <v>18788</v>
      </c>
      <c r="L103" s="164">
        <v>8841</v>
      </c>
      <c r="M103" s="164">
        <v>3433</v>
      </c>
      <c r="N103" s="164">
        <v>9124</v>
      </c>
      <c r="O103" s="164">
        <v>3085</v>
      </c>
      <c r="P103" s="164">
        <v>2258</v>
      </c>
    </row>
    <row r="104" spans="1:16" hidden="1">
      <c r="A104" s="51">
        <v>35916</v>
      </c>
      <c r="B104" s="164">
        <v>126196</v>
      </c>
      <c r="C104" s="164">
        <f t="shared" si="1"/>
        <v>11897</v>
      </c>
      <c r="D104" s="164">
        <v>114299</v>
      </c>
      <c r="E104" s="164">
        <v>15160</v>
      </c>
      <c r="F104" s="164">
        <v>13035</v>
      </c>
      <c r="G104" s="164">
        <v>1946</v>
      </c>
      <c r="H104" s="164">
        <v>744</v>
      </c>
      <c r="I104" s="164">
        <v>2270</v>
      </c>
      <c r="J104" s="164">
        <v>11174</v>
      </c>
      <c r="K104" s="164">
        <v>10114</v>
      </c>
      <c r="L104" s="164">
        <v>8444</v>
      </c>
      <c r="M104" s="164">
        <v>5541</v>
      </c>
      <c r="N104" s="164">
        <v>9099</v>
      </c>
      <c r="O104" s="164">
        <v>2373</v>
      </c>
      <c r="P104" s="164">
        <v>1803</v>
      </c>
    </row>
    <row r="105" spans="1:16" hidden="1">
      <c r="A105" s="51">
        <v>35947</v>
      </c>
      <c r="B105" s="164">
        <v>140211</v>
      </c>
      <c r="C105" s="164">
        <f t="shared" si="1"/>
        <v>10993</v>
      </c>
      <c r="D105" s="164">
        <v>129218</v>
      </c>
      <c r="E105" s="164">
        <v>17145</v>
      </c>
      <c r="F105" s="164">
        <v>15984</v>
      </c>
      <c r="G105" s="164">
        <v>2879</v>
      </c>
      <c r="H105" s="164">
        <v>803</v>
      </c>
      <c r="I105" s="164">
        <v>2275</v>
      </c>
      <c r="J105" s="164">
        <v>11287</v>
      </c>
      <c r="K105" s="164">
        <v>13118</v>
      </c>
      <c r="L105" s="164">
        <v>7541</v>
      </c>
      <c r="M105" s="164">
        <v>4044</v>
      </c>
      <c r="N105" s="164">
        <v>10326</v>
      </c>
      <c r="O105" s="164">
        <v>7294</v>
      </c>
      <c r="P105" s="164">
        <v>1556</v>
      </c>
    </row>
    <row r="106" spans="1:16" hidden="1">
      <c r="A106" s="51">
        <v>35977</v>
      </c>
      <c r="B106" s="164">
        <v>137694</v>
      </c>
      <c r="C106" s="164">
        <f t="shared" si="1"/>
        <v>12249</v>
      </c>
      <c r="D106" s="164">
        <v>125445</v>
      </c>
      <c r="E106" s="164">
        <v>20355</v>
      </c>
      <c r="F106" s="164">
        <v>10790</v>
      </c>
      <c r="G106" s="164">
        <v>3176</v>
      </c>
      <c r="H106" s="164">
        <v>840</v>
      </c>
      <c r="I106" s="164">
        <v>2820</v>
      </c>
      <c r="J106" s="164">
        <v>11312</v>
      </c>
      <c r="K106" s="164">
        <v>10123</v>
      </c>
      <c r="L106" s="164">
        <v>6306</v>
      </c>
      <c r="M106" s="164">
        <v>6746</v>
      </c>
      <c r="N106" s="164">
        <v>11257</v>
      </c>
      <c r="O106" s="164">
        <v>2728</v>
      </c>
      <c r="P106" s="164">
        <v>1708</v>
      </c>
    </row>
    <row r="107" spans="1:16" hidden="1">
      <c r="A107" s="51">
        <v>36008</v>
      </c>
      <c r="B107" s="164">
        <v>110189</v>
      </c>
      <c r="C107" s="164">
        <f t="shared" si="1"/>
        <v>9949</v>
      </c>
      <c r="D107" s="164">
        <v>100240</v>
      </c>
      <c r="E107" s="164">
        <v>12514</v>
      </c>
      <c r="F107" s="164">
        <v>10694</v>
      </c>
      <c r="G107" s="164">
        <v>2844</v>
      </c>
      <c r="H107" s="164">
        <v>563</v>
      </c>
      <c r="I107" s="164">
        <v>2314</v>
      </c>
      <c r="J107" s="164">
        <v>9546</v>
      </c>
      <c r="K107" s="164">
        <v>9833</v>
      </c>
      <c r="L107" s="164">
        <v>4922</v>
      </c>
      <c r="M107" s="164">
        <v>4028</v>
      </c>
      <c r="N107" s="164">
        <v>8009</v>
      </c>
      <c r="O107" s="164">
        <v>2549</v>
      </c>
      <c r="P107" s="164">
        <v>1189</v>
      </c>
    </row>
    <row r="108" spans="1:16" hidden="1">
      <c r="A108" s="51">
        <v>36039</v>
      </c>
      <c r="B108" s="164">
        <v>125055</v>
      </c>
      <c r="C108" s="164">
        <f t="shared" si="1"/>
        <v>10342</v>
      </c>
      <c r="D108" s="164">
        <v>114713</v>
      </c>
      <c r="E108" s="164">
        <v>14367</v>
      </c>
      <c r="F108" s="164">
        <v>16388</v>
      </c>
      <c r="G108" s="164">
        <v>2078</v>
      </c>
      <c r="H108" s="164">
        <v>643</v>
      </c>
      <c r="I108" s="164">
        <v>2152</v>
      </c>
      <c r="J108" s="164">
        <v>11218</v>
      </c>
      <c r="K108" s="164">
        <v>10860</v>
      </c>
      <c r="L108" s="164">
        <v>7912</v>
      </c>
      <c r="M108" s="164">
        <v>3681</v>
      </c>
      <c r="N108" s="164">
        <v>8883</v>
      </c>
      <c r="O108" s="164">
        <v>2726</v>
      </c>
      <c r="P108" s="164">
        <v>644</v>
      </c>
    </row>
    <row r="109" spans="1:16" hidden="1">
      <c r="A109" s="51">
        <v>36069</v>
      </c>
      <c r="B109" s="164">
        <v>140864</v>
      </c>
      <c r="C109" s="164">
        <f t="shared" si="1"/>
        <v>11650</v>
      </c>
      <c r="D109" s="164">
        <v>129214</v>
      </c>
      <c r="E109" s="164">
        <v>13306</v>
      </c>
      <c r="F109" s="164">
        <v>18454</v>
      </c>
      <c r="G109" s="164">
        <v>2613</v>
      </c>
      <c r="H109" s="164">
        <v>711</v>
      </c>
      <c r="I109" s="164">
        <v>2670</v>
      </c>
      <c r="J109" s="164">
        <v>7752</v>
      </c>
      <c r="K109" s="164">
        <v>13161</v>
      </c>
      <c r="L109" s="164">
        <v>7093</v>
      </c>
      <c r="M109" s="164">
        <v>3555</v>
      </c>
      <c r="N109" s="164">
        <v>9357</v>
      </c>
      <c r="O109" s="164">
        <v>2497</v>
      </c>
      <c r="P109" s="164">
        <v>1880</v>
      </c>
    </row>
    <row r="110" spans="1:16" hidden="1">
      <c r="A110" s="51">
        <v>36100</v>
      </c>
      <c r="B110" s="164">
        <v>132126</v>
      </c>
      <c r="C110" s="164">
        <f t="shared" si="1"/>
        <v>11776</v>
      </c>
      <c r="D110" s="164">
        <v>120350</v>
      </c>
      <c r="E110" s="164">
        <v>15558</v>
      </c>
      <c r="F110" s="164">
        <v>9787</v>
      </c>
      <c r="G110" s="164">
        <v>2078</v>
      </c>
      <c r="H110" s="164">
        <v>664</v>
      </c>
      <c r="I110" s="164">
        <v>2940</v>
      </c>
      <c r="J110" s="164">
        <v>7353</v>
      </c>
      <c r="K110" s="164">
        <v>7718</v>
      </c>
      <c r="L110" s="164">
        <v>8045</v>
      </c>
      <c r="M110" s="164">
        <v>4060</v>
      </c>
      <c r="N110" s="164">
        <v>11538</v>
      </c>
      <c r="O110" s="164">
        <v>3298</v>
      </c>
      <c r="P110" s="164">
        <v>2209</v>
      </c>
    </row>
    <row r="111" spans="1:16" hidden="1">
      <c r="A111" s="51">
        <v>36130</v>
      </c>
      <c r="B111" s="164">
        <v>105750</v>
      </c>
      <c r="C111" s="164">
        <f t="shared" si="1"/>
        <v>9451</v>
      </c>
      <c r="D111" s="164">
        <v>96299</v>
      </c>
      <c r="E111" s="164">
        <v>13064</v>
      </c>
      <c r="F111" s="164">
        <v>9183</v>
      </c>
      <c r="G111" s="164">
        <v>2038</v>
      </c>
      <c r="H111" s="164">
        <v>606</v>
      </c>
      <c r="I111" s="164">
        <v>1989</v>
      </c>
      <c r="J111" s="164">
        <v>5837</v>
      </c>
      <c r="K111" s="164">
        <v>8504</v>
      </c>
      <c r="L111" s="164">
        <v>6311</v>
      </c>
      <c r="M111" s="164">
        <v>2461</v>
      </c>
      <c r="N111" s="164">
        <v>8059</v>
      </c>
      <c r="O111" s="164">
        <v>4920</v>
      </c>
      <c r="P111" s="164">
        <v>2547</v>
      </c>
    </row>
    <row r="112" spans="1:16" hidden="1">
      <c r="A112" s="51">
        <v>36161</v>
      </c>
      <c r="B112" s="164">
        <v>116744</v>
      </c>
      <c r="C112" s="164">
        <f t="shared" si="1"/>
        <v>11526</v>
      </c>
      <c r="D112" s="164">
        <v>105218</v>
      </c>
      <c r="E112" s="164">
        <v>12520</v>
      </c>
      <c r="F112" s="164">
        <v>14821</v>
      </c>
      <c r="G112" s="164">
        <v>4475</v>
      </c>
      <c r="H112" s="164">
        <v>774</v>
      </c>
      <c r="I112" s="164">
        <v>2372</v>
      </c>
      <c r="J112" s="164">
        <v>7524</v>
      </c>
      <c r="K112" s="164">
        <v>6389</v>
      </c>
      <c r="L112" s="164">
        <v>5737</v>
      </c>
      <c r="M112" s="164">
        <v>2312</v>
      </c>
      <c r="N112" s="164">
        <v>8543</v>
      </c>
      <c r="O112" s="164">
        <v>4197</v>
      </c>
      <c r="P112" s="164">
        <v>1338</v>
      </c>
    </row>
    <row r="113" spans="1:16" hidden="1">
      <c r="A113" s="51">
        <v>36192</v>
      </c>
      <c r="B113" s="164">
        <v>135829</v>
      </c>
      <c r="C113" s="164">
        <f t="shared" si="1"/>
        <v>10977</v>
      </c>
      <c r="D113" s="164">
        <v>124852</v>
      </c>
      <c r="E113" s="164">
        <v>16758</v>
      </c>
      <c r="F113" s="164">
        <v>7212</v>
      </c>
      <c r="G113" s="164">
        <v>1889</v>
      </c>
      <c r="H113" s="164">
        <v>1266</v>
      </c>
      <c r="I113" s="164">
        <v>2840</v>
      </c>
      <c r="J113" s="164">
        <v>9869</v>
      </c>
      <c r="K113" s="164">
        <v>20995</v>
      </c>
      <c r="L113" s="164">
        <v>6772</v>
      </c>
      <c r="M113" s="164">
        <v>4753</v>
      </c>
      <c r="N113" s="164">
        <v>10529</v>
      </c>
      <c r="O113" s="164">
        <v>5099</v>
      </c>
      <c r="P113" s="164">
        <v>2566</v>
      </c>
    </row>
    <row r="114" spans="1:16" hidden="1">
      <c r="A114" s="51">
        <v>36220</v>
      </c>
      <c r="B114" s="164">
        <v>149160</v>
      </c>
      <c r="C114" s="164">
        <f t="shared" si="1"/>
        <v>12016</v>
      </c>
      <c r="D114" s="164">
        <v>137144</v>
      </c>
      <c r="E114" s="164">
        <v>17963</v>
      </c>
      <c r="F114" s="164">
        <v>7700</v>
      </c>
      <c r="G114" s="164">
        <v>5594</v>
      </c>
      <c r="H114" s="164">
        <v>1470</v>
      </c>
      <c r="I114" s="164">
        <v>2791</v>
      </c>
      <c r="J114" s="164">
        <v>13314</v>
      </c>
      <c r="K114" s="164">
        <v>13003</v>
      </c>
      <c r="L114" s="164">
        <v>7606</v>
      </c>
      <c r="M114" s="164">
        <v>3608</v>
      </c>
      <c r="N114" s="164">
        <v>14386</v>
      </c>
      <c r="O114" s="164">
        <v>4282</v>
      </c>
      <c r="P114" s="164">
        <v>3298</v>
      </c>
    </row>
    <row r="115" spans="1:16" hidden="1">
      <c r="A115" s="51">
        <v>36251</v>
      </c>
      <c r="B115" s="164">
        <v>121396</v>
      </c>
      <c r="C115" s="164">
        <f t="shared" si="1"/>
        <v>9672</v>
      </c>
      <c r="D115" s="164">
        <v>111724</v>
      </c>
      <c r="E115" s="164">
        <v>14598</v>
      </c>
      <c r="F115" s="164">
        <v>11130</v>
      </c>
      <c r="G115" s="164">
        <v>3018</v>
      </c>
      <c r="H115" s="164">
        <v>870</v>
      </c>
      <c r="I115" s="164">
        <v>2692</v>
      </c>
      <c r="J115" s="164">
        <v>9251</v>
      </c>
      <c r="K115" s="164">
        <v>9928</v>
      </c>
      <c r="L115" s="164">
        <v>7216</v>
      </c>
      <c r="M115" s="164">
        <v>2713</v>
      </c>
      <c r="N115" s="164">
        <v>8187</v>
      </c>
      <c r="O115" s="164">
        <v>3516</v>
      </c>
      <c r="P115" s="164">
        <v>2160</v>
      </c>
    </row>
    <row r="116" spans="1:16" hidden="1">
      <c r="A116" s="51">
        <v>36281</v>
      </c>
      <c r="B116" s="164">
        <v>138800</v>
      </c>
      <c r="C116" s="164">
        <f t="shared" si="1"/>
        <v>16349</v>
      </c>
      <c r="D116" s="164">
        <v>122451</v>
      </c>
      <c r="E116" s="164">
        <v>19003</v>
      </c>
      <c r="F116" s="164">
        <v>15590</v>
      </c>
      <c r="G116" s="164">
        <v>1753</v>
      </c>
      <c r="H116" s="164">
        <v>1899</v>
      </c>
      <c r="I116" s="164">
        <v>3535</v>
      </c>
      <c r="J116" s="164">
        <v>9182</v>
      </c>
      <c r="K116" s="164">
        <v>8993</v>
      </c>
      <c r="L116" s="164">
        <v>7297</v>
      </c>
      <c r="M116" s="164">
        <v>3758</v>
      </c>
      <c r="N116" s="164">
        <v>10494</v>
      </c>
      <c r="O116" s="164">
        <v>4797</v>
      </c>
      <c r="P116" s="164">
        <v>3305</v>
      </c>
    </row>
    <row r="117" spans="1:16" hidden="1">
      <c r="A117" s="51">
        <v>36312</v>
      </c>
      <c r="B117" s="164">
        <v>144895</v>
      </c>
      <c r="C117" s="164">
        <f t="shared" si="1"/>
        <v>10456</v>
      </c>
      <c r="D117" s="164">
        <v>134439</v>
      </c>
      <c r="E117" s="164">
        <v>19674</v>
      </c>
      <c r="F117" s="164">
        <v>16411</v>
      </c>
      <c r="G117" s="164">
        <v>4782</v>
      </c>
      <c r="H117" s="164">
        <v>1044</v>
      </c>
      <c r="I117" s="164">
        <v>2947</v>
      </c>
      <c r="J117" s="164">
        <v>9158</v>
      </c>
      <c r="K117" s="164">
        <v>11020</v>
      </c>
      <c r="L117" s="164">
        <v>8377</v>
      </c>
      <c r="M117" s="164">
        <v>3862</v>
      </c>
      <c r="N117" s="164">
        <v>10513</v>
      </c>
      <c r="O117" s="164">
        <v>6478</v>
      </c>
      <c r="P117" s="164">
        <v>2694</v>
      </c>
    </row>
    <row r="118" spans="1:16" hidden="1">
      <c r="A118" s="51">
        <v>36342</v>
      </c>
      <c r="B118" s="164">
        <v>131917</v>
      </c>
      <c r="C118" s="164">
        <f t="shared" si="1"/>
        <v>10556</v>
      </c>
      <c r="D118" s="164">
        <v>121361</v>
      </c>
      <c r="E118" s="164">
        <v>16015</v>
      </c>
      <c r="F118" s="164">
        <v>11566</v>
      </c>
      <c r="G118" s="164">
        <v>1626</v>
      </c>
      <c r="H118" s="164">
        <v>1841</v>
      </c>
      <c r="I118" s="164">
        <v>3054</v>
      </c>
      <c r="J118" s="164">
        <v>9218</v>
      </c>
      <c r="K118" s="164">
        <v>10123</v>
      </c>
      <c r="L118" s="164">
        <v>8409</v>
      </c>
      <c r="M118" s="164">
        <v>4876</v>
      </c>
      <c r="N118" s="164">
        <v>10215</v>
      </c>
      <c r="O118" s="164">
        <v>7121</v>
      </c>
      <c r="P118" s="164">
        <v>2127</v>
      </c>
    </row>
    <row r="119" spans="1:16" hidden="1">
      <c r="A119" s="51">
        <v>36373</v>
      </c>
      <c r="B119" s="164">
        <v>131385</v>
      </c>
      <c r="C119" s="164">
        <f t="shared" si="1"/>
        <v>10558</v>
      </c>
      <c r="D119" s="164">
        <v>120827</v>
      </c>
      <c r="E119" s="164">
        <v>15112</v>
      </c>
      <c r="F119" s="164">
        <v>11085</v>
      </c>
      <c r="G119" s="164">
        <v>3892</v>
      </c>
      <c r="H119" s="164">
        <v>1328</v>
      </c>
      <c r="I119" s="164">
        <v>2739</v>
      </c>
      <c r="J119" s="164">
        <v>10273</v>
      </c>
      <c r="K119" s="164">
        <v>8433</v>
      </c>
      <c r="L119" s="164">
        <v>8155</v>
      </c>
      <c r="M119" s="164">
        <v>5221</v>
      </c>
      <c r="N119" s="164">
        <v>10248</v>
      </c>
      <c r="O119" s="164">
        <v>5695</v>
      </c>
      <c r="P119" s="164">
        <v>1711</v>
      </c>
    </row>
    <row r="120" spans="1:16" hidden="1">
      <c r="A120" s="51">
        <v>36404</v>
      </c>
      <c r="B120" s="164">
        <v>131256</v>
      </c>
      <c r="C120" s="164">
        <f t="shared" si="1"/>
        <v>11344</v>
      </c>
      <c r="D120" s="164">
        <v>119912</v>
      </c>
      <c r="E120" s="164">
        <v>14367</v>
      </c>
      <c r="F120" s="164">
        <v>9193</v>
      </c>
      <c r="G120" s="164">
        <v>4618</v>
      </c>
      <c r="H120" s="164">
        <v>653</v>
      </c>
      <c r="I120" s="164">
        <v>2125</v>
      </c>
      <c r="J120" s="164">
        <v>10730</v>
      </c>
      <c r="K120" s="164">
        <v>10404</v>
      </c>
      <c r="L120" s="164">
        <v>8882</v>
      </c>
      <c r="M120" s="164">
        <v>4026</v>
      </c>
      <c r="N120" s="164">
        <v>11747</v>
      </c>
      <c r="O120" s="164">
        <v>3620</v>
      </c>
      <c r="P120" s="164">
        <v>2402</v>
      </c>
    </row>
    <row r="121" spans="1:16" hidden="1">
      <c r="A121" s="51">
        <v>36434</v>
      </c>
      <c r="B121" s="164">
        <v>124702</v>
      </c>
      <c r="C121" s="164">
        <f t="shared" si="1"/>
        <v>10506</v>
      </c>
      <c r="D121" s="164">
        <v>114196</v>
      </c>
      <c r="E121" s="164">
        <v>12648</v>
      </c>
      <c r="F121" s="164">
        <v>8700</v>
      </c>
      <c r="G121" s="164">
        <v>2915</v>
      </c>
      <c r="H121" s="164">
        <v>1706</v>
      </c>
      <c r="I121" s="164">
        <v>2631</v>
      </c>
      <c r="J121" s="164">
        <v>11390</v>
      </c>
      <c r="K121" s="164">
        <v>10994</v>
      </c>
      <c r="L121" s="164">
        <v>6937</v>
      </c>
      <c r="M121" s="164">
        <v>4049</v>
      </c>
      <c r="N121" s="164">
        <v>13102</v>
      </c>
      <c r="O121" s="164">
        <v>2119</v>
      </c>
      <c r="P121" s="164">
        <v>2958</v>
      </c>
    </row>
    <row r="122" spans="1:16" hidden="1">
      <c r="A122" s="51">
        <v>36465</v>
      </c>
      <c r="B122" s="164">
        <v>160052</v>
      </c>
      <c r="C122" s="164">
        <f t="shared" si="1"/>
        <v>12771</v>
      </c>
      <c r="D122" s="164">
        <v>147281</v>
      </c>
      <c r="E122" s="164">
        <v>14376</v>
      </c>
      <c r="F122" s="164">
        <v>16092</v>
      </c>
      <c r="G122" s="164">
        <v>3529</v>
      </c>
      <c r="H122" s="164">
        <v>1900</v>
      </c>
      <c r="I122" s="164">
        <v>3298</v>
      </c>
      <c r="J122" s="164">
        <v>11126</v>
      </c>
      <c r="K122" s="164">
        <v>10171</v>
      </c>
      <c r="L122" s="164">
        <v>7248</v>
      </c>
      <c r="M122" s="164">
        <v>4107</v>
      </c>
      <c r="N122" s="164">
        <v>34532</v>
      </c>
      <c r="O122" s="164">
        <v>3588</v>
      </c>
      <c r="P122" s="164">
        <v>2731</v>
      </c>
    </row>
    <row r="123" spans="1:16" hidden="1">
      <c r="A123" s="51">
        <v>36495</v>
      </c>
      <c r="B123" s="164">
        <v>95752</v>
      </c>
      <c r="C123" s="164">
        <f t="shared" si="1"/>
        <v>9519</v>
      </c>
      <c r="D123" s="164">
        <v>86233</v>
      </c>
      <c r="E123" s="164">
        <v>10794</v>
      </c>
      <c r="F123" s="164">
        <v>5228</v>
      </c>
      <c r="G123" s="164">
        <v>1371</v>
      </c>
      <c r="H123" s="164">
        <v>1035</v>
      </c>
      <c r="I123" s="164">
        <v>2544</v>
      </c>
      <c r="J123" s="164">
        <v>7143</v>
      </c>
      <c r="K123" s="164">
        <v>7026</v>
      </c>
      <c r="L123" s="164">
        <v>6191</v>
      </c>
      <c r="M123" s="164">
        <v>3279</v>
      </c>
      <c r="N123" s="164">
        <v>11481</v>
      </c>
      <c r="O123" s="164">
        <v>4399</v>
      </c>
      <c r="P123" s="164">
        <v>1750</v>
      </c>
    </row>
    <row r="124" spans="1:16" hidden="1">
      <c r="A124" s="51">
        <v>36526</v>
      </c>
      <c r="B124" s="225">
        <v>124081</v>
      </c>
      <c r="C124" s="164">
        <f t="shared" si="1"/>
        <v>9390</v>
      </c>
      <c r="D124" s="225">
        <v>114691</v>
      </c>
      <c r="E124" s="164">
        <v>10668</v>
      </c>
      <c r="F124" s="164">
        <v>11056</v>
      </c>
      <c r="G124" s="164">
        <v>5408</v>
      </c>
      <c r="H124" s="164">
        <v>1161</v>
      </c>
      <c r="I124" s="164">
        <v>2093</v>
      </c>
      <c r="J124" s="164">
        <v>7620</v>
      </c>
      <c r="K124" s="164">
        <v>9349</v>
      </c>
      <c r="L124" s="164">
        <v>7528</v>
      </c>
      <c r="M124" s="164">
        <v>3221</v>
      </c>
      <c r="N124" s="164">
        <v>8083</v>
      </c>
      <c r="O124" s="164">
        <v>4678</v>
      </c>
      <c r="P124" s="164">
        <v>2417</v>
      </c>
    </row>
    <row r="125" spans="1:16" hidden="1">
      <c r="A125" s="51">
        <v>36557</v>
      </c>
      <c r="B125" s="225">
        <v>161906</v>
      </c>
      <c r="C125" s="164">
        <f t="shared" si="1"/>
        <v>23667</v>
      </c>
      <c r="D125" s="225">
        <v>138239</v>
      </c>
      <c r="E125" s="164">
        <v>18081</v>
      </c>
      <c r="F125" s="164">
        <v>10629</v>
      </c>
      <c r="G125" s="164">
        <v>3529</v>
      </c>
      <c r="H125" s="164">
        <v>1840</v>
      </c>
      <c r="I125" s="164">
        <v>3453</v>
      </c>
      <c r="J125" s="164">
        <v>12037</v>
      </c>
      <c r="K125" s="164">
        <v>9665</v>
      </c>
      <c r="L125" s="164">
        <v>6721</v>
      </c>
      <c r="M125" s="164">
        <v>3844</v>
      </c>
      <c r="N125" s="164">
        <v>18499</v>
      </c>
      <c r="O125" s="164">
        <v>5302</v>
      </c>
      <c r="P125" s="164">
        <v>3361</v>
      </c>
    </row>
    <row r="126" spans="1:16" hidden="1">
      <c r="A126" s="51">
        <v>36586</v>
      </c>
      <c r="B126" s="225">
        <v>160973</v>
      </c>
      <c r="C126" s="164">
        <f t="shared" si="1"/>
        <v>17214</v>
      </c>
      <c r="D126" s="225">
        <v>143759</v>
      </c>
      <c r="E126" s="164">
        <v>21376</v>
      </c>
      <c r="F126" s="164">
        <v>9636</v>
      </c>
      <c r="G126" s="164">
        <v>5075</v>
      </c>
      <c r="H126" s="164">
        <v>1957</v>
      </c>
      <c r="I126" s="164">
        <v>3244</v>
      </c>
      <c r="J126" s="164">
        <v>9826</v>
      </c>
      <c r="K126" s="164">
        <v>12368</v>
      </c>
      <c r="L126" s="164">
        <v>7719</v>
      </c>
      <c r="M126" s="164">
        <v>4694</v>
      </c>
      <c r="N126" s="164">
        <v>10326</v>
      </c>
      <c r="O126" s="164">
        <v>4610</v>
      </c>
      <c r="P126" s="164">
        <v>3246</v>
      </c>
    </row>
    <row r="127" spans="1:16" hidden="1">
      <c r="A127" s="51">
        <v>36617</v>
      </c>
      <c r="B127" s="225">
        <v>119306</v>
      </c>
      <c r="C127" s="164">
        <f t="shared" si="1"/>
        <v>12875</v>
      </c>
      <c r="D127" s="225">
        <v>106431</v>
      </c>
      <c r="E127" s="164">
        <v>18080</v>
      </c>
      <c r="F127" s="164">
        <v>4931</v>
      </c>
      <c r="G127" s="164">
        <v>2405</v>
      </c>
      <c r="H127" s="164">
        <v>1221</v>
      </c>
      <c r="I127" s="164">
        <v>2453</v>
      </c>
      <c r="J127" s="164">
        <v>8514</v>
      </c>
      <c r="K127" s="164">
        <v>7207</v>
      </c>
      <c r="L127" s="164">
        <v>6803</v>
      </c>
      <c r="M127" s="164">
        <v>3206</v>
      </c>
      <c r="N127" s="164">
        <v>8614</v>
      </c>
      <c r="O127" s="164">
        <v>2581</v>
      </c>
      <c r="P127" s="164">
        <v>1230</v>
      </c>
    </row>
    <row r="128" spans="1:16" hidden="1">
      <c r="A128" s="51">
        <v>36647</v>
      </c>
      <c r="B128" s="225">
        <v>172898</v>
      </c>
      <c r="C128" s="164">
        <f t="shared" si="1"/>
        <v>17055</v>
      </c>
      <c r="D128" s="225">
        <v>155843</v>
      </c>
      <c r="E128" s="164">
        <v>21903</v>
      </c>
      <c r="F128" s="164">
        <v>10615</v>
      </c>
      <c r="G128" s="164">
        <v>1787</v>
      </c>
      <c r="H128" s="164">
        <v>1657</v>
      </c>
      <c r="I128" s="164">
        <v>2763</v>
      </c>
      <c r="J128" s="164">
        <v>9729</v>
      </c>
      <c r="K128" s="164">
        <v>9615</v>
      </c>
      <c r="L128" s="164">
        <v>7109</v>
      </c>
      <c r="M128" s="164">
        <v>5149</v>
      </c>
      <c r="N128" s="164">
        <v>21124</v>
      </c>
      <c r="O128" s="164">
        <v>3702</v>
      </c>
      <c r="P128" s="164">
        <v>2374</v>
      </c>
    </row>
    <row r="129" spans="1:16" hidden="1">
      <c r="A129" s="51">
        <v>36678</v>
      </c>
      <c r="B129" s="225">
        <v>156444</v>
      </c>
      <c r="C129" s="164">
        <f t="shared" si="1"/>
        <v>17768</v>
      </c>
      <c r="D129" s="225">
        <v>138676</v>
      </c>
      <c r="E129" s="164">
        <v>17375</v>
      </c>
      <c r="F129" s="164">
        <v>7860</v>
      </c>
      <c r="G129" s="164">
        <v>2066</v>
      </c>
      <c r="H129" s="164">
        <v>1370</v>
      </c>
      <c r="I129" s="164">
        <v>2620</v>
      </c>
      <c r="J129" s="164">
        <v>13017</v>
      </c>
      <c r="K129" s="164">
        <v>12529</v>
      </c>
      <c r="L129" s="164">
        <v>8040</v>
      </c>
      <c r="M129" s="164">
        <v>3957</v>
      </c>
      <c r="N129" s="164">
        <v>10779</v>
      </c>
      <c r="O129" s="164">
        <v>2906</v>
      </c>
      <c r="P129" s="164">
        <v>3497</v>
      </c>
    </row>
    <row r="130" spans="1:16" hidden="1">
      <c r="A130" s="51">
        <v>36708</v>
      </c>
      <c r="B130" s="225">
        <v>150334</v>
      </c>
      <c r="C130" s="164">
        <f t="shared" si="1"/>
        <v>15159</v>
      </c>
      <c r="D130" s="225">
        <v>135175</v>
      </c>
      <c r="E130" s="164">
        <v>16251</v>
      </c>
      <c r="F130" s="164">
        <v>9682</v>
      </c>
      <c r="G130" s="164">
        <v>4937</v>
      </c>
      <c r="H130" s="164">
        <v>1204</v>
      </c>
      <c r="I130" s="164">
        <v>3594</v>
      </c>
      <c r="J130" s="164">
        <v>9352</v>
      </c>
      <c r="K130" s="164">
        <v>9998</v>
      </c>
      <c r="L130" s="164">
        <v>8252</v>
      </c>
      <c r="M130" s="164">
        <v>3664</v>
      </c>
      <c r="N130" s="164">
        <v>9205</v>
      </c>
      <c r="O130" s="164">
        <v>3668</v>
      </c>
      <c r="P130" s="164">
        <v>2705</v>
      </c>
    </row>
    <row r="131" spans="1:16" hidden="1">
      <c r="A131" s="51">
        <v>36739</v>
      </c>
      <c r="B131" s="225">
        <v>151674</v>
      </c>
      <c r="C131" s="164">
        <f t="shared" si="1"/>
        <v>12679</v>
      </c>
      <c r="D131" s="225">
        <v>138995</v>
      </c>
      <c r="E131" s="164">
        <v>21516</v>
      </c>
      <c r="F131" s="164">
        <v>10103</v>
      </c>
      <c r="G131" s="164">
        <v>2555</v>
      </c>
      <c r="H131" s="164">
        <v>1225</v>
      </c>
      <c r="I131" s="164">
        <v>4020</v>
      </c>
      <c r="J131" s="164">
        <v>10400</v>
      </c>
      <c r="K131" s="164">
        <v>8852</v>
      </c>
      <c r="L131" s="164">
        <v>8347</v>
      </c>
      <c r="M131" s="164">
        <v>3837</v>
      </c>
      <c r="N131" s="164">
        <v>7609</v>
      </c>
      <c r="O131" s="164">
        <v>2558</v>
      </c>
      <c r="P131" s="164">
        <v>2778</v>
      </c>
    </row>
    <row r="132" spans="1:16" hidden="1">
      <c r="A132" s="51">
        <v>36770</v>
      </c>
      <c r="B132" s="225">
        <v>139854</v>
      </c>
      <c r="C132" s="164">
        <f t="shared" si="1"/>
        <v>11549</v>
      </c>
      <c r="D132" s="225">
        <v>128305</v>
      </c>
      <c r="E132" s="164">
        <v>16811</v>
      </c>
      <c r="F132" s="164">
        <v>11157</v>
      </c>
      <c r="G132" s="164">
        <v>2099</v>
      </c>
      <c r="H132" s="164">
        <v>1039</v>
      </c>
      <c r="I132" s="164">
        <v>2725</v>
      </c>
      <c r="J132" s="164">
        <v>8862</v>
      </c>
      <c r="K132" s="164">
        <v>8419</v>
      </c>
      <c r="L132" s="164">
        <v>6946</v>
      </c>
      <c r="M132" s="164">
        <v>3129</v>
      </c>
      <c r="N132" s="164">
        <v>10055</v>
      </c>
      <c r="O132" s="164">
        <v>4072</v>
      </c>
      <c r="P132" s="164">
        <v>2876</v>
      </c>
    </row>
    <row r="133" spans="1:16" hidden="1">
      <c r="A133" s="51">
        <v>36800</v>
      </c>
      <c r="B133" s="225">
        <v>149027</v>
      </c>
      <c r="C133" s="164">
        <f t="shared" ref="C133:C196" si="2">B133-D133</f>
        <v>13600</v>
      </c>
      <c r="D133" s="225">
        <v>135427</v>
      </c>
      <c r="E133" s="164">
        <v>18226</v>
      </c>
      <c r="F133" s="164">
        <v>11678</v>
      </c>
      <c r="G133" s="164">
        <v>1894</v>
      </c>
      <c r="H133" s="164">
        <v>1842</v>
      </c>
      <c r="I133" s="164">
        <v>2417</v>
      </c>
      <c r="J133" s="164">
        <v>9857</v>
      </c>
      <c r="K133" s="164">
        <v>8419</v>
      </c>
      <c r="L133" s="164">
        <v>9843</v>
      </c>
      <c r="M133" s="164">
        <v>3673</v>
      </c>
      <c r="N133" s="164">
        <v>10870</v>
      </c>
      <c r="O133" s="164">
        <v>3362</v>
      </c>
      <c r="P133" s="164">
        <v>3516</v>
      </c>
    </row>
    <row r="134" spans="1:16" hidden="1">
      <c r="A134" s="51">
        <v>36831</v>
      </c>
      <c r="B134" s="225">
        <v>161359</v>
      </c>
      <c r="C134" s="164">
        <f t="shared" si="2"/>
        <v>13719</v>
      </c>
      <c r="D134" s="225">
        <v>147640</v>
      </c>
      <c r="E134" s="164">
        <v>21303</v>
      </c>
      <c r="F134" s="164">
        <v>14388</v>
      </c>
      <c r="G134" s="164">
        <v>2876</v>
      </c>
      <c r="H134" s="164">
        <v>1516</v>
      </c>
      <c r="I134" s="164">
        <v>4026</v>
      </c>
      <c r="J134" s="164">
        <v>9305</v>
      </c>
      <c r="K134" s="164">
        <v>10352</v>
      </c>
      <c r="L134" s="164">
        <v>9972</v>
      </c>
      <c r="M134" s="164">
        <v>3212</v>
      </c>
      <c r="N134" s="164">
        <v>11268</v>
      </c>
      <c r="O134" s="164">
        <v>3799</v>
      </c>
      <c r="P134" s="164">
        <v>3096</v>
      </c>
    </row>
    <row r="135" spans="1:16" hidden="1">
      <c r="A135" s="51">
        <v>36861</v>
      </c>
      <c r="B135" s="225">
        <v>111413</v>
      </c>
      <c r="C135" s="164">
        <f t="shared" si="2"/>
        <v>9003</v>
      </c>
      <c r="D135" s="225">
        <v>102410</v>
      </c>
      <c r="E135" s="164">
        <v>14891</v>
      </c>
      <c r="F135" s="164">
        <v>5228</v>
      </c>
      <c r="G135" s="164">
        <v>2348</v>
      </c>
      <c r="H135" s="164">
        <v>1442</v>
      </c>
      <c r="I135" s="164">
        <v>2489</v>
      </c>
      <c r="J135" s="164">
        <v>7043</v>
      </c>
      <c r="K135" s="164">
        <v>7216</v>
      </c>
      <c r="L135" s="164">
        <v>7067</v>
      </c>
      <c r="M135" s="164">
        <v>2694</v>
      </c>
      <c r="N135" s="164">
        <v>7599</v>
      </c>
      <c r="O135" s="164">
        <v>3307</v>
      </c>
      <c r="P135" s="164">
        <v>2485</v>
      </c>
    </row>
    <row r="136" spans="1:16" hidden="1">
      <c r="A136" s="51">
        <v>36892</v>
      </c>
      <c r="B136" s="225">
        <v>136032</v>
      </c>
      <c r="C136" s="164">
        <f t="shared" si="2"/>
        <v>12145</v>
      </c>
      <c r="D136" s="225">
        <v>123887</v>
      </c>
      <c r="E136" s="164">
        <v>12891</v>
      </c>
      <c r="F136" s="164">
        <v>9509</v>
      </c>
      <c r="G136" s="164">
        <v>1938</v>
      </c>
      <c r="H136" s="164">
        <v>1442</v>
      </c>
      <c r="I136" s="164">
        <v>3771</v>
      </c>
      <c r="J136" s="164">
        <v>6484</v>
      </c>
      <c r="K136" s="164">
        <v>7216</v>
      </c>
      <c r="L136" s="164">
        <v>7507</v>
      </c>
      <c r="M136" s="164">
        <v>3341</v>
      </c>
      <c r="N136" s="164">
        <v>11824</v>
      </c>
      <c r="O136" s="164">
        <v>3766</v>
      </c>
      <c r="P136" s="164">
        <v>6619</v>
      </c>
    </row>
    <row r="137" spans="1:16" hidden="1">
      <c r="A137" s="51">
        <v>36923</v>
      </c>
      <c r="B137" s="225">
        <v>158609</v>
      </c>
      <c r="C137" s="164">
        <f t="shared" si="2"/>
        <v>14553</v>
      </c>
      <c r="D137" s="225">
        <v>144056</v>
      </c>
      <c r="E137" s="164">
        <v>16231</v>
      </c>
      <c r="F137" s="164">
        <v>8948</v>
      </c>
      <c r="G137" s="164">
        <v>6556</v>
      </c>
      <c r="H137" s="164">
        <v>1035</v>
      </c>
      <c r="I137" s="164">
        <v>3877</v>
      </c>
      <c r="J137" s="164">
        <v>10829</v>
      </c>
      <c r="K137" s="164">
        <v>10785</v>
      </c>
      <c r="L137" s="164">
        <v>8718</v>
      </c>
      <c r="M137" s="164">
        <v>3704</v>
      </c>
      <c r="N137" s="164">
        <v>14951</v>
      </c>
      <c r="O137" s="164">
        <v>2813</v>
      </c>
      <c r="P137" s="164">
        <v>6619</v>
      </c>
    </row>
    <row r="138" spans="1:16" hidden="1">
      <c r="A138" s="51">
        <v>36951</v>
      </c>
      <c r="B138" s="225">
        <v>170966</v>
      </c>
      <c r="C138" s="164">
        <f t="shared" si="2"/>
        <v>13807</v>
      </c>
      <c r="D138" s="225">
        <v>157159</v>
      </c>
      <c r="E138" s="164">
        <v>23003</v>
      </c>
      <c r="F138" s="164">
        <v>10380</v>
      </c>
      <c r="G138" s="164">
        <v>3444</v>
      </c>
      <c r="H138" s="164">
        <v>1791</v>
      </c>
      <c r="I138" s="164">
        <v>3911</v>
      </c>
      <c r="J138" s="164">
        <v>10800</v>
      </c>
      <c r="K138" s="164">
        <v>12462</v>
      </c>
      <c r="L138" s="164">
        <v>8077</v>
      </c>
      <c r="M138" s="164">
        <v>3379</v>
      </c>
      <c r="N138" s="164">
        <v>16437</v>
      </c>
      <c r="O138" s="164">
        <v>2727</v>
      </c>
      <c r="P138" s="164">
        <v>1722</v>
      </c>
    </row>
    <row r="139" spans="1:16" hidden="1">
      <c r="A139" s="51">
        <v>36982</v>
      </c>
      <c r="B139" s="225">
        <v>144662</v>
      </c>
      <c r="C139" s="164">
        <f t="shared" si="2"/>
        <v>12491</v>
      </c>
      <c r="D139" s="225">
        <v>132171</v>
      </c>
      <c r="E139" s="164">
        <v>19119</v>
      </c>
      <c r="F139" s="164">
        <v>13057</v>
      </c>
      <c r="G139" s="164">
        <v>1708</v>
      </c>
      <c r="H139" s="164">
        <v>1842</v>
      </c>
      <c r="I139" s="164">
        <v>3300</v>
      </c>
      <c r="J139" s="164">
        <v>9504</v>
      </c>
      <c r="K139" s="164">
        <v>11320</v>
      </c>
      <c r="L139" s="164">
        <v>6134</v>
      </c>
      <c r="M139" s="164">
        <v>3220</v>
      </c>
      <c r="N139" s="164">
        <v>13222</v>
      </c>
      <c r="O139" s="164">
        <v>2261</v>
      </c>
      <c r="P139" s="164">
        <v>2636</v>
      </c>
    </row>
    <row r="140" spans="1:16" hidden="1">
      <c r="A140" s="51">
        <v>37012</v>
      </c>
      <c r="B140" s="225">
        <v>172191</v>
      </c>
      <c r="C140" s="164">
        <f t="shared" si="2"/>
        <v>15308</v>
      </c>
      <c r="D140" s="225">
        <v>156883</v>
      </c>
      <c r="E140" s="164">
        <v>21742</v>
      </c>
      <c r="F140" s="164">
        <v>12519</v>
      </c>
      <c r="G140" s="164">
        <v>3606</v>
      </c>
      <c r="H140" s="164">
        <v>1370</v>
      </c>
      <c r="I140" s="164">
        <v>4370</v>
      </c>
      <c r="J140" s="164">
        <v>9582</v>
      </c>
      <c r="K140" s="164">
        <v>11733</v>
      </c>
      <c r="L140" s="164">
        <v>8159</v>
      </c>
      <c r="M140" s="164">
        <v>4194</v>
      </c>
      <c r="N140" s="164">
        <v>19208</v>
      </c>
      <c r="O140" s="164">
        <v>2754</v>
      </c>
      <c r="P140" s="164">
        <v>2672</v>
      </c>
    </row>
    <row r="141" spans="1:16" hidden="1">
      <c r="A141" s="51">
        <v>37043</v>
      </c>
      <c r="B141" s="225">
        <v>152839</v>
      </c>
      <c r="C141" s="164">
        <f t="shared" si="2"/>
        <v>12183</v>
      </c>
      <c r="D141" s="225">
        <v>140656</v>
      </c>
      <c r="E141" s="164">
        <v>18385</v>
      </c>
      <c r="F141" s="164">
        <v>10095</v>
      </c>
      <c r="G141" s="164">
        <v>2367</v>
      </c>
      <c r="H141" s="164">
        <v>2028</v>
      </c>
      <c r="I141" s="164">
        <v>4646</v>
      </c>
      <c r="J141" s="164">
        <v>9000</v>
      </c>
      <c r="K141" s="164">
        <v>10826</v>
      </c>
      <c r="L141" s="164">
        <v>8252</v>
      </c>
      <c r="M141" s="164">
        <v>4067</v>
      </c>
      <c r="N141" s="164">
        <v>15049</v>
      </c>
      <c r="O141" s="164">
        <v>2277</v>
      </c>
      <c r="P141" s="164">
        <v>920</v>
      </c>
    </row>
    <row r="142" spans="1:16" hidden="1">
      <c r="A142" s="51">
        <v>37073</v>
      </c>
      <c r="B142" s="225">
        <v>150917</v>
      </c>
      <c r="C142" s="164">
        <f t="shared" si="2"/>
        <v>14517</v>
      </c>
      <c r="D142" s="225">
        <v>136400</v>
      </c>
      <c r="E142" s="164">
        <v>16644</v>
      </c>
      <c r="F142" s="164">
        <v>12649</v>
      </c>
      <c r="G142" s="164">
        <v>2139</v>
      </c>
      <c r="H142" s="164">
        <v>1657</v>
      </c>
      <c r="I142" s="164">
        <v>3721</v>
      </c>
      <c r="J142" s="164">
        <v>7614</v>
      </c>
      <c r="K142" s="164">
        <v>9282</v>
      </c>
      <c r="L142" s="164">
        <v>7352</v>
      </c>
      <c r="M142" s="164">
        <v>3405</v>
      </c>
      <c r="N142" s="164">
        <v>13749</v>
      </c>
      <c r="O142" s="164">
        <v>5577</v>
      </c>
      <c r="P142" s="164">
        <v>2763</v>
      </c>
    </row>
    <row r="143" spans="1:16" hidden="1">
      <c r="A143" s="51">
        <v>37104</v>
      </c>
      <c r="B143" s="225">
        <v>150483</v>
      </c>
      <c r="C143" s="164">
        <f t="shared" si="2"/>
        <v>12201</v>
      </c>
      <c r="D143" s="225">
        <v>138282</v>
      </c>
      <c r="E143" s="164">
        <v>16885</v>
      </c>
      <c r="F143" s="164">
        <v>10208</v>
      </c>
      <c r="G143" s="164">
        <v>1903</v>
      </c>
      <c r="H143" s="164">
        <v>1297</v>
      </c>
      <c r="I143" s="164">
        <v>3946</v>
      </c>
      <c r="J143" s="164">
        <v>9396</v>
      </c>
      <c r="K143" s="164">
        <v>10649</v>
      </c>
      <c r="L143" s="164">
        <v>6203</v>
      </c>
      <c r="M143" s="164">
        <v>3542</v>
      </c>
      <c r="N143" s="164">
        <v>11214</v>
      </c>
      <c r="O143" s="164">
        <v>6587</v>
      </c>
      <c r="P143" s="164">
        <v>4352</v>
      </c>
    </row>
    <row r="144" spans="1:16" hidden="1">
      <c r="A144" s="51">
        <v>37135</v>
      </c>
      <c r="B144" s="225">
        <v>124995</v>
      </c>
      <c r="C144" s="164">
        <f t="shared" si="2"/>
        <v>11225</v>
      </c>
      <c r="D144" s="225">
        <v>113770</v>
      </c>
      <c r="E144" s="164">
        <v>13065</v>
      </c>
      <c r="F144" s="164">
        <v>10443</v>
      </c>
      <c r="G144" s="164">
        <v>1775</v>
      </c>
      <c r="H144" s="164">
        <v>1957</v>
      </c>
      <c r="I144" s="164">
        <v>2410</v>
      </c>
      <c r="J144" s="164">
        <v>7270</v>
      </c>
      <c r="K144" s="164">
        <v>8720</v>
      </c>
      <c r="L144" s="164">
        <v>5032</v>
      </c>
      <c r="M144" s="164">
        <v>3550</v>
      </c>
      <c r="N144" s="164">
        <v>9986</v>
      </c>
      <c r="O144" s="164">
        <v>2337</v>
      </c>
      <c r="P144" s="164">
        <v>2596</v>
      </c>
    </row>
    <row r="145" spans="1:16" hidden="1">
      <c r="A145" s="51">
        <v>37165</v>
      </c>
      <c r="B145" s="225">
        <v>155913</v>
      </c>
      <c r="C145" s="164">
        <f t="shared" si="2"/>
        <v>15089</v>
      </c>
      <c r="D145" s="225">
        <v>140824</v>
      </c>
      <c r="E145" s="164">
        <v>15149</v>
      </c>
      <c r="F145" s="164">
        <v>12793</v>
      </c>
      <c r="G145" s="164">
        <v>2182</v>
      </c>
      <c r="H145" s="164">
        <v>1722</v>
      </c>
      <c r="I145" s="164">
        <v>3082</v>
      </c>
      <c r="J145" s="164">
        <v>10130</v>
      </c>
      <c r="K145" s="164">
        <v>8720</v>
      </c>
      <c r="L145" s="164">
        <v>7559</v>
      </c>
      <c r="M145" s="164">
        <v>3270</v>
      </c>
      <c r="N145" s="164">
        <v>15285</v>
      </c>
      <c r="O145" s="164">
        <v>2922</v>
      </c>
      <c r="P145" s="164">
        <v>2709</v>
      </c>
    </row>
    <row r="146" spans="1:16" hidden="1">
      <c r="A146" s="51">
        <v>37196</v>
      </c>
      <c r="B146" s="225">
        <v>180281</v>
      </c>
      <c r="C146" s="164">
        <f t="shared" si="2"/>
        <v>15729</v>
      </c>
      <c r="D146" s="225">
        <v>164552</v>
      </c>
      <c r="E146" s="164">
        <v>15508</v>
      </c>
      <c r="F146" s="164">
        <v>11184</v>
      </c>
      <c r="G146" s="164">
        <v>2225</v>
      </c>
      <c r="H146" s="164">
        <v>1722</v>
      </c>
      <c r="I146" s="164">
        <v>3315</v>
      </c>
      <c r="J146" s="164">
        <v>11873</v>
      </c>
      <c r="K146" s="164">
        <v>8720</v>
      </c>
      <c r="L146" s="164">
        <v>7007</v>
      </c>
      <c r="M146" s="164">
        <v>5306</v>
      </c>
      <c r="N146" s="164">
        <v>27118</v>
      </c>
      <c r="O146" s="164">
        <v>2894</v>
      </c>
      <c r="P146" s="164">
        <v>6617</v>
      </c>
    </row>
    <row r="147" spans="1:16" hidden="1">
      <c r="A147" s="51">
        <v>37226</v>
      </c>
      <c r="B147" s="225">
        <v>115766</v>
      </c>
      <c r="C147" s="164">
        <f t="shared" si="2"/>
        <v>8570</v>
      </c>
      <c r="D147" s="225">
        <v>107196</v>
      </c>
      <c r="E147" s="164">
        <v>11953</v>
      </c>
      <c r="F147" s="164">
        <v>4472</v>
      </c>
      <c r="G147" s="164">
        <v>1155</v>
      </c>
      <c r="H147" s="164">
        <v>1657</v>
      </c>
      <c r="I147" s="164">
        <v>1749</v>
      </c>
      <c r="J147" s="164">
        <v>7123</v>
      </c>
      <c r="K147" s="164">
        <v>6261</v>
      </c>
      <c r="L147" s="164">
        <v>5965</v>
      </c>
      <c r="M147" s="164">
        <v>2300</v>
      </c>
      <c r="N147" s="164">
        <v>18583</v>
      </c>
      <c r="O147" s="164">
        <v>2041</v>
      </c>
      <c r="P147" s="164">
        <v>7961</v>
      </c>
    </row>
    <row r="148" spans="1:16" hidden="1">
      <c r="A148" s="51">
        <v>37257</v>
      </c>
      <c r="B148" s="225">
        <v>133207</v>
      </c>
      <c r="C148" s="164">
        <f t="shared" si="2"/>
        <v>11342</v>
      </c>
      <c r="D148" s="225">
        <v>121865</v>
      </c>
      <c r="E148" s="164">
        <v>12399</v>
      </c>
      <c r="F148" s="164">
        <v>9395</v>
      </c>
      <c r="G148" s="164">
        <v>1684</v>
      </c>
      <c r="H148" s="164">
        <v>1657</v>
      </c>
      <c r="I148" s="164">
        <v>2947</v>
      </c>
      <c r="J148" s="164">
        <v>6618</v>
      </c>
      <c r="K148" s="164">
        <v>10413</v>
      </c>
      <c r="L148" s="164">
        <v>5931</v>
      </c>
      <c r="M148" s="164">
        <v>3111</v>
      </c>
      <c r="N148" s="164">
        <v>13571</v>
      </c>
      <c r="O148" s="164">
        <v>1503</v>
      </c>
      <c r="P148" s="164">
        <v>2627</v>
      </c>
    </row>
    <row r="149" spans="1:16" hidden="1">
      <c r="A149" s="51">
        <v>37288</v>
      </c>
      <c r="B149" s="225">
        <v>142276</v>
      </c>
      <c r="C149" s="164">
        <f t="shared" si="2"/>
        <v>12362</v>
      </c>
      <c r="D149" s="225">
        <v>129914</v>
      </c>
      <c r="E149" s="164">
        <v>12156</v>
      </c>
      <c r="F149" s="164">
        <v>10065</v>
      </c>
      <c r="G149" s="164">
        <v>1899</v>
      </c>
      <c r="H149" s="164">
        <v>769</v>
      </c>
      <c r="I149" s="164">
        <v>3301</v>
      </c>
      <c r="J149" s="164">
        <v>13463</v>
      </c>
      <c r="K149" s="164">
        <v>10413</v>
      </c>
      <c r="L149" s="164">
        <v>6028</v>
      </c>
      <c r="M149" s="164">
        <v>3003</v>
      </c>
      <c r="N149" s="164">
        <v>12691</v>
      </c>
      <c r="O149" s="164">
        <v>1858</v>
      </c>
      <c r="P149" s="164">
        <v>2939</v>
      </c>
    </row>
    <row r="150" spans="1:16" hidden="1">
      <c r="A150" s="51">
        <v>37316</v>
      </c>
      <c r="B150" s="225">
        <v>142696</v>
      </c>
      <c r="C150" s="164">
        <f t="shared" si="2"/>
        <v>12209</v>
      </c>
      <c r="D150" s="225">
        <v>130487</v>
      </c>
      <c r="E150" s="164">
        <v>15356</v>
      </c>
      <c r="F150" s="164">
        <v>9855</v>
      </c>
      <c r="G150" s="164">
        <v>2118</v>
      </c>
      <c r="H150" s="164">
        <v>3325</v>
      </c>
      <c r="I150" s="164">
        <v>3393</v>
      </c>
      <c r="J150" s="164">
        <v>9628</v>
      </c>
      <c r="K150" s="164">
        <v>11519</v>
      </c>
      <c r="L150" s="164">
        <v>5847</v>
      </c>
      <c r="M150" s="164">
        <v>3371</v>
      </c>
      <c r="N150" s="164">
        <v>12756</v>
      </c>
      <c r="O150" s="164">
        <v>1751</v>
      </c>
      <c r="P150" s="164">
        <v>3640</v>
      </c>
    </row>
    <row r="151" spans="1:16" hidden="1">
      <c r="A151" s="51">
        <v>37347</v>
      </c>
      <c r="B151" s="225">
        <v>164309</v>
      </c>
      <c r="C151" s="164">
        <f t="shared" si="2"/>
        <v>13941</v>
      </c>
      <c r="D151" s="225">
        <v>150368</v>
      </c>
      <c r="E151" s="164">
        <v>20988</v>
      </c>
      <c r="F151" s="164">
        <v>9796</v>
      </c>
      <c r="G151" s="164">
        <v>3344</v>
      </c>
      <c r="H151" s="164">
        <v>3325</v>
      </c>
      <c r="I151" s="164">
        <v>3624</v>
      </c>
      <c r="J151" s="164">
        <v>13563</v>
      </c>
      <c r="K151" s="164">
        <v>16691</v>
      </c>
      <c r="L151" s="164">
        <v>5208</v>
      </c>
      <c r="M151" s="164">
        <v>3013</v>
      </c>
      <c r="N151" s="164">
        <v>14853</v>
      </c>
      <c r="O151" s="164">
        <v>3492</v>
      </c>
      <c r="P151" s="164">
        <v>3726</v>
      </c>
    </row>
    <row r="152" spans="1:16" hidden="1">
      <c r="A152" s="51">
        <v>37377</v>
      </c>
      <c r="B152" s="225">
        <v>159708</v>
      </c>
      <c r="C152" s="164">
        <f t="shared" si="2"/>
        <v>11466</v>
      </c>
      <c r="D152" s="225">
        <v>148242</v>
      </c>
      <c r="E152" s="164">
        <v>20483</v>
      </c>
      <c r="F152" s="164">
        <v>9796</v>
      </c>
      <c r="G152" s="164">
        <v>2664</v>
      </c>
      <c r="H152" s="164">
        <v>943</v>
      </c>
      <c r="I152" s="164">
        <v>4174</v>
      </c>
      <c r="J152" s="164">
        <v>12811</v>
      </c>
      <c r="K152" s="164">
        <v>14247</v>
      </c>
      <c r="L152" s="164">
        <v>5682</v>
      </c>
      <c r="M152" s="164">
        <v>3144</v>
      </c>
      <c r="N152" s="164">
        <v>13848</v>
      </c>
      <c r="O152" s="164">
        <v>3142</v>
      </c>
      <c r="P152" s="164">
        <v>3751</v>
      </c>
    </row>
    <row r="153" spans="1:16" hidden="1">
      <c r="A153" s="51">
        <v>37408</v>
      </c>
      <c r="B153" s="225">
        <v>130618</v>
      </c>
      <c r="C153" s="164">
        <f t="shared" si="2"/>
        <v>9737</v>
      </c>
      <c r="D153" s="225">
        <v>120881</v>
      </c>
      <c r="E153" s="164">
        <v>14132</v>
      </c>
      <c r="F153" s="164">
        <v>6109</v>
      </c>
      <c r="G153" s="164">
        <v>2386</v>
      </c>
      <c r="H153" s="164">
        <v>943</v>
      </c>
      <c r="I153" s="164">
        <v>3340</v>
      </c>
      <c r="J153" s="164">
        <v>10140</v>
      </c>
      <c r="K153" s="164">
        <v>10951</v>
      </c>
      <c r="L153" s="164">
        <v>6295</v>
      </c>
      <c r="M153" s="164">
        <v>3116</v>
      </c>
      <c r="N153" s="164">
        <v>12321</v>
      </c>
      <c r="O153" s="164">
        <v>2187</v>
      </c>
      <c r="P153" s="164">
        <v>3947</v>
      </c>
    </row>
    <row r="154" spans="1:16" hidden="1">
      <c r="A154" s="51">
        <v>37438</v>
      </c>
      <c r="B154" s="225">
        <v>157799</v>
      </c>
      <c r="C154" s="164">
        <f t="shared" si="2"/>
        <v>13015</v>
      </c>
      <c r="D154" s="225">
        <v>144784</v>
      </c>
      <c r="E154" s="164">
        <v>17194</v>
      </c>
      <c r="F154" s="164">
        <v>8335</v>
      </c>
      <c r="G154" s="164">
        <v>2747</v>
      </c>
      <c r="H154" s="164">
        <v>990</v>
      </c>
      <c r="I154" s="164">
        <v>4818</v>
      </c>
      <c r="J154" s="164">
        <v>9948</v>
      </c>
      <c r="K154" s="164">
        <v>13946</v>
      </c>
      <c r="L154" s="164">
        <v>6850</v>
      </c>
      <c r="M154" s="164">
        <v>4010</v>
      </c>
      <c r="N154" s="164">
        <v>12357</v>
      </c>
      <c r="O154" s="164">
        <v>4442</v>
      </c>
      <c r="P154" s="164">
        <v>4297</v>
      </c>
    </row>
    <row r="155" spans="1:16" hidden="1">
      <c r="A155" s="51">
        <v>37469</v>
      </c>
      <c r="B155" s="225">
        <v>142354</v>
      </c>
      <c r="C155" s="164">
        <f t="shared" si="2"/>
        <v>13216</v>
      </c>
      <c r="D155" s="225">
        <v>129138</v>
      </c>
      <c r="E155" s="164">
        <v>14614</v>
      </c>
      <c r="F155" s="164">
        <v>7400</v>
      </c>
      <c r="G155" s="164">
        <v>2926</v>
      </c>
      <c r="H155" s="164">
        <v>990</v>
      </c>
      <c r="I155" s="164">
        <v>2900</v>
      </c>
      <c r="J155" s="164">
        <v>10487</v>
      </c>
      <c r="K155" s="164">
        <v>11742</v>
      </c>
      <c r="L155" s="164">
        <v>6044</v>
      </c>
      <c r="M155" s="164">
        <v>3351</v>
      </c>
      <c r="N155" s="164">
        <v>14219</v>
      </c>
      <c r="O155" s="164">
        <v>2552</v>
      </c>
      <c r="P155" s="164">
        <v>4266</v>
      </c>
    </row>
    <row r="156" spans="1:16" hidden="1">
      <c r="A156" s="51">
        <v>37500</v>
      </c>
      <c r="B156" s="225">
        <v>139916</v>
      </c>
      <c r="C156" s="164">
        <f t="shared" si="2"/>
        <v>12628</v>
      </c>
      <c r="D156" s="225">
        <v>127288</v>
      </c>
      <c r="E156" s="164">
        <v>17873</v>
      </c>
      <c r="F156" s="164">
        <v>6999</v>
      </c>
      <c r="G156" s="164">
        <v>3184</v>
      </c>
      <c r="H156" s="164">
        <v>990</v>
      </c>
      <c r="I156" s="164">
        <v>2724</v>
      </c>
      <c r="J156" s="164">
        <v>10283</v>
      </c>
      <c r="K156" s="164">
        <v>13822</v>
      </c>
      <c r="L156" s="164">
        <v>5584</v>
      </c>
      <c r="M156" s="164">
        <v>3480</v>
      </c>
      <c r="N156" s="164">
        <v>11698</v>
      </c>
      <c r="O156" s="164">
        <v>1984</v>
      </c>
      <c r="P156" s="164">
        <v>4417</v>
      </c>
    </row>
    <row r="157" spans="1:16" hidden="1">
      <c r="A157" s="51">
        <v>37530</v>
      </c>
      <c r="B157" s="225">
        <v>166062</v>
      </c>
      <c r="C157" s="164">
        <f t="shared" si="2"/>
        <v>14108</v>
      </c>
      <c r="D157" s="225">
        <v>151954</v>
      </c>
      <c r="E157" s="164">
        <v>19587</v>
      </c>
      <c r="F157" s="164">
        <v>10551</v>
      </c>
      <c r="G157" s="164">
        <v>3184</v>
      </c>
      <c r="H157" s="164">
        <v>990</v>
      </c>
      <c r="I157" s="164">
        <v>3579</v>
      </c>
      <c r="J157" s="164">
        <v>13578</v>
      </c>
      <c r="K157" s="164">
        <v>13822</v>
      </c>
      <c r="L157" s="164">
        <v>6869</v>
      </c>
      <c r="M157" s="164">
        <v>4539</v>
      </c>
      <c r="N157" s="164">
        <v>18602</v>
      </c>
      <c r="O157" s="164">
        <v>2241</v>
      </c>
      <c r="P157" s="164">
        <v>2810</v>
      </c>
    </row>
    <row r="158" spans="1:16" hidden="1">
      <c r="A158" s="51">
        <v>37561</v>
      </c>
      <c r="B158" s="225">
        <v>170957</v>
      </c>
      <c r="C158" s="164">
        <f t="shared" si="2"/>
        <v>13469</v>
      </c>
      <c r="D158" s="225">
        <v>157488</v>
      </c>
      <c r="E158" s="164">
        <v>22178</v>
      </c>
      <c r="F158" s="164">
        <v>5970</v>
      </c>
      <c r="G158" s="164">
        <v>3466</v>
      </c>
      <c r="H158" s="164">
        <v>990</v>
      </c>
      <c r="I158" s="164">
        <v>2501</v>
      </c>
      <c r="J158" s="164">
        <v>16979</v>
      </c>
      <c r="K158" s="164">
        <v>13822</v>
      </c>
      <c r="L158" s="164">
        <v>7732</v>
      </c>
      <c r="M158" s="164">
        <v>4881</v>
      </c>
      <c r="N158" s="164">
        <v>15955</v>
      </c>
      <c r="O158" s="164">
        <v>2880</v>
      </c>
      <c r="P158" s="164">
        <v>3005</v>
      </c>
    </row>
    <row r="159" spans="1:16" hidden="1">
      <c r="A159" s="51">
        <v>37591</v>
      </c>
      <c r="B159" s="225">
        <v>118155</v>
      </c>
      <c r="C159" s="164">
        <f t="shared" si="2"/>
        <v>9100</v>
      </c>
      <c r="D159" s="225">
        <v>109055</v>
      </c>
      <c r="E159" s="164">
        <v>13846</v>
      </c>
      <c r="F159" s="164">
        <v>4090</v>
      </c>
      <c r="G159" s="164">
        <v>2557</v>
      </c>
      <c r="H159" s="164">
        <v>4755</v>
      </c>
      <c r="I159" s="164">
        <v>2341</v>
      </c>
      <c r="J159" s="164">
        <v>8497</v>
      </c>
      <c r="K159" s="164">
        <v>8967</v>
      </c>
      <c r="L159" s="164">
        <v>6293</v>
      </c>
      <c r="M159" s="164">
        <v>3818</v>
      </c>
      <c r="N159" s="164">
        <v>10107</v>
      </c>
      <c r="O159" s="164">
        <v>1516</v>
      </c>
      <c r="P159" s="164">
        <v>3163</v>
      </c>
    </row>
    <row r="160" spans="1:16" hidden="1">
      <c r="A160" s="51">
        <v>37622</v>
      </c>
      <c r="B160" s="225">
        <v>131285</v>
      </c>
      <c r="C160" s="164">
        <f t="shared" si="2"/>
        <v>9953</v>
      </c>
      <c r="D160" s="225">
        <v>121332</v>
      </c>
      <c r="E160" s="164">
        <v>14177</v>
      </c>
      <c r="F160" s="164">
        <v>7468</v>
      </c>
      <c r="G160" s="164">
        <v>2485</v>
      </c>
      <c r="H160" s="164">
        <v>4755</v>
      </c>
      <c r="I160" s="164">
        <v>2845</v>
      </c>
      <c r="J160" s="164">
        <v>8389</v>
      </c>
      <c r="K160" s="164">
        <v>8967</v>
      </c>
      <c r="L160" s="164">
        <v>4122</v>
      </c>
      <c r="M160" s="164">
        <v>4833</v>
      </c>
      <c r="N160" s="164">
        <v>14363</v>
      </c>
      <c r="O160" s="164">
        <v>1908</v>
      </c>
      <c r="P160" s="164">
        <v>4578</v>
      </c>
    </row>
    <row r="161" spans="1:16" hidden="1">
      <c r="A161" s="51">
        <v>37653</v>
      </c>
      <c r="B161" s="225">
        <v>159845</v>
      </c>
      <c r="C161" s="164">
        <f t="shared" si="2"/>
        <v>11955</v>
      </c>
      <c r="D161" s="225">
        <v>147890</v>
      </c>
      <c r="E161" s="164">
        <v>16617</v>
      </c>
      <c r="F161" s="164">
        <v>9707</v>
      </c>
      <c r="G161" s="164">
        <v>3828</v>
      </c>
      <c r="H161" s="164">
        <v>2028</v>
      </c>
      <c r="I161" s="164">
        <v>2708</v>
      </c>
      <c r="J161" s="164">
        <v>11544</v>
      </c>
      <c r="K161" s="164">
        <v>12822</v>
      </c>
      <c r="L161" s="164">
        <v>6445</v>
      </c>
      <c r="M161" s="164">
        <v>5998</v>
      </c>
      <c r="N161" s="164">
        <v>16259</v>
      </c>
      <c r="O161" s="164">
        <v>2819</v>
      </c>
      <c r="P161" s="164">
        <v>6164</v>
      </c>
    </row>
    <row r="162" spans="1:16" hidden="1">
      <c r="A162" s="51">
        <v>37681</v>
      </c>
      <c r="B162" s="225">
        <v>159264</v>
      </c>
      <c r="C162" s="164">
        <f t="shared" si="2"/>
        <v>12062</v>
      </c>
      <c r="D162" s="225">
        <v>147202</v>
      </c>
      <c r="E162" s="164">
        <v>16204</v>
      </c>
      <c r="F162" s="164">
        <v>10104</v>
      </c>
      <c r="G162" s="164">
        <v>3091</v>
      </c>
      <c r="H162" s="164">
        <v>2017</v>
      </c>
      <c r="I162" s="164">
        <v>2941</v>
      </c>
      <c r="J162" s="164">
        <v>11797</v>
      </c>
      <c r="K162" s="164">
        <v>14690</v>
      </c>
      <c r="L162" s="164">
        <v>8256</v>
      </c>
      <c r="M162" s="164">
        <v>5724</v>
      </c>
      <c r="N162" s="164">
        <v>12175</v>
      </c>
      <c r="O162" s="164">
        <v>3475</v>
      </c>
      <c r="P162" s="164">
        <v>6164</v>
      </c>
    </row>
    <row r="163" spans="1:16" hidden="1">
      <c r="A163" s="51">
        <v>37712</v>
      </c>
      <c r="B163" s="225">
        <v>142748</v>
      </c>
      <c r="C163" s="164">
        <f t="shared" si="2"/>
        <v>11586</v>
      </c>
      <c r="D163" s="225">
        <v>131162</v>
      </c>
      <c r="E163" s="164">
        <v>15395</v>
      </c>
      <c r="F163" s="164">
        <v>6154</v>
      </c>
      <c r="G163" s="164">
        <v>2564</v>
      </c>
      <c r="H163" s="164">
        <v>2017</v>
      </c>
      <c r="I163" s="164">
        <v>3284</v>
      </c>
      <c r="J163" s="164">
        <v>11414</v>
      </c>
      <c r="K163" s="164">
        <v>11964</v>
      </c>
      <c r="L163" s="164">
        <v>7229</v>
      </c>
      <c r="M163" s="164">
        <v>3321</v>
      </c>
      <c r="N163" s="164">
        <v>13075</v>
      </c>
      <c r="O163" s="164">
        <v>2544</v>
      </c>
      <c r="P163" s="164">
        <v>6687</v>
      </c>
    </row>
    <row r="164" spans="1:16" hidden="1">
      <c r="A164" s="51">
        <v>37742</v>
      </c>
      <c r="B164" s="225">
        <v>157827</v>
      </c>
      <c r="C164" s="164">
        <f t="shared" si="2"/>
        <v>12845</v>
      </c>
      <c r="D164" s="225">
        <v>144982</v>
      </c>
      <c r="E164" s="164">
        <v>15663</v>
      </c>
      <c r="F164" s="164">
        <v>7849</v>
      </c>
      <c r="G164" s="164">
        <v>2999</v>
      </c>
      <c r="H164" s="164">
        <v>2017</v>
      </c>
      <c r="I164" s="164">
        <v>3532</v>
      </c>
      <c r="J164" s="164">
        <v>13239</v>
      </c>
      <c r="K164" s="164">
        <v>14584</v>
      </c>
      <c r="L164" s="164">
        <v>7746</v>
      </c>
      <c r="M164" s="164">
        <v>4515</v>
      </c>
      <c r="N164" s="164">
        <v>15954</v>
      </c>
      <c r="O164" s="164">
        <v>2499</v>
      </c>
      <c r="P164" s="164">
        <v>6717</v>
      </c>
    </row>
    <row r="165" spans="1:16" hidden="1">
      <c r="A165" s="51">
        <v>37773</v>
      </c>
      <c r="B165" s="225">
        <v>166480</v>
      </c>
      <c r="C165" s="164">
        <f t="shared" si="2"/>
        <v>11553</v>
      </c>
      <c r="D165" s="225">
        <v>154927</v>
      </c>
      <c r="E165" s="164">
        <v>14038</v>
      </c>
      <c r="F165" s="164">
        <v>6813</v>
      </c>
      <c r="G165" s="164">
        <v>3472</v>
      </c>
      <c r="H165" s="164">
        <v>2017</v>
      </c>
      <c r="I165" s="164">
        <v>2276</v>
      </c>
      <c r="J165" s="164">
        <v>12049</v>
      </c>
      <c r="K165" s="164">
        <v>19623</v>
      </c>
      <c r="L165" s="164">
        <v>7395</v>
      </c>
      <c r="M165" s="164">
        <v>4213</v>
      </c>
      <c r="N165" s="164">
        <v>12343</v>
      </c>
      <c r="O165" s="164">
        <v>2113</v>
      </c>
      <c r="P165" s="164">
        <v>8446</v>
      </c>
    </row>
    <row r="166" spans="1:16" hidden="1">
      <c r="A166" s="51">
        <v>37803</v>
      </c>
      <c r="B166" s="225">
        <v>164402</v>
      </c>
      <c r="C166" s="164">
        <f t="shared" si="2"/>
        <v>11385</v>
      </c>
      <c r="D166" s="225">
        <v>153017</v>
      </c>
      <c r="E166" s="164">
        <v>16709</v>
      </c>
      <c r="F166" s="164">
        <v>7379</v>
      </c>
      <c r="G166" s="164">
        <v>3584</v>
      </c>
      <c r="H166" s="164">
        <v>2017</v>
      </c>
      <c r="I166" s="164">
        <v>2426</v>
      </c>
      <c r="J166" s="164">
        <v>11438</v>
      </c>
      <c r="K166" s="164">
        <v>18292</v>
      </c>
      <c r="L166" s="164">
        <v>8742</v>
      </c>
      <c r="M166" s="164">
        <v>4731</v>
      </c>
      <c r="N166" s="164">
        <v>13751</v>
      </c>
      <c r="O166" s="164">
        <v>3394</v>
      </c>
      <c r="P166" s="164">
        <v>9502</v>
      </c>
    </row>
    <row r="167" spans="1:16" hidden="1">
      <c r="A167" s="51">
        <v>37834</v>
      </c>
      <c r="B167" s="225">
        <v>157303</v>
      </c>
      <c r="C167" s="164">
        <f t="shared" si="2"/>
        <v>11086</v>
      </c>
      <c r="D167" s="225">
        <v>146217</v>
      </c>
      <c r="E167" s="164">
        <v>15263</v>
      </c>
      <c r="F167" s="164">
        <v>6345</v>
      </c>
      <c r="G167" s="164">
        <v>2921</v>
      </c>
      <c r="H167" s="164">
        <v>2017</v>
      </c>
      <c r="I167" s="164">
        <v>2539</v>
      </c>
      <c r="J167" s="164">
        <v>11528</v>
      </c>
      <c r="K167" s="164">
        <v>17204</v>
      </c>
      <c r="L167" s="164">
        <v>6545</v>
      </c>
      <c r="M167" s="164">
        <v>4861</v>
      </c>
      <c r="N167" s="164">
        <v>11187</v>
      </c>
      <c r="O167" s="164">
        <v>4042</v>
      </c>
      <c r="P167" s="164">
        <v>9418</v>
      </c>
    </row>
    <row r="168" spans="1:16" hidden="1">
      <c r="A168" s="51">
        <v>37865</v>
      </c>
      <c r="B168" s="225">
        <v>147450</v>
      </c>
      <c r="C168" s="164">
        <f t="shared" si="2"/>
        <v>8414</v>
      </c>
      <c r="D168" s="225">
        <v>139036</v>
      </c>
      <c r="E168" s="164">
        <v>15414</v>
      </c>
      <c r="F168" s="164">
        <v>6477</v>
      </c>
      <c r="G168" s="164">
        <v>2918</v>
      </c>
      <c r="H168" s="164">
        <v>2017</v>
      </c>
      <c r="I168" s="164">
        <v>1841</v>
      </c>
      <c r="J168" s="164">
        <v>10367</v>
      </c>
      <c r="K168" s="164">
        <v>16802</v>
      </c>
      <c r="L168" s="164">
        <v>5611</v>
      </c>
      <c r="M168" s="164">
        <v>4448</v>
      </c>
      <c r="N168" s="164">
        <v>11275</v>
      </c>
      <c r="O168" s="164">
        <v>1854</v>
      </c>
      <c r="P168" s="164">
        <v>3035</v>
      </c>
    </row>
    <row r="169" spans="1:16" hidden="1">
      <c r="A169" s="51">
        <v>37895</v>
      </c>
      <c r="B169" s="225">
        <v>153555</v>
      </c>
      <c r="C169" s="164">
        <f t="shared" si="2"/>
        <v>10468</v>
      </c>
      <c r="D169" s="225">
        <v>143087</v>
      </c>
      <c r="E169" s="164">
        <v>15798</v>
      </c>
      <c r="F169" s="164">
        <v>5764</v>
      </c>
      <c r="G169" s="164">
        <v>2918</v>
      </c>
      <c r="H169" s="164">
        <v>2017</v>
      </c>
      <c r="I169" s="164">
        <v>2401</v>
      </c>
      <c r="J169" s="164">
        <v>11321</v>
      </c>
      <c r="K169" s="164">
        <v>16231</v>
      </c>
      <c r="L169" s="164">
        <v>6024</v>
      </c>
      <c r="M169" s="164">
        <v>4288</v>
      </c>
      <c r="N169" s="164">
        <v>9855</v>
      </c>
      <c r="O169" s="164">
        <v>3293</v>
      </c>
      <c r="P169" s="164">
        <v>5282</v>
      </c>
    </row>
    <row r="170" spans="1:16" hidden="1">
      <c r="A170" s="51">
        <v>37926</v>
      </c>
      <c r="B170" s="225">
        <v>141783</v>
      </c>
      <c r="C170" s="164">
        <f t="shared" si="2"/>
        <v>9045</v>
      </c>
      <c r="D170" s="225">
        <v>132738</v>
      </c>
      <c r="E170" s="164">
        <v>15315</v>
      </c>
      <c r="F170" s="164">
        <v>6869</v>
      </c>
      <c r="G170" s="164">
        <v>3925</v>
      </c>
      <c r="H170" s="164">
        <v>2017</v>
      </c>
      <c r="I170" s="164">
        <v>1518</v>
      </c>
      <c r="J170" s="164">
        <v>7403</v>
      </c>
      <c r="K170" s="164">
        <v>16231</v>
      </c>
      <c r="L170" s="164">
        <v>6028</v>
      </c>
      <c r="M170" s="164">
        <v>4003</v>
      </c>
      <c r="N170" s="164">
        <v>7602</v>
      </c>
      <c r="O170" s="164">
        <v>3021</v>
      </c>
      <c r="P170" s="164">
        <v>3285</v>
      </c>
    </row>
    <row r="171" spans="1:16" hidden="1">
      <c r="A171" s="51">
        <v>37956</v>
      </c>
      <c r="B171" s="225">
        <v>119331</v>
      </c>
      <c r="C171" s="164">
        <f t="shared" si="2"/>
        <v>9131</v>
      </c>
      <c r="D171" s="225">
        <v>110200</v>
      </c>
      <c r="E171" s="164">
        <v>13906</v>
      </c>
      <c r="F171" s="164">
        <v>5990</v>
      </c>
      <c r="G171" s="164">
        <v>2829</v>
      </c>
      <c r="H171" s="164">
        <v>2017</v>
      </c>
      <c r="I171" s="164">
        <v>1842</v>
      </c>
      <c r="J171" s="164">
        <v>11424</v>
      </c>
      <c r="K171" s="164">
        <v>16053</v>
      </c>
      <c r="L171" s="164">
        <v>4471</v>
      </c>
      <c r="M171" s="164">
        <v>2137</v>
      </c>
      <c r="N171" s="164">
        <v>7406</v>
      </c>
      <c r="O171" s="164">
        <v>2856</v>
      </c>
      <c r="P171" s="164">
        <v>2604</v>
      </c>
    </row>
    <row r="172" spans="1:16" hidden="1">
      <c r="A172" s="51">
        <v>37987</v>
      </c>
      <c r="B172" s="225">
        <v>128320</v>
      </c>
      <c r="C172" s="164">
        <f t="shared" si="2"/>
        <v>9375</v>
      </c>
      <c r="D172" s="225">
        <v>118945</v>
      </c>
      <c r="E172" s="164">
        <v>13627</v>
      </c>
      <c r="F172" s="164">
        <v>7634</v>
      </c>
      <c r="G172" s="164">
        <v>2149</v>
      </c>
      <c r="H172" s="164">
        <v>1370</v>
      </c>
      <c r="I172" s="164">
        <v>1249</v>
      </c>
      <c r="J172" s="164">
        <v>8053</v>
      </c>
      <c r="K172" s="164">
        <v>14070</v>
      </c>
      <c r="L172" s="164">
        <v>5493</v>
      </c>
      <c r="M172" s="164">
        <v>3745</v>
      </c>
      <c r="N172" s="164">
        <v>11949</v>
      </c>
      <c r="O172" s="164">
        <v>1568</v>
      </c>
      <c r="P172" s="164">
        <v>3417</v>
      </c>
    </row>
    <row r="173" spans="1:16" hidden="1">
      <c r="A173" s="51">
        <v>38018</v>
      </c>
      <c r="B173" s="225">
        <v>143117</v>
      </c>
      <c r="C173" s="164">
        <f t="shared" si="2"/>
        <v>11120</v>
      </c>
      <c r="D173" s="225">
        <v>131997</v>
      </c>
      <c r="E173" s="164">
        <v>15167</v>
      </c>
      <c r="F173" s="164">
        <v>6921</v>
      </c>
      <c r="G173" s="164">
        <v>2149</v>
      </c>
      <c r="H173" s="164">
        <v>1957</v>
      </c>
      <c r="I173" s="164">
        <v>1713</v>
      </c>
      <c r="J173" s="164">
        <v>9997</v>
      </c>
      <c r="K173" s="164">
        <v>16006</v>
      </c>
      <c r="L173" s="164">
        <v>6014</v>
      </c>
      <c r="M173" s="164">
        <v>5127</v>
      </c>
      <c r="N173" s="164">
        <v>11989</v>
      </c>
      <c r="O173" s="164">
        <v>2513</v>
      </c>
      <c r="P173" s="164">
        <v>4337</v>
      </c>
    </row>
    <row r="174" spans="1:16" hidden="1">
      <c r="A174" s="51">
        <v>38047</v>
      </c>
      <c r="B174" s="225">
        <v>157856</v>
      </c>
      <c r="C174" s="164">
        <f t="shared" si="2"/>
        <v>12268</v>
      </c>
      <c r="D174" s="225">
        <v>145588</v>
      </c>
      <c r="E174" s="164">
        <v>12787</v>
      </c>
      <c r="F174" s="164">
        <v>10896</v>
      </c>
      <c r="G174" s="164">
        <v>3587</v>
      </c>
      <c r="H174" s="164">
        <v>1957</v>
      </c>
      <c r="I174" s="164">
        <v>2427</v>
      </c>
      <c r="J174" s="164">
        <v>10711</v>
      </c>
      <c r="K174" s="164">
        <v>17689</v>
      </c>
      <c r="L174" s="164">
        <v>9544</v>
      </c>
      <c r="M174" s="164">
        <v>5759</v>
      </c>
      <c r="N174" s="164">
        <v>12922</v>
      </c>
      <c r="O174" s="164">
        <v>2827</v>
      </c>
      <c r="P174" s="164">
        <v>3945</v>
      </c>
    </row>
    <row r="175" spans="1:16" hidden="1">
      <c r="A175" s="51">
        <v>38078</v>
      </c>
      <c r="B175" s="225">
        <v>114397</v>
      </c>
      <c r="C175" s="164">
        <f t="shared" si="2"/>
        <v>9240</v>
      </c>
      <c r="D175" s="225">
        <v>105157</v>
      </c>
      <c r="E175" s="164">
        <v>10087</v>
      </c>
      <c r="F175" s="164">
        <v>5786</v>
      </c>
      <c r="G175" s="164">
        <v>2243</v>
      </c>
      <c r="H175" s="164">
        <v>1957</v>
      </c>
      <c r="I175" s="164">
        <v>1215</v>
      </c>
      <c r="J175" s="164">
        <v>8415</v>
      </c>
      <c r="K175" s="164">
        <v>11018</v>
      </c>
      <c r="L175" s="164">
        <v>5510</v>
      </c>
      <c r="M175" s="164">
        <v>3806</v>
      </c>
      <c r="N175" s="164">
        <v>7605</v>
      </c>
      <c r="O175" s="164">
        <v>2252</v>
      </c>
      <c r="P175" s="164">
        <v>4542</v>
      </c>
    </row>
    <row r="176" spans="1:16" hidden="1">
      <c r="A176" s="51">
        <v>38108</v>
      </c>
      <c r="B176" s="225">
        <v>138994</v>
      </c>
      <c r="C176" s="164">
        <f t="shared" si="2"/>
        <v>11903</v>
      </c>
      <c r="D176" s="225">
        <v>127091</v>
      </c>
      <c r="E176" s="164">
        <v>11545</v>
      </c>
      <c r="F176" s="164">
        <v>8252</v>
      </c>
      <c r="G176" s="164">
        <v>3521</v>
      </c>
      <c r="H176" s="164">
        <v>990</v>
      </c>
      <c r="I176" s="164">
        <v>1712</v>
      </c>
      <c r="J176" s="164">
        <v>11633</v>
      </c>
      <c r="K176" s="164">
        <v>14059</v>
      </c>
      <c r="L176" s="164">
        <v>7474</v>
      </c>
      <c r="M176" s="164">
        <v>4564</v>
      </c>
      <c r="N176" s="164">
        <v>9739</v>
      </c>
      <c r="O176" s="164">
        <v>2504</v>
      </c>
      <c r="P176" s="164">
        <v>4542</v>
      </c>
    </row>
    <row r="177" spans="1:16" hidden="1">
      <c r="A177" s="51">
        <v>38139</v>
      </c>
      <c r="B177" s="225">
        <v>127248</v>
      </c>
      <c r="C177" s="164">
        <f t="shared" si="2"/>
        <v>12018</v>
      </c>
      <c r="D177" s="225">
        <v>115230</v>
      </c>
      <c r="E177" s="164">
        <v>12390</v>
      </c>
      <c r="F177" s="164">
        <v>3174</v>
      </c>
      <c r="G177" s="164">
        <v>3521</v>
      </c>
      <c r="H177" s="164">
        <v>790</v>
      </c>
      <c r="I177" s="164">
        <v>1682</v>
      </c>
      <c r="J177" s="164">
        <v>11346</v>
      </c>
      <c r="K177" s="164">
        <v>12525</v>
      </c>
      <c r="L177" s="164">
        <v>6408</v>
      </c>
      <c r="M177" s="164">
        <v>4375</v>
      </c>
      <c r="N177" s="164">
        <v>9692</v>
      </c>
      <c r="O177" s="164">
        <v>1442</v>
      </c>
      <c r="P177" s="164">
        <v>4542</v>
      </c>
    </row>
    <row r="178" spans="1:16" hidden="1">
      <c r="A178" s="51">
        <v>38169</v>
      </c>
      <c r="B178" s="225">
        <v>136712</v>
      </c>
      <c r="C178" s="164">
        <f t="shared" si="2"/>
        <v>10783</v>
      </c>
      <c r="D178" s="225">
        <v>125929</v>
      </c>
      <c r="E178" s="164">
        <v>12988</v>
      </c>
      <c r="F178" s="164">
        <v>3174</v>
      </c>
      <c r="G178" s="164">
        <v>4823</v>
      </c>
      <c r="H178" s="164">
        <v>1100</v>
      </c>
      <c r="I178" s="164">
        <v>2052</v>
      </c>
      <c r="J178" s="164">
        <v>10239</v>
      </c>
      <c r="K178" s="164">
        <v>14059</v>
      </c>
      <c r="L178" s="164">
        <v>5847</v>
      </c>
      <c r="M178" s="164">
        <v>4347</v>
      </c>
      <c r="N178" s="164">
        <v>10652</v>
      </c>
      <c r="O178" s="164">
        <v>2015</v>
      </c>
      <c r="P178" s="164">
        <v>5292</v>
      </c>
    </row>
    <row r="179" spans="1:16" hidden="1">
      <c r="A179" s="51">
        <v>38200</v>
      </c>
      <c r="B179" s="225">
        <v>133531</v>
      </c>
      <c r="C179" s="164">
        <f t="shared" si="2"/>
        <v>9594</v>
      </c>
      <c r="D179" s="225">
        <v>123937</v>
      </c>
      <c r="E179" s="164">
        <v>11424</v>
      </c>
      <c r="F179" s="164">
        <v>7185</v>
      </c>
      <c r="G179" s="164">
        <v>3034</v>
      </c>
      <c r="H179" s="164">
        <v>710</v>
      </c>
      <c r="I179" s="164">
        <v>1663</v>
      </c>
      <c r="J179" s="164">
        <v>10867</v>
      </c>
      <c r="K179" s="164">
        <v>14059</v>
      </c>
      <c r="L179" s="164">
        <v>8433</v>
      </c>
      <c r="M179" s="164">
        <v>4750</v>
      </c>
      <c r="N179" s="164">
        <v>9826</v>
      </c>
      <c r="O179" s="164">
        <v>2021</v>
      </c>
      <c r="P179" s="164">
        <v>5676</v>
      </c>
    </row>
    <row r="180" spans="1:16" hidden="1">
      <c r="A180" s="51">
        <v>38231</v>
      </c>
      <c r="B180" s="225">
        <v>134943</v>
      </c>
      <c r="C180" s="164">
        <f t="shared" si="2"/>
        <v>11290</v>
      </c>
      <c r="D180" s="225">
        <v>123653</v>
      </c>
      <c r="E180" s="164">
        <v>10897</v>
      </c>
      <c r="F180" s="164">
        <v>5063</v>
      </c>
      <c r="G180" s="164">
        <v>3087</v>
      </c>
      <c r="H180" s="164">
        <v>710</v>
      </c>
      <c r="I180" s="164">
        <v>1837</v>
      </c>
      <c r="J180" s="164">
        <v>10867</v>
      </c>
      <c r="K180" s="164">
        <v>14059</v>
      </c>
      <c r="L180" s="164">
        <v>7954</v>
      </c>
      <c r="M180" s="164">
        <v>4369</v>
      </c>
      <c r="N180" s="164">
        <v>10797</v>
      </c>
      <c r="O180" s="164">
        <v>1494</v>
      </c>
      <c r="P180" s="164">
        <v>5676</v>
      </c>
    </row>
    <row r="181" spans="1:16" hidden="1">
      <c r="A181" s="51">
        <v>38261</v>
      </c>
      <c r="B181" s="225">
        <v>128041</v>
      </c>
      <c r="C181" s="164">
        <f t="shared" si="2"/>
        <v>9795</v>
      </c>
      <c r="D181" s="225">
        <v>118246</v>
      </c>
      <c r="E181" s="164">
        <v>9933</v>
      </c>
      <c r="F181" s="164">
        <v>5483</v>
      </c>
      <c r="G181" s="164">
        <v>3087</v>
      </c>
      <c r="H181" s="164">
        <v>488</v>
      </c>
      <c r="I181" s="164">
        <v>1112</v>
      </c>
      <c r="J181" s="164">
        <v>8878</v>
      </c>
      <c r="K181" s="164">
        <v>14059</v>
      </c>
      <c r="L181" s="164">
        <v>9423</v>
      </c>
      <c r="M181" s="164">
        <v>3928</v>
      </c>
      <c r="N181" s="164">
        <v>11728</v>
      </c>
      <c r="O181" s="164">
        <v>3001</v>
      </c>
      <c r="P181" s="164">
        <v>5676</v>
      </c>
    </row>
    <row r="182" spans="1:16" hidden="1">
      <c r="A182" s="51">
        <v>38292</v>
      </c>
      <c r="B182" s="225">
        <v>136968</v>
      </c>
      <c r="C182" s="164">
        <f t="shared" si="2"/>
        <v>9580</v>
      </c>
      <c r="D182" s="225">
        <v>127388</v>
      </c>
      <c r="E182" s="164">
        <v>10688</v>
      </c>
      <c r="F182" s="164">
        <v>8920</v>
      </c>
      <c r="G182" s="164">
        <v>3087</v>
      </c>
      <c r="H182" s="164">
        <v>488</v>
      </c>
      <c r="I182" s="164">
        <v>1574</v>
      </c>
      <c r="J182" s="164">
        <v>10239</v>
      </c>
      <c r="K182" s="164">
        <v>14059</v>
      </c>
      <c r="L182" s="164">
        <v>8729</v>
      </c>
      <c r="M182" s="164">
        <v>4388</v>
      </c>
      <c r="N182" s="164">
        <v>14231</v>
      </c>
      <c r="O182" s="164">
        <v>2134</v>
      </c>
      <c r="P182" s="164">
        <v>4195</v>
      </c>
    </row>
    <row r="183" spans="1:16" hidden="1">
      <c r="A183" s="51">
        <v>38322</v>
      </c>
      <c r="B183" s="225">
        <v>114144</v>
      </c>
      <c r="C183" s="164">
        <f t="shared" si="2"/>
        <v>9100</v>
      </c>
      <c r="D183" s="225">
        <v>105044</v>
      </c>
      <c r="E183" s="164">
        <v>11613</v>
      </c>
      <c r="F183" s="164">
        <v>8920</v>
      </c>
      <c r="G183" s="164">
        <v>3087</v>
      </c>
      <c r="H183" s="164">
        <v>527</v>
      </c>
      <c r="I183" s="164">
        <v>1085</v>
      </c>
      <c r="J183" s="164">
        <v>10239</v>
      </c>
      <c r="K183" s="164">
        <v>14059</v>
      </c>
      <c r="L183" s="164">
        <v>6792</v>
      </c>
      <c r="M183" s="164">
        <v>2714</v>
      </c>
      <c r="N183" s="164">
        <v>7673</v>
      </c>
      <c r="O183" s="164">
        <v>1727</v>
      </c>
      <c r="P183" s="164">
        <v>3995</v>
      </c>
    </row>
    <row r="184" spans="1:16" hidden="1">
      <c r="A184" s="51">
        <v>38353</v>
      </c>
      <c r="B184" s="225">
        <v>117249</v>
      </c>
      <c r="C184" s="164">
        <f t="shared" si="2"/>
        <v>9463</v>
      </c>
      <c r="D184" s="225">
        <v>107786</v>
      </c>
      <c r="E184" s="164">
        <v>11896</v>
      </c>
      <c r="F184" s="164">
        <v>6551</v>
      </c>
      <c r="G184" s="164">
        <v>2247</v>
      </c>
      <c r="H184" s="164">
        <v>545</v>
      </c>
      <c r="I184" s="164">
        <v>1578</v>
      </c>
      <c r="J184" s="164">
        <v>10239</v>
      </c>
      <c r="K184" s="164">
        <v>14059</v>
      </c>
      <c r="L184" s="164">
        <v>3943</v>
      </c>
      <c r="M184" s="164">
        <v>4003</v>
      </c>
      <c r="N184" s="164">
        <v>9006</v>
      </c>
      <c r="O184" s="164">
        <v>2093</v>
      </c>
      <c r="P184" s="164">
        <v>4441</v>
      </c>
    </row>
    <row r="185" spans="1:16" hidden="1">
      <c r="A185" s="51">
        <v>38384</v>
      </c>
      <c r="B185" s="225">
        <v>130082</v>
      </c>
      <c r="C185" s="164">
        <f t="shared" si="2"/>
        <v>10593</v>
      </c>
      <c r="D185" s="225">
        <v>119489</v>
      </c>
      <c r="E185" s="164">
        <v>14772</v>
      </c>
      <c r="F185" s="164">
        <v>6551</v>
      </c>
      <c r="G185" s="164">
        <v>3172</v>
      </c>
      <c r="H185" s="164">
        <v>895</v>
      </c>
      <c r="I185" s="164">
        <v>1781</v>
      </c>
      <c r="J185" s="164">
        <v>9815</v>
      </c>
      <c r="K185" s="164">
        <v>11918</v>
      </c>
      <c r="L185" s="164">
        <v>5120</v>
      </c>
      <c r="M185" s="164">
        <v>5274</v>
      </c>
      <c r="N185" s="164">
        <v>12240</v>
      </c>
      <c r="O185" s="164">
        <v>2592</v>
      </c>
      <c r="P185" s="164">
        <v>4182</v>
      </c>
    </row>
    <row r="186" spans="1:16" hidden="1">
      <c r="A186" s="51">
        <v>38412</v>
      </c>
      <c r="B186" s="225">
        <v>122415</v>
      </c>
      <c r="C186" s="164">
        <f t="shared" si="2"/>
        <v>8999</v>
      </c>
      <c r="D186" s="225">
        <v>113416</v>
      </c>
      <c r="E186" s="164">
        <v>11976</v>
      </c>
      <c r="F186" s="164">
        <v>5099</v>
      </c>
      <c r="G186" s="164">
        <v>2889</v>
      </c>
      <c r="H186" s="164">
        <v>632</v>
      </c>
      <c r="I186" s="164">
        <v>1439</v>
      </c>
      <c r="J186" s="164">
        <v>5740</v>
      </c>
      <c r="K186" s="164">
        <v>13198</v>
      </c>
      <c r="L186" s="164">
        <v>4899</v>
      </c>
      <c r="M186" s="164">
        <v>4666</v>
      </c>
      <c r="N186" s="164">
        <v>10904</v>
      </c>
      <c r="O186" s="164">
        <v>2980</v>
      </c>
      <c r="P186" s="164">
        <v>4604</v>
      </c>
    </row>
    <row r="187" spans="1:16" hidden="1">
      <c r="A187" s="51">
        <v>38443</v>
      </c>
      <c r="B187" s="225">
        <v>121982</v>
      </c>
      <c r="C187" s="164">
        <f t="shared" si="2"/>
        <v>9279</v>
      </c>
      <c r="D187" s="225">
        <v>112703</v>
      </c>
      <c r="E187" s="164">
        <v>13600</v>
      </c>
      <c r="F187" s="164">
        <v>4474</v>
      </c>
      <c r="G187" s="164">
        <v>2504</v>
      </c>
      <c r="H187" s="164">
        <v>801</v>
      </c>
      <c r="I187" s="164">
        <v>1526</v>
      </c>
      <c r="J187" s="164">
        <v>3230</v>
      </c>
      <c r="K187" s="164">
        <v>13299</v>
      </c>
      <c r="L187" s="164">
        <v>5143</v>
      </c>
      <c r="M187" s="164">
        <v>3967</v>
      </c>
      <c r="N187" s="164">
        <v>14042</v>
      </c>
      <c r="O187" s="164">
        <v>2991</v>
      </c>
      <c r="P187" s="164">
        <v>4808</v>
      </c>
    </row>
    <row r="188" spans="1:16" hidden="1">
      <c r="A188" s="51">
        <v>38473</v>
      </c>
      <c r="B188" s="225">
        <v>135576</v>
      </c>
      <c r="C188" s="164">
        <f t="shared" si="2"/>
        <v>11317</v>
      </c>
      <c r="D188" s="225">
        <v>124259</v>
      </c>
      <c r="E188" s="164">
        <v>12386</v>
      </c>
      <c r="F188" s="164">
        <v>7915</v>
      </c>
      <c r="G188" s="164">
        <v>3151</v>
      </c>
      <c r="H188" s="164">
        <v>997</v>
      </c>
      <c r="I188" s="164">
        <v>2268</v>
      </c>
      <c r="J188" s="164">
        <v>5435</v>
      </c>
      <c r="K188" s="164">
        <v>14706</v>
      </c>
      <c r="L188" s="164">
        <v>6654</v>
      </c>
      <c r="M188" s="164">
        <v>5028</v>
      </c>
      <c r="N188" s="164">
        <v>12756</v>
      </c>
      <c r="O188" s="164">
        <v>1832</v>
      </c>
      <c r="P188" s="164">
        <v>4884</v>
      </c>
    </row>
    <row r="189" spans="1:16" hidden="1">
      <c r="A189" s="51">
        <v>38504</v>
      </c>
      <c r="B189" s="225">
        <v>130924</v>
      </c>
      <c r="C189" s="164">
        <f t="shared" si="2"/>
        <v>19087</v>
      </c>
      <c r="D189" s="225">
        <v>111837</v>
      </c>
      <c r="E189" s="164">
        <v>15193</v>
      </c>
      <c r="F189" s="164">
        <v>6117</v>
      </c>
      <c r="G189" s="164">
        <v>3350</v>
      </c>
      <c r="H189" s="164">
        <v>721</v>
      </c>
      <c r="I189" s="164">
        <v>1636</v>
      </c>
      <c r="J189" s="164">
        <v>4921</v>
      </c>
      <c r="K189" s="164">
        <v>12201</v>
      </c>
      <c r="L189" s="164">
        <v>4335</v>
      </c>
      <c r="M189" s="164">
        <v>5686</v>
      </c>
      <c r="N189" s="164">
        <v>12114</v>
      </c>
      <c r="O189" s="164">
        <v>1794</v>
      </c>
      <c r="P189" s="164">
        <v>5073</v>
      </c>
    </row>
    <row r="190" spans="1:16" hidden="1">
      <c r="A190" s="51">
        <v>38534</v>
      </c>
      <c r="B190" s="225">
        <v>126290</v>
      </c>
      <c r="C190" s="164">
        <f t="shared" si="2"/>
        <v>12090</v>
      </c>
      <c r="D190" s="225">
        <v>114200</v>
      </c>
      <c r="E190" s="164">
        <v>13402</v>
      </c>
      <c r="F190" s="164">
        <v>4474</v>
      </c>
      <c r="G190" s="164">
        <v>3240</v>
      </c>
      <c r="H190" s="164">
        <v>873</v>
      </c>
      <c r="I190" s="164">
        <v>1894</v>
      </c>
      <c r="J190" s="164">
        <v>4921</v>
      </c>
      <c r="K190" s="164">
        <v>12726</v>
      </c>
      <c r="L190" s="164">
        <v>4973</v>
      </c>
      <c r="M190" s="164">
        <v>5567</v>
      </c>
      <c r="N190" s="164">
        <v>11494</v>
      </c>
      <c r="O190" s="164">
        <v>2127</v>
      </c>
      <c r="P190" s="164">
        <v>5083</v>
      </c>
    </row>
    <row r="191" spans="1:16" hidden="1">
      <c r="A191" s="51">
        <v>38565</v>
      </c>
      <c r="B191" s="225">
        <v>137409</v>
      </c>
      <c r="C191" s="164">
        <f t="shared" si="2"/>
        <v>12041</v>
      </c>
      <c r="D191" s="225">
        <v>125368</v>
      </c>
      <c r="E191" s="164">
        <v>18630</v>
      </c>
      <c r="F191" s="164">
        <v>5573</v>
      </c>
      <c r="G191" s="164">
        <v>2941</v>
      </c>
      <c r="H191" s="164">
        <v>861</v>
      </c>
      <c r="I191" s="164">
        <v>2220</v>
      </c>
      <c r="J191" s="164">
        <v>7311</v>
      </c>
      <c r="K191" s="164">
        <v>14095</v>
      </c>
      <c r="L191" s="164">
        <v>4914</v>
      </c>
      <c r="M191" s="164">
        <v>5759</v>
      </c>
      <c r="N191" s="164">
        <v>11839</v>
      </c>
      <c r="O191" s="164">
        <v>3311</v>
      </c>
      <c r="P191" s="164">
        <v>5249</v>
      </c>
    </row>
    <row r="192" spans="1:16" hidden="1">
      <c r="A192" s="51">
        <v>38596</v>
      </c>
      <c r="B192" s="225">
        <v>132731</v>
      </c>
      <c r="C192" s="164">
        <f t="shared" si="2"/>
        <v>14494</v>
      </c>
      <c r="D192" s="225">
        <v>118237</v>
      </c>
      <c r="E192" s="164">
        <v>15391</v>
      </c>
      <c r="F192" s="164">
        <v>5612</v>
      </c>
      <c r="G192" s="164">
        <v>3517</v>
      </c>
      <c r="H192" s="164">
        <v>911</v>
      </c>
      <c r="I192" s="164">
        <v>1539</v>
      </c>
      <c r="J192" s="164">
        <v>7311</v>
      </c>
      <c r="K192" s="164">
        <v>13090</v>
      </c>
      <c r="L192" s="164">
        <v>5117</v>
      </c>
      <c r="M192" s="164">
        <v>4851</v>
      </c>
      <c r="N192" s="164">
        <v>12216</v>
      </c>
      <c r="O192" s="164">
        <v>1112</v>
      </c>
      <c r="P192" s="164">
        <v>5371</v>
      </c>
    </row>
    <row r="193" spans="1:16" hidden="1">
      <c r="A193" s="51">
        <v>38626</v>
      </c>
      <c r="B193" s="225">
        <v>131657</v>
      </c>
      <c r="C193" s="164">
        <f t="shared" si="2"/>
        <v>12987</v>
      </c>
      <c r="D193" s="225">
        <v>118670</v>
      </c>
      <c r="E193" s="164">
        <v>14575</v>
      </c>
      <c r="F193" s="164">
        <v>7432</v>
      </c>
      <c r="G193" s="164">
        <v>3951</v>
      </c>
      <c r="H193" s="164">
        <v>871</v>
      </c>
      <c r="I193" s="164">
        <v>1433</v>
      </c>
      <c r="J193" s="164">
        <v>6397</v>
      </c>
      <c r="K193" s="164">
        <v>13889</v>
      </c>
      <c r="L193" s="164">
        <v>4751</v>
      </c>
      <c r="M193" s="164">
        <v>4479</v>
      </c>
      <c r="N193" s="164">
        <v>11456</v>
      </c>
      <c r="O193" s="164">
        <v>1901</v>
      </c>
      <c r="P193" s="164">
        <v>5291</v>
      </c>
    </row>
    <row r="194" spans="1:16" hidden="1">
      <c r="A194" s="51">
        <v>38657</v>
      </c>
      <c r="B194" s="225">
        <v>133084</v>
      </c>
      <c r="C194" s="164">
        <f t="shared" si="2"/>
        <v>13126</v>
      </c>
      <c r="D194" s="225">
        <v>119958</v>
      </c>
      <c r="E194" s="164">
        <v>16106</v>
      </c>
      <c r="F194" s="164">
        <v>6489</v>
      </c>
      <c r="G194" s="164">
        <v>4009</v>
      </c>
      <c r="H194" s="164">
        <v>740</v>
      </c>
      <c r="I194" s="164">
        <v>1410</v>
      </c>
      <c r="J194" s="164">
        <v>6397</v>
      </c>
      <c r="K194" s="164">
        <v>11730</v>
      </c>
      <c r="L194" s="164">
        <v>5502</v>
      </c>
      <c r="M194" s="164">
        <v>5731</v>
      </c>
      <c r="N194" s="164">
        <v>12428</v>
      </c>
      <c r="O194" s="164">
        <v>2469</v>
      </c>
      <c r="P194" s="164">
        <v>5214</v>
      </c>
    </row>
    <row r="195" spans="1:16" hidden="1">
      <c r="A195" s="51">
        <v>38687</v>
      </c>
      <c r="B195" s="225">
        <v>94716</v>
      </c>
      <c r="C195" s="164">
        <f t="shared" si="2"/>
        <v>7610</v>
      </c>
      <c r="D195" s="225">
        <v>87106</v>
      </c>
      <c r="E195" s="164">
        <v>7608</v>
      </c>
      <c r="F195" s="164">
        <v>3489</v>
      </c>
      <c r="G195" s="164">
        <v>3516</v>
      </c>
      <c r="H195" s="164">
        <v>401</v>
      </c>
      <c r="I195" s="164">
        <v>1367</v>
      </c>
      <c r="J195" s="164">
        <v>5751</v>
      </c>
      <c r="K195" s="164">
        <v>11730</v>
      </c>
      <c r="L195" s="164">
        <v>3135</v>
      </c>
      <c r="M195" s="164">
        <v>3973</v>
      </c>
      <c r="N195" s="164">
        <v>7805</v>
      </c>
      <c r="O195" s="164">
        <v>2235</v>
      </c>
      <c r="P195" s="164">
        <v>5161</v>
      </c>
    </row>
    <row r="196" spans="1:16" hidden="1">
      <c r="A196" s="51">
        <v>38718</v>
      </c>
      <c r="B196" s="225">
        <v>106647</v>
      </c>
      <c r="C196" s="164">
        <f t="shared" si="2"/>
        <v>10051</v>
      </c>
      <c r="D196" s="225">
        <v>96596</v>
      </c>
      <c r="E196" s="164">
        <v>10205</v>
      </c>
      <c r="F196" s="164">
        <v>5091</v>
      </c>
      <c r="G196" s="164">
        <v>4446</v>
      </c>
      <c r="H196" s="164">
        <v>209</v>
      </c>
      <c r="I196" s="164">
        <v>1171</v>
      </c>
      <c r="J196" s="164">
        <v>5751</v>
      </c>
      <c r="K196" s="164">
        <v>6505</v>
      </c>
      <c r="L196" s="164">
        <v>4097</v>
      </c>
      <c r="M196" s="164">
        <v>4441</v>
      </c>
      <c r="N196" s="164">
        <v>10867</v>
      </c>
      <c r="O196" s="164">
        <v>2437</v>
      </c>
      <c r="P196" s="164">
        <v>5120</v>
      </c>
    </row>
    <row r="197" spans="1:16" hidden="1">
      <c r="A197" s="51">
        <v>38749</v>
      </c>
      <c r="B197" s="225">
        <v>135866</v>
      </c>
      <c r="C197" s="164">
        <f t="shared" ref="C197:C238" si="3">B197-D197</f>
        <v>13828</v>
      </c>
      <c r="D197" s="225">
        <v>122038</v>
      </c>
      <c r="E197" s="164">
        <v>11387</v>
      </c>
      <c r="F197" s="164">
        <v>7860</v>
      </c>
      <c r="G197" s="164">
        <v>5785</v>
      </c>
      <c r="H197" s="164">
        <v>756</v>
      </c>
      <c r="I197" s="164">
        <v>1751</v>
      </c>
      <c r="J197" s="164">
        <v>5751</v>
      </c>
      <c r="K197" s="164">
        <v>13143</v>
      </c>
      <c r="L197" s="164">
        <v>4652</v>
      </c>
      <c r="M197" s="164">
        <v>7231</v>
      </c>
      <c r="N197" s="164">
        <v>12266</v>
      </c>
      <c r="O197" s="164">
        <v>2492</v>
      </c>
      <c r="P197" s="164">
        <v>5117</v>
      </c>
    </row>
    <row r="198" spans="1:16" hidden="1">
      <c r="A198" s="51">
        <v>38777</v>
      </c>
      <c r="B198" s="225">
        <v>147107</v>
      </c>
      <c r="C198" s="164">
        <f t="shared" si="3"/>
        <v>14842</v>
      </c>
      <c r="D198" s="225">
        <v>132265</v>
      </c>
      <c r="E198" s="164">
        <v>14010</v>
      </c>
      <c r="F198" s="164">
        <v>8082</v>
      </c>
      <c r="G198" s="164">
        <v>6013</v>
      </c>
      <c r="H198" s="164">
        <v>732</v>
      </c>
      <c r="I198" s="164">
        <v>1742</v>
      </c>
      <c r="J198" s="164">
        <v>6285</v>
      </c>
      <c r="K198" s="164">
        <v>14398</v>
      </c>
      <c r="L198" s="164">
        <v>5761</v>
      </c>
      <c r="M198" s="164">
        <v>6259</v>
      </c>
      <c r="N198" s="164">
        <v>14272</v>
      </c>
      <c r="O198" s="164">
        <v>2994</v>
      </c>
      <c r="P198" s="164">
        <v>4789</v>
      </c>
    </row>
    <row r="199" spans="1:16" hidden="1">
      <c r="A199" s="51">
        <v>38808</v>
      </c>
      <c r="B199" s="225">
        <v>120333</v>
      </c>
      <c r="C199" s="164">
        <f t="shared" si="3"/>
        <v>12640</v>
      </c>
      <c r="D199" s="225">
        <v>107693</v>
      </c>
      <c r="E199" s="164">
        <v>11657</v>
      </c>
      <c r="F199" s="164">
        <v>5239</v>
      </c>
      <c r="G199" s="164">
        <v>4285</v>
      </c>
      <c r="H199" s="164">
        <v>311</v>
      </c>
      <c r="I199" s="164">
        <v>1290</v>
      </c>
      <c r="J199" s="164">
        <v>6364</v>
      </c>
      <c r="K199" s="164">
        <v>12046</v>
      </c>
      <c r="L199" s="164">
        <v>5658</v>
      </c>
      <c r="M199" s="164">
        <v>4454</v>
      </c>
      <c r="N199" s="164">
        <v>8127</v>
      </c>
      <c r="O199" s="164">
        <v>3028</v>
      </c>
      <c r="P199" s="164">
        <v>5191</v>
      </c>
    </row>
    <row r="200" spans="1:16" hidden="1">
      <c r="A200" s="51">
        <v>38838</v>
      </c>
      <c r="B200" s="225">
        <v>137124</v>
      </c>
      <c r="C200" s="164">
        <f t="shared" si="3"/>
        <v>13228</v>
      </c>
      <c r="D200" s="225">
        <v>123896</v>
      </c>
      <c r="E200" s="164">
        <v>13981</v>
      </c>
      <c r="F200" s="164">
        <v>5393</v>
      </c>
      <c r="G200" s="164">
        <v>2620</v>
      </c>
      <c r="H200" s="164">
        <v>741</v>
      </c>
      <c r="I200" s="164">
        <v>1893</v>
      </c>
      <c r="J200" s="164">
        <v>4925</v>
      </c>
      <c r="K200" s="164">
        <v>15758</v>
      </c>
      <c r="L200" s="164">
        <v>5585</v>
      </c>
      <c r="M200" s="164">
        <v>5489</v>
      </c>
      <c r="N200" s="164">
        <v>11299</v>
      </c>
      <c r="O200" s="164">
        <v>3200</v>
      </c>
      <c r="P200" s="164">
        <v>5253</v>
      </c>
    </row>
    <row r="201" spans="1:16" hidden="1">
      <c r="A201" s="51">
        <v>38869</v>
      </c>
      <c r="B201" s="225">
        <v>141980</v>
      </c>
      <c r="C201" s="164">
        <f t="shared" si="3"/>
        <v>15384</v>
      </c>
      <c r="D201" s="225">
        <v>126596</v>
      </c>
      <c r="E201" s="164">
        <v>13359</v>
      </c>
      <c r="F201" s="164">
        <v>6628</v>
      </c>
      <c r="G201" s="164">
        <v>5688</v>
      </c>
      <c r="H201" s="164">
        <v>555</v>
      </c>
      <c r="I201" s="164">
        <v>1254</v>
      </c>
      <c r="J201" s="164">
        <v>4999</v>
      </c>
      <c r="K201" s="164">
        <v>16849</v>
      </c>
      <c r="L201" s="164">
        <v>5418</v>
      </c>
      <c r="M201" s="164">
        <v>4411</v>
      </c>
      <c r="N201" s="164">
        <v>10018</v>
      </c>
      <c r="O201" s="164">
        <v>5307</v>
      </c>
      <c r="P201" s="164">
        <v>5244</v>
      </c>
    </row>
    <row r="202" spans="1:16" hidden="1">
      <c r="A202" s="51">
        <v>38899</v>
      </c>
      <c r="B202" s="225">
        <v>139387</v>
      </c>
      <c r="C202" s="164">
        <f t="shared" si="3"/>
        <v>14822</v>
      </c>
      <c r="D202" s="225">
        <v>124565</v>
      </c>
      <c r="E202" s="164">
        <v>12981</v>
      </c>
      <c r="F202" s="164">
        <v>5770</v>
      </c>
      <c r="G202" s="164">
        <v>5218</v>
      </c>
      <c r="H202" s="164">
        <v>442</v>
      </c>
      <c r="I202" s="164">
        <v>1348</v>
      </c>
      <c r="J202" s="164">
        <v>5867</v>
      </c>
      <c r="K202" s="164">
        <v>16060</v>
      </c>
      <c r="L202" s="164">
        <v>6478</v>
      </c>
      <c r="M202" s="164">
        <v>5190</v>
      </c>
      <c r="N202" s="164">
        <v>10318</v>
      </c>
      <c r="O202" s="164">
        <v>3847</v>
      </c>
      <c r="P202" s="164">
        <v>5449</v>
      </c>
    </row>
    <row r="203" spans="1:16" hidden="1">
      <c r="A203" s="51">
        <v>38930</v>
      </c>
      <c r="B203" s="225">
        <v>135951</v>
      </c>
      <c r="C203" s="164">
        <f t="shared" si="3"/>
        <v>15275</v>
      </c>
      <c r="D203" s="225">
        <v>120676</v>
      </c>
      <c r="E203" s="164">
        <v>11196</v>
      </c>
      <c r="F203" s="164">
        <v>3824</v>
      </c>
      <c r="G203" s="164">
        <v>4814</v>
      </c>
      <c r="H203" s="164">
        <v>480</v>
      </c>
      <c r="I203" s="164">
        <v>1348</v>
      </c>
      <c r="J203" s="164">
        <v>5796</v>
      </c>
      <c r="K203" s="164">
        <v>15146</v>
      </c>
      <c r="L203" s="164">
        <v>6702</v>
      </c>
      <c r="M203" s="164">
        <v>5147</v>
      </c>
      <c r="N203" s="164">
        <v>8550</v>
      </c>
      <c r="O203" s="164">
        <v>2712</v>
      </c>
      <c r="P203" s="164">
        <v>5513</v>
      </c>
    </row>
    <row r="204" spans="1:16" hidden="1">
      <c r="A204" s="51">
        <v>38961</v>
      </c>
      <c r="B204" s="225">
        <v>137560</v>
      </c>
      <c r="C204" s="164">
        <f t="shared" si="3"/>
        <v>14502</v>
      </c>
      <c r="D204" s="225">
        <v>123058</v>
      </c>
      <c r="E204" s="164">
        <v>12137</v>
      </c>
      <c r="F204" s="164">
        <v>5315</v>
      </c>
      <c r="G204" s="164">
        <v>2350</v>
      </c>
      <c r="H204" s="164">
        <v>507</v>
      </c>
      <c r="I204" s="164">
        <v>1140</v>
      </c>
      <c r="J204" s="164">
        <v>5291</v>
      </c>
      <c r="K204" s="164">
        <v>18632</v>
      </c>
      <c r="L204" s="164">
        <v>5593</v>
      </c>
      <c r="M204" s="164">
        <v>5057</v>
      </c>
      <c r="N204" s="164">
        <v>13258</v>
      </c>
      <c r="O204" s="164">
        <v>1869</v>
      </c>
      <c r="P204" s="164">
        <v>5368</v>
      </c>
    </row>
    <row r="205" spans="1:16" hidden="1">
      <c r="A205" s="51">
        <v>38991</v>
      </c>
      <c r="B205" s="225">
        <v>146979</v>
      </c>
      <c r="C205" s="164">
        <f t="shared" si="3"/>
        <v>13653</v>
      </c>
      <c r="D205" s="225">
        <v>133326</v>
      </c>
      <c r="E205" s="164">
        <v>13397</v>
      </c>
      <c r="F205" s="164">
        <v>6537</v>
      </c>
      <c r="G205" s="164">
        <v>2616</v>
      </c>
      <c r="H205" s="164">
        <v>532</v>
      </c>
      <c r="I205" s="164">
        <v>1577</v>
      </c>
      <c r="J205" s="164">
        <v>5291</v>
      </c>
      <c r="K205" s="164">
        <v>19761</v>
      </c>
      <c r="L205" s="164">
        <v>6699</v>
      </c>
      <c r="M205" s="164">
        <v>5199</v>
      </c>
      <c r="N205" s="164">
        <v>14758</v>
      </c>
      <c r="O205" s="164">
        <v>5172</v>
      </c>
      <c r="P205" s="164">
        <v>5174</v>
      </c>
    </row>
    <row r="206" spans="1:16" hidden="1">
      <c r="A206" s="51">
        <v>39022</v>
      </c>
      <c r="B206" s="225">
        <v>157062</v>
      </c>
      <c r="C206" s="164">
        <f t="shared" si="3"/>
        <v>13454</v>
      </c>
      <c r="D206" s="225">
        <v>143608</v>
      </c>
      <c r="E206" s="164">
        <v>13082</v>
      </c>
      <c r="F206" s="164">
        <v>6315</v>
      </c>
      <c r="G206" s="164">
        <v>4499</v>
      </c>
      <c r="H206" s="164">
        <v>271</v>
      </c>
      <c r="I206" s="164">
        <v>1837</v>
      </c>
      <c r="J206" s="164">
        <v>6571</v>
      </c>
      <c r="K206" s="164">
        <v>21268</v>
      </c>
      <c r="L206" s="164">
        <v>4784</v>
      </c>
      <c r="M206" s="164">
        <v>4347</v>
      </c>
      <c r="N206" s="164">
        <v>19625</v>
      </c>
      <c r="O206" s="164">
        <v>4144</v>
      </c>
      <c r="P206" s="164">
        <v>4145</v>
      </c>
    </row>
    <row r="207" spans="1:16" hidden="1">
      <c r="A207" s="51">
        <v>39052</v>
      </c>
      <c r="B207" s="225">
        <v>97713</v>
      </c>
      <c r="C207" s="164">
        <f t="shared" si="3"/>
        <v>9641</v>
      </c>
      <c r="D207" s="225">
        <v>88072</v>
      </c>
      <c r="E207" s="164">
        <v>10172</v>
      </c>
      <c r="F207" s="164">
        <v>3280</v>
      </c>
      <c r="G207" s="164">
        <v>2223</v>
      </c>
      <c r="H207" s="164">
        <v>386</v>
      </c>
      <c r="I207" s="164">
        <v>1744</v>
      </c>
      <c r="J207" s="164">
        <v>6610</v>
      </c>
      <c r="K207" s="164">
        <v>12221</v>
      </c>
      <c r="L207" s="164">
        <v>3353</v>
      </c>
      <c r="M207" s="164">
        <v>2666</v>
      </c>
      <c r="N207" s="164">
        <v>8744</v>
      </c>
      <c r="O207" s="164">
        <v>2707</v>
      </c>
      <c r="P207" s="164">
        <v>3981</v>
      </c>
    </row>
    <row r="208" spans="1:16" hidden="1">
      <c r="A208" s="51">
        <v>39083</v>
      </c>
      <c r="B208" s="225">
        <v>115425</v>
      </c>
      <c r="C208" s="164">
        <f t="shared" si="3"/>
        <v>9980</v>
      </c>
      <c r="D208" s="225">
        <v>105445</v>
      </c>
      <c r="E208" s="164">
        <v>7940</v>
      </c>
      <c r="F208" s="164">
        <v>6102</v>
      </c>
      <c r="G208" s="164">
        <v>1275</v>
      </c>
      <c r="H208" s="164">
        <v>729</v>
      </c>
      <c r="I208" s="164">
        <v>1282</v>
      </c>
      <c r="J208" s="164">
        <v>5789</v>
      </c>
      <c r="K208" s="164">
        <v>22003</v>
      </c>
      <c r="L208" s="164">
        <v>3455</v>
      </c>
      <c r="M208" s="164">
        <v>2138</v>
      </c>
      <c r="N208" s="164">
        <v>14856</v>
      </c>
      <c r="O208" s="164">
        <v>1635</v>
      </c>
      <c r="P208" s="164">
        <v>4238</v>
      </c>
    </row>
    <row r="209" spans="1:16" hidden="1">
      <c r="A209" s="51">
        <v>39114</v>
      </c>
      <c r="B209" s="225">
        <v>119530</v>
      </c>
      <c r="C209" s="164">
        <f t="shared" si="3"/>
        <v>10928</v>
      </c>
      <c r="D209" s="225">
        <v>108602</v>
      </c>
      <c r="E209" s="164">
        <v>9788</v>
      </c>
      <c r="F209" s="164">
        <v>5904</v>
      </c>
      <c r="G209" s="164">
        <v>2832</v>
      </c>
      <c r="H209" s="164">
        <v>581</v>
      </c>
      <c r="I209" s="164">
        <v>1452</v>
      </c>
      <c r="J209" s="164">
        <v>6018</v>
      </c>
      <c r="K209" s="164">
        <v>18368</v>
      </c>
      <c r="L209" s="164">
        <v>4228</v>
      </c>
      <c r="M209" s="164">
        <v>5791</v>
      </c>
      <c r="N209" s="164">
        <v>11214</v>
      </c>
      <c r="O209" s="164">
        <v>954</v>
      </c>
      <c r="P209" s="164">
        <v>3922</v>
      </c>
    </row>
    <row r="210" spans="1:16" hidden="1">
      <c r="A210" s="51">
        <v>39142</v>
      </c>
      <c r="B210" s="225">
        <v>138328</v>
      </c>
      <c r="C210" s="164">
        <f t="shared" si="3"/>
        <v>14134</v>
      </c>
      <c r="D210" s="225">
        <v>124194</v>
      </c>
      <c r="E210" s="164">
        <v>12802</v>
      </c>
      <c r="F210" s="164">
        <v>7935</v>
      </c>
      <c r="G210" s="164">
        <v>3553</v>
      </c>
      <c r="H210" s="164">
        <v>1123</v>
      </c>
      <c r="I210" s="164">
        <v>1613</v>
      </c>
      <c r="J210" s="164">
        <v>8978</v>
      </c>
      <c r="K210" s="164">
        <v>15648</v>
      </c>
      <c r="L210" s="164">
        <v>4318</v>
      </c>
      <c r="M210" s="164">
        <v>5925</v>
      </c>
      <c r="N210" s="164">
        <v>13803</v>
      </c>
      <c r="O210" s="164">
        <v>2186</v>
      </c>
      <c r="P210" s="164">
        <v>4010</v>
      </c>
    </row>
    <row r="211" spans="1:16" hidden="1">
      <c r="A211" s="51">
        <v>39173</v>
      </c>
      <c r="B211" s="225">
        <v>124956</v>
      </c>
      <c r="C211" s="164">
        <f t="shared" si="3"/>
        <v>14254</v>
      </c>
      <c r="D211" s="225">
        <v>110702</v>
      </c>
      <c r="E211" s="164">
        <v>9349</v>
      </c>
      <c r="F211" s="164">
        <v>5013</v>
      </c>
      <c r="G211" s="164">
        <v>3167</v>
      </c>
      <c r="H211" s="164">
        <v>1123</v>
      </c>
      <c r="I211" s="164">
        <v>1748</v>
      </c>
      <c r="J211" s="164">
        <v>8518</v>
      </c>
      <c r="K211" s="164">
        <v>15648</v>
      </c>
      <c r="L211" s="164">
        <v>5118</v>
      </c>
      <c r="M211" s="164">
        <v>4826</v>
      </c>
      <c r="N211" s="164">
        <v>12558</v>
      </c>
      <c r="O211" s="164">
        <v>4822</v>
      </c>
      <c r="P211" s="164">
        <v>3652</v>
      </c>
    </row>
    <row r="212" spans="1:16" hidden="1">
      <c r="A212" s="51">
        <v>39203</v>
      </c>
      <c r="B212" s="225">
        <v>151189</v>
      </c>
      <c r="C212" s="164">
        <f t="shared" si="3"/>
        <v>16532</v>
      </c>
      <c r="D212" s="225">
        <v>134657</v>
      </c>
      <c r="E212" s="164">
        <v>10792</v>
      </c>
      <c r="F212" s="164">
        <v>6650</v>
      </c>
      <c r="G212" s="164">
        <v>5105</v>
      </c>
      <c r="H212" s="164">
        <v>1332</v>
      </c>
      <c r="I212" s="164">
        <v>2346</v>
      </c>
      <c r="J212" s="164">
        <v>5245</v>
      </c>
      <c r="K212" s="164">
        <v>25094</v>
      </c>
      <c r="L212" s="164">
        <v>5655</v>
      </c>
      <c r="M212" s="164">
        <v>2760</v>
      </c>
      <c r="N212" s="164">
        <v>16251</v>
      </c>
      <c r="O212" s="164">
        <v>2714</v>
      </c>
      <c r="P212" s="164">
        <v>4242</v>
      </c>
    </row>
    <row r="213" spans="1:16" hidden="1">
      <c r="A213" s="51">
        <v>39234</v>
      </c>
      <c r="B213" s="225">
        <v>113793</v>
      </c>
      <c r="C213" s="164">
        <f t="shared" si="3"/>
        <v>13048</v>
      </c>
      <c r="D213" s="225">
        <v>100745</v>
      </c>
      <c r="E213" s="164">
        <v>10167</v>
      </c>
      <c r="F213" s="164">
        <v>4387</v>
      </c>
      <c r="G213" s="164">
        <v>5688</v>
      </c>
      <c r="H213" s="164">
        <v>503</v>
      </c>
      <c r="I213" s="164">
        <v>638</v>
      </c>
      <c r="J213" s="164">
        <v>7164</v>
      </c>
      <c r="K213" s="164">
        <v>8213</v>
      </c>
      <c r="L213" s="164">
        <v>3077</v>
      </c>
      <c r="M213" s="164">
        <v>3142</v>
      </c>
      <c r="N213" s="164">
        <v>10948</v>
      </c>
      <c r="O213" s="164">
        <v>4326</v>
      </c>
      <c r="P213" s="164">
        <v>4105</v>
      </c>
    </row>
    <row r="214" spans="1:16" hidden="1">
      <c r="A214" s="51">
        <v>39264</v>
      </c>
      <c r="B214" s="225">
        <v>132910</v>
      </c>
      <c r="C214" s="164">
        <f t="shared" si="3"/>
        <v>11852</v>
      </c>
      <c r="D214" s="225">
        <v>121058</v>
      </c>
      <c r="E214" s="164">
        <v>13170</v>
      </c>
      <c r="F214" s="164">
        <v>4784</v>
      </c>
      <c r="G214" s="164">
        <v>1799</v>
      </c>
      <c r="H214" s="164">
        <v>983</v>
      </c>
      <c r="I214" s="164">
        <v>2173</v>
      </c>
      <c r="J214" s="164">
        <v>7164</v>
      </c>
      <c r="K214" s="164">
        <v>20470</v>
      </c>
      <c r="L214" s="164">
        <v>5775</v>
      </c>
      <c r="M214" s="164">
        <v>2865</v>
      </c>
      <c r="N214" s="164">
        <v>14144</v>
      </c>
      <c r="O214" s="164">
        <v>3004</v>
      </c>
      <c r="P214" s="164">
        <v>4110</v>
      </c>
    </row>
    <row r="215" spans="1:16" hidden="1">
      <c r="A215" s="51">
        <v>39295</v>
      </c>
      <c r="B215" s="225">
        <v>122395</v>
      </c>
      <c r="C215" s="164">
        <f t="shared" si="3"/>
        <v>11654</v>
      </c>
      <c r="D215" s="225">
        <v>110741</v>
      </c>
      <c r="E215" s="164">
        <v>8805</v>
      </c>
      <c r="F215" s="164">
        <v>5275</v>
      </c>
      <c r="G215" s="164">
        <v>2532</v>
      </c>
      <c r="H215" s="164">
        <v>764</v>
      </c>
      <c r="I215" s="164">
        <v>1178</v>
      </c>
      <c r="J215" s="164">
        <v>4977</v>
      </c>
      <c r="K215" s="164">
        <v>18632</v>
      </c>
      <c r="L215" s="164">
        <v>4513</v>
      </c>
      <c r="M215" s="164">
        <v>3950</v>
      </c>
      <c r="N215" s="164">
        <v>13494</v>
      </c>
      <c r="O215" s="164">
        <v>1895</v>
      </c>
      <c r="P215" s="164">
        <v>4189</v>
      </c>
    </row>
    <row r="216" spans="1:16" hidden="1">
      <c r="A216" s="51">
        <v>39326</v>
      </c>
      <c r="B216" s="225">
        <v>107653</v>
      </c>
      <c r="C216" s="164">
        <f t="shared" si="3"/>
        <v>9150</v>
      </c>
      <c r="D216" s="225">
        <v>98503</v>
      </c>
      <c r="E216" s="164">
        <v>8734</v>
      </c>
      <c r="F216" s="164">
        <v>4614</v>
      </c>
      <c r="G216" s="164">
        <v>1922</v>
      </c>
      <c r="H216" s="164">
        <v>470</v>
      </c>
      <c r="I216" s="164">
        <v>1442</v>
      </c>
      <c r="J216" s="164">
        <v>5154</v>
      </c>
      <c r="K216" s="164">
        <v>16515</v>
      </c>
      <c r="L216" s="164">
        <v>3804</v>
      </c>
      <c r="M216" s="164">
        <v>2855</v>
      </c>
      <c r="N216" s="164">
        <v>11363</v>
      </c>
      <c r="O216" s="164">
        <v>1217</v>
      </c>
      <c r="P216" s="164">
        <v>4070</v>
      </c>
    </row>
    <row r="217" spans="1:16" hidden="1">
      <c r="A217" s="51">
        <v>39356</v>
      </c>
      <c r="B217" s="225">
        <v>129519</v>
      </c>
      <c r="C217" s="164">
        <f t="shared" si="3"/>
        <v>11535</v>
      </c>
      <c r="D217" s="225">
        <v>117984</v>
      </c>
      <c r="E217" s="164">
        <v>9056</v>
      </c>
      <c r="F217" s="164">
        <v>6584</v>
      </c>
      <c r="G217" s="164">
        <v>2181</v>
      </c>
      <c r="H217" s="164">
        <v>469</v>
      </c>
      <c r="I217" s="164">
        <v>1558</v>
      </c>
      <c r="J217" s="164">
        <v>5671</v>
      </c>
      <c r="K217" s="164">
        <v>23806</v>
      </c>
      <c r="L217" s="164">
        <v>4444</v>
      </c>
      <c r="M217" s="164">
        <v>2559</v>
      </c>
      <c r="N217" s="164">
        <v>13617</v>
      </c>
      <c r="O217" s="164">
        <v>1515</v>
      </c>
      <c r="P217" s="164">
        <v>3261</v>
      </c>
    </row>
    <row r="218" spans="1:16" hidden="1">
      <c r="A218" s="51">
        <v>39387</v>
      </c>
      <c r="B218" s="225">
        <v>125596</v>
      </c>
      <c r="C218" s="164">
        <f t="shared" si="3"/>
        <v>10384</v>
      </c>
      <c r="D218" s="225">
        <v>115212</v>
      </c>
      <c r="E218" s="164">
        <v>9144</v>
      </c>
      <c r="F218" s="164">
        <v>5153</v>
      </c>
      <c r="G218" s="164">
        <v>1202</v>
      </c>
      <c r="H218" s="164">
        <v>788</v>
      </c>
      <c r="I218" s="164">
        <v>1065</v>
      </c>
      <c r="J218" s="164">
        <v>6383</v>
      </c>
      <c r="K218" s="164">
        <v>22542</v>
      </c>
      <c r="L218" s="164">
        <v>4899</v>
      </c>
      <c r="M218" s="164">
        <v>3027</v>
      </c>
      <c r="N218" s="164">
        <v>13026</v>
      </c>
      <c r="O218" s="164">
        <v>1367</v>
      </c>
      <c r="P218" s="164">
        <v>3236</v>
      </c>
    </row>
    <row r="219" spans="1:16" hidden="1">
      <c r="A219" s="51">
        <v>39417</v>
      </c>
      <c r="B219" s="225">
        <v>78653</v>
      </c>
      <c r="C219" s="164">
        <f t="shared" si="3"/>
        <v>8069</v>
      </c>
      <c r="D219" s="225">
        <v>70584</v>
      </c>
      <c r="E219" s="164">
        <v>7656</v>
      </c>
      <c r="F219" s="164">
        <v>3396</v>
      </c>
      <c r="G219" s="164">
        <v>1510</v>
      </c>
      <c r="H219" s="164">
        <v>361</v>
      </c>
      <c r="I219" s="164">
        <v>925</v>
      </c>
      <c r="J219" s="164">
        <v>5960</v>
      </c>
      <c r="K219" s="164">
        <v>8358</v>
      </c>
      <c r="L219" s="164">
        <v>2692</v>
      </c>
      <c r="M219" s="164">
        <v>1025</v>
      </c>
      <c r="N219" s="164">
        <v>8372</v>
      </c>
      <c r="O219" s="164">
        <v>584</v>
      </c>
      <c r="P219" s="164">
        <v>2878</v>
      </c>
    </row>
    <row r="220" spans="1:16" hidden="1">
      <c r="A220" s="51">
        <v>39448</v>
      </c>
      <c r="B220" s="225">
        <v>100956</v>
      </c>
      <c r="C220" s="164">
        <f t="shared" si="3"/>
        <v>10255</v>
      </c>
      <c r="D220" s="225">
        <v>90701</v>
      </c>
      <c r="E220" s="164">
        <v>6304</v>
      </c>
      <c r="F220" s="164">
        <v>5151</v>
      </c>
      <c r="G220" s="164">
        <v>1278</v>
      </c>
      <c r="H220" s="164">
        <v>274</v>
      </c>
      <c r="I220" s="164">
        <v>1136</v>
      </c>
      <c r="J220" s="164">
        <v>5286</v>
      </c>
      <c r="K220" s="164">
        <v>10193</v>
      </c>
      <c r="L220" s="164">
        <v>3392</v>
      </c>
      <c r="M220" s="164">
        <v>1905</v>
      </c>
      <c r="N220" s="164">
        <v>15008</v>
      </c>
      <c r="O220" s="164">
        <v>4496</v>
      </c>
      <c r="P220" s="164">
        <v>3068</v>
      </c>
    </row>
    <row r="221" spans="1:16" hidden="1">
      <c r="A221" s="51">
        <v>39479</v>
      </c>
      <c r="B221" s="225">
        <v>113182</v>
      </c>
      <c r="C221" s="164">
        <f t="shared" si="3"/>
        <v>9443</v>
      </c>
      <c r="D221" s="225">
        <v>103739</v>
      </c>
      <c r="E221" s="164">
        <v>9395</v>
      </c>
      <c r="F221" s="164">
        <v>4538</v>
      </c>
      <c r="G221" s="164">
        <v>2187</v>
      </c>
      <c r="H221" s="164">
        <v>431</v>
      </c>
      <c r="I221" s="164">
        <v>1132</v>
      </c>
      <c r="J221" s="164">
        <v>5476</v>
      </c>
      <c r="K221" s="164">
        <v>11003</v>
      </c>
      <c r="L221" s="164">
        <v>4424</v>
      </c>
      <c r="M221" s="164">
        <v>3242</v>
      </c>
      <c r="N221" s="164">
        <v>11748</v>
      </c>
      <c r="O221" s="164">
        <v>3638</v>
      </c>
      <c r="P221" s="164">
        <v>2842</v>
      </c>
    </row>
    <row r="222" spans="1:16" hidden="1">
      <c r="A222" s="51">
        <v>39508</v>
      </c>
      <c r="B222" s="225">
        <v>106179</v>
      </c>
      <c r="C222" s="164">
        <f t="shared" si="3"/>
        <v>10800</v>
      </c>
      <c r="D222" s="225">
        <v>95379</v>
      </c>
      <c r="E222" s="164">
        <v>9382</v>
      </c>
      <c r="F222" s="164">
        <v>4278</v>
      </c>
      <c r="G222" s="164">
        <v>1399</v>
      </c>
      <c r="H222" s="164">
        <v>822</v>
      </c>
      <c r="I222" s="164">
        <v>1447</v>
      </c>
      <c r="J222" s="164">
        <v>6079</v>
      </c>
      <c r="K222" s="164">
        <v>11776</v>
      </c>
      <c r="L222" s="164">
        <v>4716</v>
      </c>
      <c r="M222" s="164">
        <v>2482</v>
      </c>
      <c r="N222" s="164">
        <v>7997</v>
      </c>
      <c r="O222" s="164">
        <v>1470</v>
      </c>
      <c r="P222" s="164">
        <v>2905</v>
      </c>
    </row>
    <row r="223" spans="1:16" hidden="1">
      <c r="A223" s="51">
        <v>39539</v>
      </c>
      <c r="B223" s="225">
        <v>119968</v>
      </c>
      <c r="C223" s="164">
        <f t="shared" si="3"/>
        <v>13076</v>
      </c>
      <c r="D223" s="225">
        <v>106892</v>
      </c>
      <c r="E223" s="164">
        <v>8158</v>
      </c>
      <c r="F223" s="164">
        <v>6398</v>
      </c>
      <c r="G223" s="164">
        <v>1807</v>
      </c>
      <c r="H223" s="164">
        <v>465</v>
      </c>
      <c r="I223" s="164">
        <v>1851</v>
      </c>
      <c r="J223" s="164">
        <v>6648</v>
      </c>
      <c r="K223" s="164">
        <v>17776</v>
      </c>
      <c r="L223" s="164">
        <v>5253</v>
      </c>
      <c r="M223" s="164">
        <v>2858</v>
      </c>
      <c r="N223" s="164">
        <v>9995</v>
      </c>
      <c r="O223" s="164">
        <v>1815</v>
      </c>
      <c r="P223" s="164">
        <v>2658</v>
      </c>
    </row>
    <row r="224" spans="1:16" hidden="1">
      <c r="A224" s="51">
        <v>39569</v>
      </c>
      <c r="B224" s="225">
        <v>123364</v>
      </c>
      <c r="C224" s="164">
        <f t="shared" si="3"/>
        <v>13294</v>
      </c>
      <c r="D224" s="225">
        <v>110070</v>
      </c>
      <c r="E224" s="164">
        <v>9157</v>
      </c>
      <c r="F224" s="164">
        <v>6544</v>
      </c>
      <c r="G224" s="164">
        <v>1695</v>
      </c>
      <c r="H224" s="164">
        <v>597</v>
      </c>
      <c r="I224" s="164">
        <v>1814</v>
      </c>
      <c r="J224" s="164">
        <v>5513</v>
      </c>
      <c r="K224" s="164">
        <v>17667</v>
      </c>
      <c r="L224" s="164">
        <v>5407</v>
      </c>
      <c r="M224" s="164">
        <v>2499</v>
      </c>
      <c r="N224" s="164">
        <v>10008</v>
      </c>
      <c r="O224" s="164">
        <v>2666</v>
      </c>
      <c r="P224" s="164">
        <v>3087</v>
      </c>
    </row>
    <row r="225" spans="1:16" hidden="1">
      <c r="A225" s="51">
        <v>39600</v>
      </c>
      <c r="B225" s="225">
        <v>128770</v>
      </c>
      <c r="C225" s="164">
        <f t="shared" si="3"/>
        <v>15833</v>
      </c>
      <c r="D225" s="225">
        <v>112937</v>
      </c>
      <c r="E225" s="164">
        <v>8499</v>
      </c>
      <c r="F225" s="164">
        <v>6045</v>
      </c>
      <c r="G225" s="164">
        <v>1578</v>
      </c>
      <c r="H225" s="164">
        <v>928</v>
      </c>
      <c r="I225" s="164">
        <v>1557</v>
      </c>
      <c r="J225" s="164">
        <v>5572</v>
      </c>
      <c r="K225" s="164">
        <v>19524</v>
      </c>
      <c r="L225" s="164">
        <v>5494</v>
      </c>
      <c r="M225" s="164">
        <v>2673</v>
      </c>
      <c r="N225" s="164">
        <v>12313</v>
      </c>
      <c r="O225" s="164">
        <v>1865</v>
      </c>
      <c r="P225" s="164">
        <v>2987</v>
      </c>
    </row>
    <row r="226" spans="1:16" hidden="1">
      <c r="A226" s="51">
        <v>39630</v>
      </c>
      <c r="B226" s="225">
        <v>132520</v>
      </c>
      <c r="C226" s="164">
        <f t="shared" si="3"/>
        <v>14142</v>
      </c>
      <c r="D226" s="225">
        <v>118378</v>
      </c>
      <c r="E226" s="164">
        <v>11015</v>
      </c>
      <c r="F226" s="164">
        <v>3344</v>
      </c>
      <c r="G226" s="164">
        <v>1144</v>
      </c>
      <c r="H226" s="164">
        <v>869</v>
      </c>
      <c r="I226" s="164">
        <v>1954</v>
      </c>
      <c r="J226" s="164">
        <v>7370</v>
      </c>
      <c r="K226" s="164">
        <v>22450</v>
      </c>
      <c r="L226" s="164">
        <v>4484</v>
      </c>
      <c r="M226" s="164">
        <v>2922</v>
      </c>
      <c r="N226" s="164">
        <v>11901</v>
      </c>
      <c r="O226" s="164">
        <v>2710</v>
      </c>
      <c r="P226" s="164">
        <v>2992</v>
      </c>
    </row>
    <row r="227" spans="1:16" hidden="1">
      <c r="A227" s="51">
        <v>39661</v>
      </c>
      <c r="B227" s="225">
        <v>125637</v>
      </c>
      <c r="C227" s="164">
        <f t="shared" si="3"/>
        <v>14932</v>
      </c>
      <c r="D227" s="225">
        <v>110705</v>
      </c>
      <c r="E227" s="164">
        <v>9558</v>
      </c>
      <c r="F227" s="164">
        <v>4502</v>
      </c>
      <c r="G227" s="164">
        <v>1180</v>
      </c>
      <c r="H227" s="164">
        <v>500</v>
      </c>
      <c r="I227" s="164">
        <v>1615</v>
      </c>
      <c r="J227" s="164">
        <v>6213</v>
      </c>
      <c r="K227" s="164">
        <v>20052</v>
      </c>
      <c r="L227" s="164">
        <v>4552</v>
      </c>
      <c r="M227" s="164">
        <v>3490</v>
      </c>
      <c r="N227" s="164">
        <v>11136</v>
      </c>
      <c r="O227" s="164">
        <v>2236</v>
      </c>
      <c r="P227" s="164">
        <v>3050</v>
      </c>
    </row>
    <row r="228" spans="1:16" hidden="1">
      <c r="A228" s="51">
        <v>39692</v>
      </c>
      <c r="B228" s="225">
        <v>131506</v>
      </c>
      <c r="C228" s="164">
        <f t="shared" si="3"/>
        <v>36553</v>
      </c>
      <c r="D228" s="225">
        <v>94953</v>
      </c>
      <c r="E228" s="164">
        <v>10882</v>
      </c>
      <c r="F228" s="164">
        <v>3738</v>
      </c>
      <c r="G228" s="164">
        <v>825</v>
      </c>
      <c r="H228" s="164">
        <v>555</v>
      </c>
      <c r="I228" s="164">
        <v>1707</v>
      </c>
      <c r="J228" s="164">
        <v>6312</v>
      </c>
      <c r="K228" s="164">
        <v>22753</v>
      </c>
      <c r="L228" s="164">
        <v>5257</v>
      </c>
      <c r="M228" s="164">
        <v>2816</v>
      </c>
      <c r="N228" s="164">
        <v>14527</v>
      </c>
      <c r="O228" s="164">
        <v>1839</v>
      </c>
      <c r="P228" s="164">
        <v>2962</v>
      </c>
    </row>
    <row r="229" spans="1:16" hidden="1">
      <c r="A229" s="51">
        <v>39722</v>
      </c>
      <c r="B229" s="225">
        <v>137768</v>
      </c>
      <c r="C229" s="164">
        <f t="shared" si="3"/>
        <v>15318</v>
      </c>
      <c r="D229" s="225">
        <v>122450</v>
      </c>
      <c r="E229" s="164">
        <v>12480</v>
      </c>
      <c r="F229" s="164">
        <v>3866</v>
      </c>
      <c r="G229" s="164">
        <v>1549</v>
      </c>
      <c r="H229" s="164">
        <v>405</v>
      </c>
      <c r="I229" s="164">
        <v>1966</v>
      </c>
      <c r="J229" s="164">
        <v>7767</v>
      </c>
      <c r="K229" s="164">
        <v>18597</v>
      </c>
      <c r="L229" s="164">
        <v>5758</v>
      </c>
      <c r="M229" s="164">
        <v>3777</v>
      </c>
      <c r="N229" s="164">
        <v>14812</v>
      </c>
      <c r="O229" s="164">
        <v>1975</v>
      </c>
      <c r="P229" s="164">
        <v>2374</v>
      </c>
    </row>
    <row r="230" spans="1:16" hidden="1">
      <c r="A230" s="51">
        <v>39753</v>
      </c>
      <c r="B230" s="225">
        <v>128970</v>
      </c>
      <c r="C230" s="164">
        <f t="shared" si="3"/>
        <v>13366</v>
      </c>
      <c r="D230" s="225">
        <v>115604</v>
      </c>
      <c r="E230" s="164">
        <v>12497</v>
      </c>
      <c r="F230" s="164">
        <v>3655</v>
      </c>
      <c r="G230" s="164">
        <v>1535</v>
      </c>
      <c r="H230" s="164">
        <v>844</v>
      </c>
      <c r="I230" s="164">
        <v>2050</v>
      </c>
      <c r="J230" s="164">
        <v>8149</v>
      </c>
      <c r="K230" s="164">
        <v>18480</v>
      </c>
      <c r="L230" s="164">
        <v>5704</v>
      </c>
      <c r="M230" s="164">
        <v>2879</v>
      </c>
      <c r="N230" s="164">
        <v>11611</v>
      </c>
      <c r="O230" s="164">
        <v>1375</v>
      </c>
      <c r="P230" s="164">
        <v>2356</v>
      </c>
    </row>
    <row r="231" spans="1:16" hidden="1">
      <c r="A231" s="51">
        <v>39783</v>
      </c>
      <c r="B231" s="225">
        <v>93856</v>
      </c>
      <c r="C231" s="164">
        <f t="shared" si="3"/>
        <v>10503</v>
      </c>
      <c r="D231" s="225">
        <v>83353</v>
      </c>
      <c r="E231" s="164">
        <v>9844</v>
      </c>
      <c r="F231" s="164">
        <v>2415</v>
      </c>
      <c r="G231" s="164">
        <v>1376</v>
      </c>
      <c r="H231" s="164">
        <v>546</v>
      </c>
      <c r="I231" s="164">
        <v>1055</v>
      </c>
      <c r="J231" s="164">
        <v>7707</v>
      </c>
      <c r="K231" s="164">
        <v>15598</v>
      </c>
      <c r="L231" s="164">
        <v>4619</v>
      </c>
      <c r="M231" s="164">
        <v>1867</v>
      </c>
      <c r="N231" s="164">
        <v>7328</v>
      </c>
      <c r="O231" s="164">
        <v>774</v>
      </c>
      <c r="P231" s="164">
        <v>2093</v>
      </c>
    </row>
    <row r="232" spans="1:16">
      <c r="A232" s="51">
        <v>39814</v>
      </c>
      <c r="B232" s="225">
        <v>113879</v>
      </c>
      <c r="C232" s="164">
        <f t="shared" si="3"/>
        <v>11497</v>
      </c>
      <c r="D232" s="225">
        <v>102382</v>
      </c>
      <c r="E232" s="164">
        <v>8353</v>
      </c>
      <c r="F232" s="164">
        <v>1955</v>
      </c>
      <c r="G232" s="164">
        <v>1259</v>
      </c>
      <c r="H232" s="164">
        <v>515</v>
      </c>
      <c r="I232" s="164">
        <v>1713</v>
      </c>
      <c r="J232" s="164">
        <v>7400</v>
      </c>
      <c r="K232" s="164">
        <v>20427</v>
      </c>
      <c r="L232" s="164">
        <v>5126</v>
      </c>
      <c r="M232" s="164">
        <v>2299</v>
      </c>
      <c r="N232" s="164">
        <v>10835</v>
      </c>
      <c r="O232" s="164">
        <v>1265</v>
      </c>
      <c r="P232" s="164">
        <v>4435</v>
      </c>
    </row>
    <row r="233" spans="1:16">
      <c r="A233" s="51">
        <v>39845</v>
      </c>
      <c r="B233" s="225">
        <v>134785</v>
      </c>
      <c r="C233" s="164">
        <f t="shared" si="3"/>
        <v>12832</v>
      </c>
      <c r="D233" s="225">
        <v>121953</v>
      </c>
      <c r="E233" s="164">
        <v>10331</v>
      </c>
      <c r="F233" s="164">
        <v>3211</v>
      </c>
      <c r="G233" s="164">
        <v>1619</v>
      </c>
      <c r="H233" s="164">
        <v>795</v>
      </c>
      <c r="I233" s="164">
        <v>1557</v>
      </c>
      <c r="J233" s="164">
        <v>7766</v>
      </c>
      <c r="K233" s="164">
        <v>22126</v>
      </c>
      <c r="L233" s="164">
        <v>5592</v>
      </c>
      <c r="M233" s="164">
        <v>2742</v>
      </c>
      <c r="N233" s="164">
        <v>12559</v>
      </c>
      <c r="O233" s="164">
        <v>1449</v>
      </c>
      <c r="P233" s="164">
        <v>3645</v>
      </c>
    </row>
    <row r="234" spans="1:16">
      <c r="A234" s="51">
        <v>39873</v>
      </c>
      <c r="B234" s="225">
        <v>144310</v>
      </c>
      <c r="C234" s="164">
        <f t="shared" si="3"/>
        <v>14279</v>
      </c>
      <c r="D234" s="225">
        <v>130031</v>
      </c>
      <c r="E234" s="164">
        <v>14242</v>
      </c>
      <c r="F234" s="164">
        <v>5191</v>
      </c>
      <c r="G234" s="164">
        <v>1759</v>
      </c>
      <c r="H234" s="164">
        <v>755</v>
      </c>
      <c r="I234" s="164">
        <v>1807</v>
      </c>
      <c r="J234" s="164">
        <v>7604</v>
      </c>
      <c r="K234" s="164">
        <v>20163</v>
      </c>
      <c r="L234" s="164">
        <v>5618</v>
      </c>
      <c r="M234" s="164">
        <v>4660</v>
      </c>
      <c r="N234" s="164">
        <v>14922</v>
      </c>
      <c r="O234" s="164">
        <v>2339</v>
      </c>
      <c r="P234" s="164">
        <v>3728</v>
      </c>
    </row>
    <row r="235" spans="1:16">
      <c r="A235" s="51">
        <v>39904</v>
      </c>
      <c r="B235" s="225">
        <v>115919</v>
      </c>
      <c r="C235" s="164">
        <f t="shared" si="3"/>
        <v>12619</v>
      </c>
      <c r="D235" s="225">
        <v>103300</v>
      </c>
      <c r="E235" s="164">
        <v>9791</v>
      </c>
      <c r="F235" s="164">
        <v>3286</v>
      </c>
      <c r="G235" s="164">
        <v>1384</v>
      </c>
      <c r="H235" s="164">
        <v>538</v>
      </c>
      <c r="I235" s="164">
        <v>1403</v>
      </c>
      <c r="J235" s="164">
        <v>7336</v>
      </c>
      <c r="K235" s="164">
        <v>18223</v>
      </c>
      <c r="L235" s="164">
        <v>4108</v>
      </c>
      <c r="M235" s="164">
        <v>2668</v>
      </c>
      <c r="N235" s="164">
        <v>9863</v>
      </c>
      <c r="O235" s="164">
        <v>1671</v>
      </c>
      <c r="P235" s="164">
        <v>2494</v>
      </c>
    </row>
    <row r="236" spans="1:16">
      <c r="A236" s="51">
        <v>39934</v>
      </c>
      <c r="B236" s="225">
        <v>129524</v>
      </c>
      <c r="C236" s="164">
        <f t="shared" si="3"/>
        <v>14672</v>
      </c>
      <c r="D236" s="225">
        <v>114852</v>
      </c>
      <c r="E236" s="164">
        <v>11016</v>
      </c>
      <c r="F236" s="164">
        <v>3555</v>
      </c>
      <c r="G236" s="164">
        <v>1439</v>
      </c>
      <c r="H236" s="164">
        <v>641</v>
      </c>
      <c r="I236" s="164">
        <v>1839</v>
      </c>
      <c r="J236" s="164">
        <v>7483</v>
      </c>
      <c r="K236" s="164">
        <v>20872</v>
      </c>
      <c r="L236" s="164">
        <v>4878</v>
      </c>
      <c r="M236" s="164">
        <v>3120</v>
      </c>
      <c r="N236" s="164">
        <v>11931</v>
      </c>
      <c r="O236" s="164">
        <v>3448</v>
      </c>
      <c r="P236" s="164">
        <v>3554</v>
      </c>
    </row>
    <row r="237" spans="1:16">
      <c r="A237" s="51">
        <v>39965</v>
      </c>
      <c r="B237" s="225">
        <v>144833</v>
      </c>
      <c r="C237" s="164">
        <f t="shared" si="3"/>
        <v>19141</v>
      </c>
      <c r="D237" s="225">
        <v>125692</v>
      </c>
      <c r="E237" s="164">
        <v>14060</v>
      </c>
      <c r="F237" s="164">
        <v>3298</v>
      </c>
      <c r="G237" s="164">
        <v>2364</v>
      </c>
      <c r="H237" s="164">
        <v>639</v>
      </c>
      <c r="I237" s="164">
        <v>1537</v>
      </c>
      <c r="J237" s="164">
        <v>7470</v>
      </c>
      <c r="K237" s="164">
        <v>24521</v>
      </c>
      <c r="L237" s="164">
        <v>4495</v>
      </c>
      <c r="M237" s="164">
        <v>3063</v>
      </c>
      <c r="N237" s="164">
        <v>12165</v>
      </c>
      <c r="O237" s="164">
        <v>2698</v>
      </c>
      <c r="P237" s="164">
        <v>2670</v>
      </c>
    </row>
    <row r="238" spans="1:16">
      <c r="A238" s="51">
        <v>39995</v>
      </c>
      <c r="B238" s="225">
        <v>153482</v>
      </c>
      <c r="C238" s="164">
        <f t="shared" si="3"/>
        <v>17762</v>
      </c>
      <c r="D238" s="225">
        <v>135720</v>
      </c>
      <c r="E238" s="164">
        <v>12682</v>
      </c>
      <c r="F238" s="164">
        <v>4276</v>
      </c>
      <c r="G238" s="164">
        <v>1620</v>
      </c>
      <c r="H238" s="164">
        <v>806</v>
      </c>
      <c r="I238" s="164">
        <v>1895</v>
      </c>
      <c r="J238" s="164">
        <v>7186</v>
      </c>
      <c r="K238" s="164">
        <v>26907</v>
      </c>
      <c r="L238" s="164">
        <v>4373</v>
      </c>
      <c r="M238" s="164">
        <v>3861</v>
      </c>
      <c r="N238" s="164">
        <v>17167</v>
      </c>
      <c r="O238" s="164">
        <v>2629</v>
      </c>
      <c r="P238" s="164">
        <v>3758</v>
      </c>
    </row>
    <row r="239" spans="1:16">
      <c r="A239" s="51">
        <v>40026</v>
      </c>
      <c r="B239" s="225">
        <v>146667</v>
      </c>
      <c r="C239" s="164">
        <f t="shared" ref="C239:C248" si="4">B239-D239</f>
        <v>15828</v>
      </c>
      <c r="D239" s="225">
        <v>130839</v>
      </c>
      <c r="E239" s="164">
        <v>10659</v>
      </c>
      <c r="F239" s="164">
        <v>5756</v>
      </c>
      <c r="G239" s="164">
        <v>1721</v>
      </c>
      <c r="H239" s="164">
        <v>871</v>
      </c>
      <c r="I239" s="164">
        <v>1693</v>
      </c>
      <c r="J239" s="164">
        <v>7967</v>
      </c>
      <c r="K239" s="164">
        <v>22448</v>
      </c>
      <c r="L239" s="164">
        <v>3667</v>
      </c>
      <c r="M239" s="164">
        <v>3181</v>
      </c>
      <c r="N239" s="164">
        <v>21921</v>
      </c>
      <c r="O239" s="164">
        <v>2034</v>
      </c>
      <c r="P239" s="164">
        <v>2971</v>
      </c>
    </row>
    <row r="240" spans="1:16">
      <c r="A240" s="51">
        <v>40057</v>
      </c>
      <c r="B240" s="225">
        <v>137832</v>
      </c>
      <c r="C240" s="164">
        <f t="shared" si="4"/>
        <v>14790</v>
      </c>
      <c r="D240" s="225">
        <v>123042</v>
      </c>
      <c r="E240" s="164">
        <v>10082</v>
      </c>
      <c r="F240" s="164">
        <v>3067</v>
      </c>
      <c r="G240" s="164">
        <v>1394</v>
      </c>
      <c r="H240" s="164">
        <v>948</v>
      </c>
      <c r="I240" s="164">
        <v>2161</v>
      </c>
      <c r="J240" s="164">
        <v>8227</v>
      </c>
      <c r="K240" s="164">
        <v>25483</v>
      </c>
      <c r="L240" s="164">
        <v>4587</v>
      </c>
      <c r="M240" s="164">
        <v>2890</v>
      </c>
      <c r="N240" s="164">
        <v>11846</v>
      </c>
      <c r="O240" s="164">
        <v>2781</v>
      </c>
      <c r="P240" s="164">
        <v>3056</v>
      </c>
    </row>
    <row r="241" spans="1:16">
      <c r="A241" s="51">
        <v>40087</v>
      </c>
      <c r="B241" s="225">
        <v>138837</v>
      </c>
      <c r="C241" s="164">
        <f t="shared" si="4"/>
        <v>15929</v>
      </c>
      <c r="D241" s="225">
        <v>122908</v>
      </c>
      <c r="E241" s="164">
        <v>12376</v>
      </c>
      <c r="F241" s="164">
        <v>3973</v>
      </c>
      <c r="G241" s="164">
        <v>1349</v>
      </c>
      <c r="H241" s="164">
        <v>542</v>
      </c>
      <c r="I241" s="164">
        <v>2478</v>
      </c>
      <c r="J241" s="164">
        <v>7429</v>
      </c>
      <c r="K241" s="164">
        <v>20819</v>
      </c>
      <c r="L241" s="164">
        <v>4981</v>
      </c>
      <c r="M241" s="164">
        <v>3420</v>
      </c>
      <c r="N241" s="164">
        <v>11304</v>
      </c>
      <c r="O241" s="164">
        <v>1589</v>
      </c>
      <c r="P241" s="164">
        <v>3200</v>
      </c>
    </row>
    <row r="242" spans="1:16">
      <c r="A242" s="51">
        <v>40118</v>
      </c>
      <c r="B242" s="225">
        <v>136217</v>
      </c>
      <c r="C242" s="164">
        <f t="shared" si="4"/>
        <v>14061</v>
      </c>
      <c r="D242" s="225">
        <v>122156</v>
      </c>
      <c r="E242" s="164">
        <v>12435</v>
      </c>
      <c r="F242" s="164">
        <v>3747</v>
      </c>
      <c r="G242" s="164">
        <v>1395</v>
      </c>
      <c r="H242" s="164">
        <v>537</v>
      </c>
      <c r="I242" s="164">
        <v>2439</v>
      </c>
      <c r="J242" s="164">
        <v>7834</v>
      </c>
      <c r="K242" s="164">
        <v>20688</v>
      </c>
      <c r="L242" s="164">
        <v>4373</v>
      </c>
      <c r="M242" s="164">
        <v>3710</v>
      </c>
      <c r="N242" s="164">
        <v>11049</v>
      </c>
      <c r="O242" s="164">
        <v>1581</v>
      </c>
      <c r="P242" s="164">
        <v>4000</v>
      </c>
    </row>
    <row r="243" spans="1:16">
      <c r="A243" s="51">
        <v>40148</v>
      </c>
      <c r="B243" s="225">
        <v>98996</v>
      </c>
      <c r="C243" s="164">
        <f t="shared" si="4"/>
        <v>11556</v>
      </c>
      <c r="D243" s="225">
        <v>87440</v>
      </c>
      <c r="E243" s="164">
        <v>8605</v>
      </c>
      <c r="F243" s="164">
        <v>2101</v>
      </c>
      <c r="G243" s="164">
        <v>777</v>
      </c>
      <c r="H243" s="164">
        <v>439</v>
      </c>
      <c r="I243" s="164">
        <v>1096</v>
      </c>
      <c r="J243" s="164">
        <v>7469</v>
      </c>
      <c r="K243" s="164">
        <v>17460</v>
      </c>
      <c r="L243" s="164">
        <v>2703</v>
      </c>
      <c r="M243" s="164">
        <v>2496</v>
      </c>
      <c r="N243" s="164">
        <v>6799</v>
      </c>
      <c r="O243" s="164">
        <v>818</v>
      </c>
      <c r="P243" s="164">
        <v>3020</v>
      </c>
    </row>
    <row r="244" spans="1:16">
      <c r="A244" s="51">
        <v>40179</v>
      </c>
      <c r="B244" s="225">
        <v>111972</v>
      </c>
      <c r="C244" s="164">
        <f t="shared" si="4"/>
        <v>13134</v>
      </c>
      <c r="D244" s="225">
        <v>98838</v>
      </c>
      <c r="E244" s="164">
        <v>8015</v>
      </c>
      <c r="F244" s="164">
        <v>2649</v>
      </c>
      <c r="G244" s="164">
        <v>1179</v>
      </c>
      <c r="H244" s="164">
        <v>469</v>
      </c>
      <c r="I244" s="164">
        <v>1851</v>
      </c>
      <c r="J244" s="164">
        <v>7973</v>
      </c>
      <c r="K244" s="164">
        <v>22543</v>
      </c>
      <c r="L244" s="164">
        <v>3233</v>
      </c>
      <c r="M244" s="164">
        <v>2629</v>
      </c>
      <c r="N244" s="164">
        <v>8470</v>
      </c>
      <c r="O244" s="164">
        <v>1539</v>
      </c>
      <c r="P244" s="164">
        <v>4856</v>
      </c>
    </row>
    <row r="245" spans="1:16">
      <c r="A245" s="51">
        <v>40210</v>
      </c>
      <c r="B245" s="225">
        <v>133688</v>
      </c>
      <c r="C245" s="164">
        <f t="shared" si="4"/>
        <v>14722</v>
      </c>
      <c r="D245" s="225">
        <v>118966</v>
      </c>
      <c r="E245" s="164">
        <v>10123</v>
      </c>
      <c r="F245" s="164">
        <v>4177</v>
      </c>
      <c r="G245" s="164">
        <v>1516</v>
      </c>
      <c r="H245" s="164">
        <v>647</v>
      </c>
      <c r="I245" s="164">
        <v>2069</v>
      </c>
      <c r="J245" s="164">
        <v>7669</v>
      </c>
      <c r="K245" s="164">
        <v>19618</v>
      </c>
      <c r="L245" s="164">
        <v>7236</v>
      </c>
      <c r="M245" s="164">
        <v>2819</v>
      </c>
      <c r="N245" s="164">
        <v>11258</v>
      </c>
      <c r="O245" s="164">
        <v>3699</v>
      </c>
      <c r="P245" s="164">
        <v>3991</v>
      </c>
    </row>
    <row r="246" spans="1:16">
      <c r="A246" s="51">
        <v>40238</v>
      </c>
      <c r="B246" s="225">
        <v>139872</v>
      </c>
      <c r="C246" s="164">
        <f t="shared" si="4"/>
        <v>14561</v>
      </c>
      <c r="D246" s="225">
        <v>125311</v>
      </c>
      <c r="E246" s="164">
        <v>11883</v>
      </c>
      <c r="F246" s="164">
        <v>3920</v>
      </c>
      <c r="G246" s="164">
        <v>1648</v>
      </c>
      <c r="H246" s="164">
        <v>686</v>
      </c>
      <c r="I246" s="164">
        <v>2312</v>
      </c>
      <c r="J246" s="164">
        <v>6898</v>
      </c>
      <c r="K246" s="164">
        <v>24373</v>
      </c>
      <c r="L246" s="164">
        <v>5272</v>
      </c>
      <c r="M246" s="164">
        <v>2753</v>
      </c>
      <c r="N246" s="164">
        <v>11882</v>
      </c>
      <c r="O246" s="164">
        <v>1540</v>
      </c>
      <c r="P246" s="164">
        <v>5900</v>
      </c>
    </row>
    <row r="247" spans="1:16">
      <c r="A247" s="51">
        <v>40269</v>
      </c>
      <c r="B247" s="225">
        <v>123498</v>
      </c>
      <c r="C247" s="164">
        <f t="shared" si="4"/>
        <v>13396</v>
      </c>
      <c r="D247" s="225">
        <v>110102</v>
      </c>
      <c r="E247" s="164">
        <v>11127</v>
      </c>
      <c r="F247" s="164">
        <v>3180</v>
      </c>
      <c r="G247" s="164">
        <v>1802</v>
      </c>
      <c r="H247" s="164">
        <v>413</v>
      </c>
      <c r="I247" s="164">
        <v>1944</v>
      </c>
      <c r="J247" s="164">
        <v>7668</v>
      </c>
      <c r="K247" s="164">
        <v>19616</v>
      </c>
      <c r="L247" s="164">
        <v>4276</v>
      </c>
      <c r="M247" s="164">
        <v>2769</v>
      </c>
      <c r="N247" s="164">
        <v>10033</v>
      </c>
      <c r="O247" s="164">
        <v>1066</v>
      </c>
      <c r="P247" s="164">
        <v>6000</v>
      </c>
    </row>
    <row r="248" spans="1:16">
      <c r="A248" s="51">
        <v>40299</v>
      </c>
      <c r="B248" s="225">
        <v>143076</v>
      </c>
      <c r="C248" s="164">
        <f t="shared" si="4"/>
        <v>17145</v>
      </c>
      <c r="D248" s="225">
        <v>125931</v>
      </c>
      <c r="E248" s="164">
        <v>13037</v>
      </c>
      <c r="F248" s="164">
        <v>3004</v>
      </c>
      <c r="G248" s="164">
        <v>2074</v>
      </c>
      <c r="H248" s="164">
        <v>618</v>
      </c>
      <c r="I248" s="164">
        <v>2179</v>
      </c>
      <c r="J248" s="164">
        <v>8162</v>
      </c>
      <c r="K248" s="164">
        <v>20002</v>
      </c>
      <c r="L248" s="164">
        <v>4536</v>
      </c>
      <c r="M248" s="164">
        <v>3295</v>
      </c>
      <c r="N248" s="164">
        <v>20265</v>
      </c>
      <c r="O248" s="164">
        <v>1001</v>
      </c>
      <c r="P248" s="164">
        <v>6500</v>
      </c>
    </row>
    <row r="249" spans="1:16">
      <c r="A249" s="51">
        <v>40330</v>
      </c>
      <c r="B249" s="225">
        <v>124007</v>
      </c>
      <c r="C249" s="164">
        <f t="shared" ref="C249:C257" si="5">B249-D249</f>
        <v>14896</v>
      </c>
      <c r="D249" s="225">
        <v>109111</v>
      </c>
      <c r="E249" s="164">
        <v>13991</v>
      </c>
      <c r="F249" s="164">
        <v>3375</v>
      </c>
      <c r="G249" s="164">
        <v>1325</v>
      </c>
      <c r="H249" s="164">
        <v>360</v>
      </c>
      <c r="I249" s="164">
        <v>2148</v>
      </c>
      <c r="J249" s="164">
        <v>8055</v>
      </c>
      <c r="K249" s="164">
        <v>17263</v>
      </c>
      <c r="L249" s="164">
        <v>4381</v>
      </c>
      <c r="M249" s="164">
        <v>2841</v>
      </c>
      <c r="N249" s="164">
        <v>12186</v>
      </c>
      <c r="O249" s="164">
        <v>881</v>
      </c>
      <c r="P249" s="164">
        <v>6000</v>
      </c>
    </row>
    <row r="250" spans="1:16">
      <c r="A250" s="51">
        <v>40360</v>
      </c>
      <c r="B250" s="225">
        <v>127366</v>
      </c>
      <c r="C250" s="164">
        <f t="shared" si="5"/>
        <v>12653</v>
      </c>
      <c r="D250" s="225">
        <v>114713</v>
      </c>
      <c r="E250" s="164">
        <v>10630</v>
      </c>
      <c r="F250" s="164">
        <v>2756</v>
      </c>
      <c r="G250" s="164">
        <v>1779</v>
      </c>
      <c r="H250" s="164">
        <v>467</v>
      </c>
      <c r="I250" s="164">
        <v>1911</v>
      </c>
      <c r="J250" s="164">
        <v>8085</v>
      </c>
      <c r="K250" s="164">
        <v>22212</v>
      </c>
      <c r="L250" s="164">
        <v>5171</v>
      </c>
      <c r="M250" s="164">
        <v>2659</v>
      </c>
      <c r="N250" s="164">
        <v>10005</v>
      </c>
      <c r="O250" s="164">
        <v>1658</v>
      </c>
      <c r="P250" s="164">
        <v>5435</v>
      </c>
    </row>
    <row r="251" spans="1:16">
      <c r="A251" s="51">
        <v>40391</v>
      </c>
      <c r="B251" s="225">
        <v>124983</v>
      </c>
      <c r="C251" s="164">
        <f t="shared" si="5"/>
        <v>15123</v>
      </c>
      <c r="D251" s="225">
        <v>109860</v>
      </c>
      <c r="E251" s="164">
        <v>10970</v>
      </c>
      <c r="F251" s="164">
        <v>2904</v>
      </c>
      <c r="G251" s="164">
        <v>1205</v>
      </c>
      <c r="H251" s="164">
        <v>353</v>
      </c>
      <c r="I251" s="164">
        <v>759</v>
      </c>
      <c r="J251" s="164">
        <v>7540</v>
      </c>
      <c r="K251" s="164">
        <v>22301</v>
      </c>
      <c r="L251" s="164">
        <v>4559</v>
      </c>
      <c r="M251" s="164">
        <v>3114</v>
      </c>
      <c r="N251" s="164">
        <v>10765</v>
      </c>
      <c r="O251" s="164">
        <v>1574</v>
      </c>
      <c r="P251" s="164">
        <v>6200</v>
      </c>
    </row>
    <row r="252" spans="1:16">
      <c r="A252" s="51">
        <v>40422</v>
      </c>
      <c r="B252" s="225">
        <v>136235</v>
      </c>
      <c r="C252" s="164">
        <f t="shared" si="5"/>
        <v>16490</v>
      </c>
      <c r="D252" s="225">
        <v>119745</v>
      </c>
      <c r="E252" s="164">
        <v>9700</v>
      </c>
      <c r="F252" s="164">
        <v>3093</v>
      </c>
      <c r="G252" s="164">
        <v>345</v>
      </c>
      <c r="H252" s="164">
        <v>316</v>
      </c>
      <c r="I252" s="164">
        <v>2883</v>
      </c>
      <c r="J252" s="164">
        <v>7289</v>
      </c>
      <c r="K252" s="164">
        <v>27645</v>
      </c>
      <c r="L252" s="164">
        <v>4505</v>
      </c>
      <c r="M252" s="164">
        <v>3276</v>
      </c>
      <c r="N252" s="164">
        <v>13402</v>
      </c>
      <c r="O252" s="164">
        <v>924</v>
      </c>
      <c r="P252" s="164">
        <v>6800</v>
      </c>
    </row>
    <row r="253" spans="1:16">
      <c r="A253" s="51">
        <v>40452</v>
      </c>
      <c r="B253" s="225">
        <v>111097</v>
      </c>
      <c r="C253" s="164">
        <f t="shared" si="5"/>
        <v>13946</v>
      </c>
      <c r="D253" s="225">
        <v>97151</v>
      </c>
      <c r="E253" s="164">
        <v>7298</v>
      </c>
      <c r="F253" s="164">
        <v>2689</v>
      </c>
      <c r="G253" s="164">
        <v>939</v>
      </c>
      <c r="H253" s="164">
        <v>465</v>
      </c>
      <c r="I253" s="164">
        <v>2019</v>
      </c>
      <c r="J253" s="164">
        <v>7278</v>
      </c>
      <c r="K253" s="164">
        <v>16794</v>
      </c>
      <c r="L253" s="164">
        <v>4712</v>
      </c>
      <c r="M253" s="164">
        <v>3102</v>
      </c>
      <c r="N253" s="164">
        <v>12802</v>
      </c>
      <c r="O253" s="164">
        <v>1546</v>
      </c>
      <c r="P253" s="164">
        <v>5925</v>
      </c>
    </row>
    <row r="254" spans="1:16">
      <c r="A254" s="51">
        <v>40483</v>
      </c>
      <c r="B254" s="225">
        <v>106415</v>
      </c>
      <c r="C254" s="164">
        <f t="shared" si="5"/>
        <v>14469</v>
      </c>
      <c r="D254" s="225">
        <v>91946</v>
      </c>
      <c r="E254" s="164">
        <v>6983</v>
      </c>
      <c r="F254" s="164">
        <v>3340</v>
      </c>
      <c r="G254" s="164">
        <v>1081</v>
      </c>
      <c r="H254" s="164">
        <v>351</v>
      </c>
      <c r="I254" s="164">
        <v>1594</v>
      </c>
      <c r="J254" s="164">
        <v>7676</v>
      </c>
      <c r="K254" s="164">
        <v>19021</v>
      </c>
      <c r="L254" s="164">
        <v>3961</v>
      </c>
      <c r="M254" s="164">
        <v>2618</v>
      </c>
      <c r="N254" s="164">
        <v>11105</v>
      </c>
      <c r="O254" s="164">
        <v>1159</v>
      </c>
      <c r="P254" s="164">
        <v>4012</v>
      </c>
    </row>
    <row r="255" spans="1:16">
      <c r="A255" s="51">
        <v>40513</v>
      </c>
      <c r="B255" s="225">
        <v>87113</v>
      </c>
      <c r="C255" s="164">
        <f t="shared" si="5"/>
        <v>9763</v>
      </c>
      <c r="D255" s="225">
        <v>77350</v>
      </c>
      <c r="E255" s="164">
        <v>4934</v>
      </c>
      <c r="F255" s="164">
        <v>2049</v>
      </c>
      <c r="G255" s="164">
        <v>930</v>
      </c>
      <c r="H255" s="164">
        <v>101</v>
      </c>
      <c r="I255" s="164">
        <v>1167</v>
      </c>
      <c r="J255" s="164">
        <v>7143</v>
      </c>
      <c r="K255" s="164">
        <v>24746</v>
      </c>
      <c r="L255" s="164">
        <v>2679</v>
      </c>
      <c r="M255" s="164">
        <v>2033</v>
      </c>
      <c r="N255" s="164">
        <v>6421</v>
      </c>
      <c r="O255" s="164">
        <v>542</v>
      </c>
      <c r="P255" s="164">
        <v>2640</v>
      </c>
    </row>
    <row r="256" spans="1:16">
      <c r="A256" s="51">
        <v>40544</v>
      </c>
      <c r="B256" s="225">
        <v>93452</v>
      </c>
      <c r="C256" s="164">
        <f t="shared" si="5"/>
        <v>10315</v>
      </c>
      <c r="D256" s="225">
        <v>83137</v>
      </c>
      <c r="E256" s="164">
        <v>4253</v>
      </c>
      <c r="F256" s="164">
        <v>2019</v>
      </c>
      <c r="G256" s="164">
        <v>876</v>
      </c>
      <c r="H256" s="164">
        <v>293</v>
      </c>
      <c r="I256" s="164">
        <v>1493</v>
      </c>
      <c r="J256" s="164">
        <v>6512</v>
      </c>
      <c r="K256" s="164">
        <v>22549</v>
      </c>
      <c r="L256" s="164">
        <v>3222</v>
      </c>
      <c r="M256" s="164">
        <v>2516</v>
      </c>
      <c r="N256" s="164">
        <v>8018</v>
      </c>
      <c r="O256" s="164">
        <v>934</v>
      </c>
      <c r="P256" s="164">
        <v>3585</v>
      </c>
    </row>
    <row r="257" spans="1:16">
      <c r="A257" s="51">
        <v>40575</v>
      </c>
      <c r="B257" s="225">
        <v>113911</v>
      </c>
      <c r="C257" s="164">
        <f t="shared" si="5"/>
        <v>11727</v>
      </c>
      <c r="D257" s="225">
        <v>102184</v>
      </c>
      <c r="E257" s="164">
        <v>5379</v>
      </c>
      <c r="F257" s="164">
        <v>3184</v>
      </c>
      <c r="G257" s="164">
        <v>1197</v>
      </c>
      <c r="H257" s="164">
        <v>344</v>
      </c>
      <c r="I257" s="164">
        <v>1805</v>
      </c>
      <c r="J257" s="164">
        <v>6343</v>
      </c>
      <c r="K257" s="164">
        <v>28740</v>
      </c>
      <c r="L257" s="164">
        <v>4472</v>
      </c>
      <c r="M257" s="164">
        <v>3473</v>
      </c>
      <c r="N257" s="164">
        <v>9927</v>
      </c>
      <c r="O257" s="164">
        <v>1563</v>
      </c>
      <c r="P257" s="164">
        <v>2946</v>
      </c>
    </row>
    <row r="258" spans="1:16">
      <c r="A258" s="51">
        <v>40603</v>
      </c>
      <c r="B258" s="225">
        <v>119875</v>
      </c>
      <c r="C258" s="164">
        <f>B258-D258</f>
        <v>12628</v>
      </c>
      <c r="D258" s="225">
        <v>107247</v>
      </c>
      <c r="E258" s="164">
        <v>6907</v>
      </c>
      <c r="F258" s="164">
        <v>4548</v>
      </c>
      <c r="G258" s="164">
        <v>1301</v>
      </c>
      <c r="H258" s="164">
        <v>419</v>
      </c>
      <c r="I258" s="164">
        <v>826</v>
      </c>
      <c r="J258" s="164">
        <v>6034</v>
      </c>
      <c r="K258" s="164">
        <v>24728</v>
      </c>
      <c r="L258" s="164">
        <v>4818</v>
      </c>
      <c r="M258" s="164">
        <v>2831</v>
      </c>
      <c r="N258" s="164">
        <v>8569</v>
      </c>
      <c r="O258" s="164">
        <v>1405</v>
      </c>
      <c r="P258" s="164">
        <v>4354</v>
      </c>
    </row>
    <row r="259" spans="1:16">
      <c r="A259" s="51">
        <v>40634</v>
      </c>
      <c r="B259" s="225">
        <v>98074</v>
      </c>
      <c r="C259" s="164">
        <f>B259-D259</f>
        <v>10245</v>
      </c>
      <c r="D259" s="225">
        <v>87829</v>
      </c>
      <c r="E259" s="164">
        <v>5317</v>
      </c>
      <c r="F259" s="164">
        <v>3823</v>
      </c>
      <c r="G259" s="164">
        <v>1423</v>
      </c>
      <c r="H259" s="164">
        <v>290</v>
      </c>
      <c r="I259" s="164">
        <v>1581</v>
      </c>
      <c r="J259" s="164">
        <v>6031</v>
      </c>
      <c r="K259" s="164">
        <v>19902</v>
      </c>
      <c r="L259" s="164">
        <v>3398</v>
      </c>
      <c r="M259" s="164">
        <v>2711</v>
      </c>
      <c r="N259" s="164">
        <v>7212</v>
      </c>
      <c r="O259" s="164">
        <v>1016</v>
      </c>
      <c r="P259" s="164">
        <v>4428</v>
      </c>
    </row>
    <row r="260" spans="1:16">
      <c r="A260" s="51">
        <v>40664</v>
      </c>
      <c r="B260" s="225">
        <v>108097</v>
      </c>
      <c r="C260" s="164">
        <f>B260-D260</f>
        <v>10544</v>
      </c>
      <c r="D260" s="225">
        <v>97553</v>
      </c>
      <c r="E260" s="164">
        <v>5999</v>
      </c>
      <c r="F260" s="164">
        <v>6607</v>
      </c>
      <c r="G260" s="164">
        <v>1430</v>
      </c>
      <c r="H260" s="164">
        <v>351</v>
      </c>
      <c r="I260" s="164">
        <v>1469</v>
      </c>
      <c r="J260" s="164">
        <v>6728</v>
      </c>
      <c r="K260" s="164">
        <v>20293</v>
      </c>
      <c r="L260" s="164">
        <v>3590</v>
      </c>
      <c r="M260" s="164">
        <v>2599</v>
      </c>
      <c r="N260" s="164">
        <v>9172</v>
      </c>
      <c r="O260" s="164">
        <v>1098</v>
      </c>
      <c r="P260" s="164">
        <v>4520</v>
      </c>
    </row>
    <row r="262" spans="1:16">
      <c r="A262" s="57" t="s">
        <v>30</v>
      </c>
      <c r="B262" s="54"/>
      <c r="C262" s="54"/>
      <c r="D262" s="54"/>
      <c r="E262" s="54"/>
      <c r="F262" s="54"/>
      <c r="G262" s="54"/>
      <c r="H262" s="54"/>
      <c r="I262" s="54"/>
    </row>
    <row r="263" spans="1:16">
      <c r="A263" s="53" t="s">
        <v>26</v>
      </c>
      <c r="B263" s="55">
        <f>AVERAGE(B4:B15)</f>
        <v>79315</v>
      </c>
      <c r="C263" s="55">
        <f>AVERAGE(C4:C15)</f>
        <v>6921.666666666667</v>
      </c>
      <c r="D263" s="55">
        <f t="shared" ref="D263:I263" si="6">AVERAGE(D4:D15)</f>
        <v>72393.333333333328</v>
      </c>
      <c r="E263" s="55">
        <f t="shared" si="6"/>
        <v>11429.333333333334</v>
      </c>
      <c r="F263" s="55">
        <f t="shared" si="6"/>
        <v>2548.0833333333335</v>
      </c>
      <c r="G263" s="55">
        <f t="shared" si="6"/>
        <v>1138.75</v>
      </c>
      <c r="H263" s="55">
        <f t="shared" si="6"/>
        <v>566.25</v>
      </c>
      <c r="I263" s="60">
        <f t="shared" si="6"/>
        <v>2277.6666666666665</v>
      </c>
      <c r="J263" s="60">
        <f t="shared" ref="J263:P263" si="7">AVERAGE(J4:J15)</f>
        <v>5568.25</v>
      </c>
      <c r="K263" s="55">
        <f t="shared" si="7"/>
        <v>7985.916666666667</v>
      </c>
      <c r="L263" s="55">
        <f t="shared" si="7"/>
        <v>5664.5</v>
      </c>
      <c r="M263" s="55">
        <f t="shared" si="7"/>
        <v>2343.6666666666665</v>
      </c>
      <c r="N263" s="55">
        <f t="shared" si="7"/>
        <v>5816.333333333333</v>
      </c>
      <c r="O263" s="55">
        <f t="shared" si="7"/>
        <v>1587.75</v>
      </c>
      <c r="P263" s="55">
        <f t="shared" si="7"/>
        <v>1859.5</v>
      </c>
    </row>
    <row r="264" spans="1:16">
      <c r="A264" s="53" t="s">
        <v>7</v>
      </c>
      <c r="B264" s="55">
        <f>AVERAGE(B16:B27)</f>
        <v>86516.083333333328</v>
      </c>
      <c r="C264" s="55">
        <f>AVERAGE(C16:C27)</f>
        <v>9461</v>
      </c>
      <c r="D264" s="55">
        <f t="shared" ref="D264:I264" si="8">AVERAGE(D16:D27)</f>
        <v>77055.083333333328</v>
      </c>
      <c r="E264" s="55">
        <f t="shared" si="8"/>
        <v>11168.666666666666</v>
      </c>
      <c r="F264" s="55">
        <f t="shared" si="8"/>
        <v>2810.8333333333335</v>
      </c>
      <c r="G264" s="55">
        <f t="shared" si="8"/>
        <v>1085.0833333333333</v>
      </c>
      <c r="H264" s="55">
        <f t="shared" si="8"/>
        <v>809.75</v>
      </c>
      <c r="I264" s="60">
        <f t="shared" si="8"/>
        <v>2328.6666666666665</v>
      </c>
      <c r="J264" s="60">
        <f t="shared" ref="J264:P264" si="9">AVERAGE(J16:J27)</f>
        <v>5199.166666666667</v>
      </c>
      <c r="K264" s="55">
        <f t="shared" si="9"/>
        <v>10306.166666666666</v>
      </c>
      <c r="L264" s="55">
        <f t="shared" si="9"/>
        <v>5877.333333333333</v>
      </c>
      <c r="M264" s="55">
        <f t="shared" si="9"/>
        <v>2247.9166666666665</v>
      </c>
      <c r="N264" s="55">
        <f t="shared" si="9"/>
        <v>6498.416666666667</v>
      </c>
      <c r="O264" s="55">
        <f t="shared" si="9"/>
        <v>1585.5</v>
      </c>
      <c r="P264" s="55">
        <f t="shared" si="9"/>
        <v>1990.6666666666667</v>
      </c>
    </row>
    <row r="265" spans="1:16">
      <c r="A265" s="53" t="s">
        <v>8</v>
      </c>
      <c r="B265" s="55">
        <f>AVERAGE(B28:B39)</f>
        <v>92245.666666666672</v>
      </c>
      <c r="C265" s="55">
        <f>AVERAGE(C28:C39)</f>
        <v>9591</v>
      </c>
      <c r="D265" s="55">
        <f t="shared" ref="D265:I265" si="10">AVERAGE(D28:D39)</f>
        <v>82654.666666666672</v>
      </c>
      <c r="E265" s="55">
        <f t="shared" si="10"/>
        <v>12845.833333333334</v>
      </c>
      <c r="F265" s="55">
        <f t="shared" si="10"/>
        <v>2867.4166666666665</v>
      </c>
      <c r="G265" s="55">
        <f t="shared" si="10"/>
        <v>1189.4166666666667</v>
      </c>
      <c r="H265" s="55">
        <f t="shared" si="10"/>
        <v>923.66666666666663</v>
      </c>
      <c r="I265" s="60">
        <f t="shared" si="10"/>
        <v>2465.3333333333335</v>
      </c>
      <c r="J265" s="60">
        <f t="shared" ref="J265:P265" si="11">AVERAGE(J28:J39)</f>
        <v>5646.083333333333</v>
      </c>
      <c r="K265" s="55">
        <f t="shared" si="11"/>
        <v>11111.666666666666</v>
      </c>
      <c r="L265" s="55">
        <f t="shared" si="11"/>
        <v>5926.083333333333</v>
      </c>
      <c r="M265" s="55">
        <f t="shared" si="11"/>
        <v>2493.9166666666665</v>
      </c>
      <c r="N265" s="55">
        <f t="shared" si="11"/>
        <v>7213.833333333333</v>
      </c>
      <c r="O265" s="55">
        <f t="shared" si="11"/>
        <v>1571.1666666666667</v>
      </c>
      <c r="P265" s="55">
        <f t="shared" si="11"/>
        <v>2765.3333333333335</v>
      </c>
    </row>
    <row r="266" spans="1:16">
      <c r="A266" s="53" t="s">
        <v>9</v>
      </c>
      <c r="B266" s="55">
        <f>AVERAGE(B40:B51)</f>
        <v>93186.083333333328</v>
      </c>
      <c r="C266" s="55">
        <f>AVERAGE(C40:C51)</f>
        <v>9983.1666666666661</v>
      </c>
      <c r="D266" s="55">
        <f t="shared" ref="D266:I266" si="12">AVERAGE(D40:D51)</f>
        <v>83202.916666666672</v>
      </c>
      <c r="E266" s="55">
        <f t="shared" si="12"/>
        <v>14840.333333333334</v>
      </c>
      <c r="F266" s="55">
        <f t="shared" si="12"/>
        <v>3175.3333333333335</v>
      </c>
      <c r="G266" s="55">
        <f t="shared" si="12"/>
        <v>1394.0833333333333</v>
      </c>
      <c r="H266" s="55">
        <f t="shared" si="12"/>
        <v>701</v>
      </c>
      <c r="I266" s="60">
        <f t="shared" si="12"/>
        <v>2588.8333333333335</v>
      </c>
      <c r="J266" s="60">
        <f t="shared" ref="J266:P266" si="13">AVERAGE(J40:J51)</f>
        <v>7526.583333333333</v>
      </c>
      <c r="K266" s="55">
        <f t="shared" si="13"/>
        <v>11079.25</v>
      </c>
      <c r="L266" s="55">
        <f t="shared" si="13"/>
        <v>5543.333333333333</v>
      </c>
      <c r="M266" s="55">
        <f t="shared" si="13"/>
        <v>2439.6666666666665</v>
      </c>
      <c r="N266" s="55">
        <f t="shared" si="13"/>
        <v>7699.75</v>
      </c>
      <c r="O266" s="55">
        <f t="shared" si="13"/>
        <v>1365.75</v>
      </c>
      <c r="P266" s="55">
        <f t="shared" si="13"/>
        <v>2059.1666666666665</v>
      </c>
    </row>
    <row r="267" spans="1:16">
      <c r="A267" s="53" t="s">
        <v>10</v>
      </c>
      <c r="B267" s="55">
        <f>AVERAGE(B52:B63)</f>
        <v>90465.666666666672</v>
      </c>
      <c r="C267" s="55">
        <f>AVERAGE(C52:C63)</f>
        <v>9414.5833333333339</v>
      </c>
      <c r="D267" s="55">
        <f t="shared" ref="D267:I267" si="14">AVERAGE(D52:D63)</f>
        <v>81051.083333333328</v>
      </c>
      <c r="E267" s="55">
        <f t="shared" si="14"/>
        <v>13318.916666666666</v>
      </c>
      <c r="F267" s="55">
        <f t="shared" si="14"/>
        <v>3347.75</v>
      </c>
      <c r="G267" s="55">
        <f t="shared" si="14"/>
        <v>1363.5833333333333</v>
      </c>
      <c r="H267" s="55">
        <f t="shared" si="14"/>
        <v>684.58333333333337</v>
      </c>
      <c r="I267" s="60">
        <f t="shared" si="14"/>
        <v>2602.3333333333335</v>
      </c>
      <c r="J267" s="60">
        <f t="shared" ref="J267:P267" si="15">AVERAGE(J52:J63)</f>
        <v>7553.833333333333</v>
      </c>
      <c r="K267" s="55">
        <f t="shared" si="15"/>
        <v>10886.25</v>
      </c>
      <c r="L267" s="55">
        <f t="shared" si="15"/>
        <v>4759.166666666667</v>
      </c>
      <c r="M267" s="55">
        <f t="shared" si="15"/>
        <v>2464.0833333333335</v>
      </c>
      <c r="N267" s="55">
        <f t="shared" si="15"/>
        <v>7885.583333333333</v>
      </c>
      <c r="O267" s="55">
        <f t="shared" si="15"/>
        <v>1572</v>
      </c>
      <c r="P267" s="55">
        <f t="shared" si="15"/>
        <v>1823.75</v>
      </c>
    </row>
    <row r="268" spans="1:16">
      <c r="A268" s="53" t="s">
        <v>11</v>
      </c>
      <c r="B268" s="55">
        <f>AVERAGE(B64:B75)</f>
        <v>97114.666666666672</v>
      </c>
      <c r="C268" s="55">
        <f>AVERAGE(C64:C75)</f>
        <v>10105.166666666666</v>
      </c>
      <c r="D268" s="55">
        <f t="shared" ref="D268:I268" si="16">AVERAGE(D64:D75)</f>
        <v>87009.5</v>
      </c>
      <c r="E268" s="55">
        <f t="shared" si="16"/>
        <v>13884.083333333334</v>
      </c>
      <c r="F268" s="55">
        <f t="shared" si="16"/>
        <v>3969.9166666666665</v>
      </c>
      <c r="G268" s="55">
        <f t="shared" si="16"/>
        <v>1287.0833333333333</v>
      </c>
      <c r="H268" s="55">
        <f t="shared" si="16"/>
        <v>901.91666666666663</v>
      </c>
      <c r="I268" s="60">
        <f t="shared" si="16"/>
        <v>2524.1666666666665</v>
      </c>
      <c r="J268" s="60">
        <f t="shared" ref="J268:P268" si="17">AVERAGE(J64:J75)</f>
        <v>7481.333333333333</v>
      </c>
      <c r="K268" s="55">
        <f t="shared" si="17"/>
        <v>11911.916666666666</v>
      </c>
      <c r="L268" s="55">
        <f t="shared" si="17"/>
        <v>5781.666666666667</v>
      </c>
      <c r="M268" s="55">
        <f t="shared" si="17"/>
        <v>2557.5</v>
      </c>
      <c r="N268" s="55">
        <f t="shared" si="17"/>
        <v>8018.833333333333</v>
      </c>
      <c r="O268" s="55">
        <f t="shared" si="17"/>
        <v>1409</v>
      </c>
      <c r="P268" s="55">
        <f t="shared" si="17"/>
        <v>2024.0833333333333</v>
      </c>
    </row>
    <row r="269" spans="1:16">
      <c r="A269" s="53" t="s">
        <v>12</v>
      </c>
      <c r="B269" s="55">
        <f>AVERAGE(B76:B87)</f>
        <v>109131.08333333333</v>
      </c>
      <c r="C269" s="55">
        <f>AVERAGE(C76:C87)</f>
        <v>10276.416666666666</v>
      </c>
      <c r="D269" s="55">
        <f t="shared" ref="D269:I269" si="18">AVERAGE(D76:D87)</f>
        <v>98854.666666666672</v>
      </c>
      <c r="E269" s="55">
        <f t="shared" si="18"/>
        <v>14210.333333333334</v>
      </c>
      <c r="F269" s="55">
        <f t="shared" si="18"/>
        <v>9179.3333333333339</v>
      </c>
      <c r="G269" s="55">
        <f t="shared" si="18"/>
        <v>1543.5833333333333</v>
      </c>
      <c r="H269" s="55">
        <f t="shared" si="18"/>
        <v>726.41666666666663</v>
      </c>
      <c r="I269" s="60">
        <f t="shared" si="18"/>
        <v>2612.25</v>
      </c>
      <c r="J269" s="60">
        <f t="shared" ref="J269:P269" si="19">AVERAGE(J76:J87)</f>
        <v>6705.75</v>
      </c>
      <c r="K269" s="55">
        <f t="shared" si="19"/>
        <v>11948.25</v>
      </c>
      <c r="L269" s="55">
        <f t="shared" si="19"/>
        <v>7056.416666666667</v>
      </c>
      <c r="M269" s="55">
        <f t="shared" si="19"/>
        <v>2609.0833333333335</v>
      </c>
      <c r="N269" s="55">
        <f t="shared" si="19"/>
        <v>8929.6666666666661</v>
      </c>
      <c r="O269" s="55">
        <f t="shared" si="19"/>
        <v>2004.6666666666667</v>
      </c>
      <c r="P269" s="55">
        <f t="shared" si="19"/>
        <v>2085.5</v>
      </c>
    </row>
    <row r="270" spans="1:16">
      <c r="A270" s="53" t="s">
        <v>13</v>
      </c>
      <c r="B270" s="55">
        <f>AVERAGE(B88:B99)</f>
        <v>123013.75</v>
      </c>
      <c r="C270" s="55">
        <f>AVERAGE(C88:C99)</f>
        <v>13296.166666666666</v>
      </c>
      <c r="D270" s="55">
        <f t="shared" ref="D270:I270" si="20">AVERAGE(D88:D99)</f>
        <v>109717.58333333333</v>
      </c>
      <c r="E270" s="55">
        <f t="shared" si="20"/>
        <v>15041.416666666666</v>
      </c>
      <c r="F270" s="55">
        <f t="shared" si="20"/>
        <v>11255.833333333334</v>
      </c>
      <c r="G270" s="55">
        <f t="shared" si="20"/>
        <v>1609.75</v>
      </c>
      <c r="H270" s="55">
        <f t="shared" si="20"/>
        <v>655.16666666666663</v>
      </c>
      <c r="I270" s="60">
        <f t="shared" si="20"/>
        <v>2677.0833333333335</v>
      </c>
      <c r="J270" s="60">
        <f t="shared" ref="J270:P270" si="21">AVERAGE(J88:J99)</f>
        <v>8677.9166666666661</v>
      </c>
      <c r="K270" s="55">
        <f t="shared" si="21"/>
        <v>14275</v>
      </c>
      <c r="L270" s="55">
        <f t="shared" si="21"/>
        <v>8153.083333333333</v>
      </c>
      <c r="M270" s="55">
        <f t="shared" si="21"/>
        <v>3012.6666666666665</v>
      </c>
      <c r="N270" s="55">
        <f t="shared" si="21"/>
        <v>9588.5</v>
      </c>
      <c r="O270" s="55">
        <f t="shared" si="21"/>
        <v>4078.5833333333335</v>
      </c>
      <c r="P270" s="55">
        <f t="shared" si="21"/>
        <v>1659</v>
      </c>
    </row>
    <row r="271" spans="1:16">
      <c r="A271" s="53" t="s">
        <v>14</v>
      </c>
      <c r="B271" s="55">
        <f>AVERAGE(B100:B111)</f>
        <v>125749.91666666667</v>
      </c>
      <c r="C271" s="55">
        <f>AVERAGE(C100:C111)</f>
        <v>11142.666666666666</v>
      </c>
      <c r="D271" s="55">
        <f t="shared" ref="D271:I271" si="22">AVERAGE(D100:D111)</f>
        <v>114607.25</v>
      </c>
      <c r="E271" s="55">
        <f t="shared" si="22"/>
        <v>15085.333333333334</v>
      </c>
      <c r="F271" s="55">
        <f t="shared" si="22"/>
        <v>11973.083333333334</v>
      </c>
      <c r="G271" s="55">
        <f t="shared" si="22"/>
        <v>2307.3333333333335</v>
      </c>
      <c r="H271" s="55">
        <f t="shared" si="22"/>
        <v>659.58333333333337</v>
      </c>
      <c r="I271" s="60">
        <f t="shared" si="22"/>
        <v>2446.8333333333335</v>
      </c>
      <c r="J271" s="60">
        <f t="shared" ref="J271:P271" si="23">AVERAGE(J100:J111)</f>
        <v>9237.1666666666661</v>
      </c>
      <c r="K271" s="55">
        <f t="shared" si="23"/>
        <v>11289.166666666666</v>
      </c>
      <c r="L271" s="55">
        <f t="shared" si="23"/>
        <v>7239.333333333333</v>
      </c>
      <c r="M271" s="55">
        <f t="shared" si="23"/>
        <v>3967.75</v>
      </c>
      <c r="N271" s="55">
        <f t="shared" si="23"/>
        <v>9485.5</v>
      </c>
      <c r="O271" s="55">
        <f t="shared" si="23"/>
        <v>3358.75</v>
      </c>
      <c r="P271" s="55">
        <f t="shared" si="23"/>
        <v>1850.75</v>
      </c>
    </row>
    <row r="272" spans="1:16">
      <c r="A272" s="53" t="s">
        <v>15</v>
      </c>
      <c r="B272" s="55">
        <f>AVERAGE(B113:B123)</f>
        <v>133194.90909090909</v>
      </c>
      <c r="C272" s="55">
        <f>AVERAGE(C113:C123)</f>
        <v>11338.545454545454</v>
      </c>
      <c r="D272" s="55">
        <f t="shared" ref="D272:I272" si="24">AVERAGE(D113:D123)</f>
        <v>121856.36363636363</v>
      </c>
      <c r="E272" s="55">
        <f t="shared" si="24"/>
        <v>15573.454545454546</v>
      </c>
      <c r="F272" s="55">
        <f t="shared" si="24"/>
        <v>10900.636363636364</v>
      </c>
      <c r="G272" s="55">
        <f t="shared" si="24"/>
        <v>3180.6363636363635</v>
      </c>
      <c r="H272" s="55">
        <f t="shared" si="24"/>
        <v>1364.7272727272727</v>
      </c>
      <c r="I272" s="60">
        <f t="shared" si="24"/>
        <v>2836</v>
      </c>
      <c r="J272" s="60">
        <f t="shared" ref="J272:P272" si="25">AVERAGE(J113:J123)</f>
        <v>10059.454545454546</v>
      </c>
      <c r="K272" s="55">
        <f t="shared" si="25"/>
        <v>11008.181818181818</v>
      </c>
      <c r="L272" s="55">
        <f t="shared" si="25"/>
        <v>7553.636363636364</v>
      </c>
      <c r="M272" s="55">
        <f t="shared" si="25"/>
        <v>4022.909090909091</v>
      </c>
      <c r="N272" s="55">
        <f t="shared" si="25"/>
        <v>13221.272727272728</v>
      </c>
      <c r="O272" s="55">
        <f t="shared" si="25"/>
        <v>4610.363636363636</v>
      </c>
      <c r="P272" s="55">
        <f t="shared" si="25"/>
        <v>2518.3636363636365</v>
      </c>
    </row>
    <row r="273" spans="1:16">
      <c r="A273" s="53" t="s">
        <v>16</v>
      </c>
      <c r="B273" s="55">
        <f>AVERAGE(B124:B135)</f>
        <v>146605.75</v>
      </c>
      <c r="C273" s="55">
        <f>AVERAGE(C124:C135)</f>
        <v>14473.166666666666</v>
      </c>
      <c r="D273" s="55">
        <f t="shared" ref="D273:I273" si="26">AVERAGE(D124:D135)</f>
        <v>132132.58333333334</v>
      </c>
      <c r="E273" s="55">
        <f t="shared" si="26"/>
        <v>18040.083333333332</v>
      </c>
      <c r="F273" s="55">
        <f t="shared" si="26"/>
        <v>9746.9166666666661</v>
      </c>
      <c r="G273" s="55">
        <f t="shared" si="26"/>
        <v>3081.5833333333335</v>
      </c>
      <c r="H273" s="55">
        <f t="shared" si="26"/>
        <v>1456.1666666666667</v>
      </c>
      <c r="I273" s="60">
        <f t="shared" si="26"/>
        <v>2991.4166666666665</v>
      </c>
      <c r="J273" s="60">
        <f t="shared" ref="J273:P273" si="27">AVERAGE(J124:J135)</f>
        <v>9630.1666666666661</v>
      </c>
      <c r="K273" s="55">
        <f t="shared" si="27"/>
        <v>9499.0833333333339</v>
      </c>
      <c r="L273" s="55">
        <f t="shared" si="27"/>
        <v>7862.25</v>
      </c>
      <c r="M273" s="55">
        <f t="shared" si="27"/>
        <v>3690</v>
      </c>
      <c r="N273" s="55">
        <f t="shared" si="27"/>
        <v>11169.25</v>
      </c>
      <c r="O273" s="55">
        <f t="shared" si="27"/>
        <v>3712.0833333333335</v>
      </c>
      <c r="P273" s="55">
        <f t="shared" si="27"/>
        <v>2798.4166666666665</v>
      </c>
    </row>
    <row r="274" spans="1:16">
      <c r="A274" s="53" t="s">
        <v>17</v>
      </c>
      <c r="B274" s="55">
        <f>AVERAGE(B136:B146)</f>
        <v>154353.45454545456</v>
      </c>
      <c r="C274" s="55">
        <f>AVERAGE(C136:C146)</f>
        <v>13568</v>
      </c>
      <c r="D274" s="55">
        <f t="shared" ref="D274:I274" si="28">AVERAGE(D136:D146)</f>
        <v>140785.45454545456</v>
      </c>
      <c r="E274" s="55">
        <f t="shared" si="28"/>
        <v>17147.454545454544</v>
      </c>
      <c r="F274" s="55">
        <f t="shared" si="28"/>
        <v>11071.363636363636</v>
      </c>
      <c r="G274" s="55">
        <f t="shared" si="28"/>
        <v>2713</v>
      </c>
      <c r="H274" s="55">
        <f t="shared" si="28"/>
        <v>1623.909090909091</v>
      </c>
      <c r="I274" s="60">
        <f t="shared" si="28"/>
        <v>3668.090909090909</v>
      </c>
      <c r="J274" s="60">
        <f t="shared" ref="J274:P274" si="29">AVERAGE(J136:J146)</f>
        <v>9316.545454545454</v>
      </c>
      <c r="K274" s="55">
        <f t="shared" si="29"/>
        <v>10039.363636363636</v>
      </c>
      <c r="L274" s="55">
        <f t="shared" si="29"/>
        <v>7272.727272727273</v>
      </c>
      <c r="M274" s="55">
        <f t="shared" si="29"/>
        <v>3725.2727272727275</v>
      </c>
      <c r="N274" s="55">
        <f t="shared" si="29"/>
        <v>15276.636363636364</v>
      </c>
      <c r="O274" s="55">
        <f t="shared" si="29"/>
        <v>3355.909090909091</v>
      </c>
      <c r="P274" s="55">
        <f t="shared" si="29"/>
        <v>3656.818181818182</v>
      </c>
    </row>
    <row r="275" spans="1:16">
      <c r="A275" s="53" t="s">
        <v>18</v>
      </c>
      <c r="B275" s="55">
        <f>AVERAGE(B148:B159)</f>
        <v>147338.08333333334</v>
      </c>
      <c r="C275" s="55">
        <f>AVERAGE(C148:C159)</f>
        <v>12216.083333333334</v>
      </c>
      <c r="D275" s="55">
        <f t="shared" ref="D275:I275" si="30">AVERAGE(D148:D159)</f>
        <v>135122</v>
      </c>
      <c r="E275" s="55">
        <f t="shared" si="30"/>
        <v>16733.833333333332</v>
      </c>
      <c r="F275" s="55">
        <f t="shared" si="30"/>
        <v>8196.75</v>
      </c>
      <c r="G275" s="55">
        <f t="shared" si="30"/>
        <v>2679.9166666666665</v>
      </c>
      <c r="H275" s="55">
        <f t="shared" si="30"/>
        <v>1722.25</v>
      </c>
      <c r="I275" s="60">
        <f t="shared" si="30"/>
        <v>3303.5</v>
      </c>
      <c r="J275" s="60">
        <f t="shared" ref="J275:P275" si="31">AVERAGE(J148:J159)</f>
        <v>11332.916666666666</v>
      </c>
      <c r="K275" s="55">
        <f t="shared" si="31"/>
        <v>12529.583333333334</v>
      </c>
      <c r="L275" s="55">
        <f t="shared" si="31"/>
        <v>6196.916666666667</v>
      </c>
      <c r="M275" s="55">
        <f t="shared" si="31"/>
        <v>3569.75</v>
      </c>
      <c r="N275" s="55">
        <f t="shared" si="31"/>
        <v>13581.5</v>
      </c>
      <c r="O275" s="55">
        <f t="shared" si="31"/>
        <v>2462.3333333333335</v>
      </c>
      <c r="P275" s="55">
        <f t="shared" si="31"/>
        <v>3549</v>
      </c>
    </row>
    <row r="276" spans="1:16">
      <c r="A276" s="53" t="s">
        <v>19</v>
      </c>
      <c r="B276" s="55">
        <f>AVERAGE(B160:B171)</f>
        <v>150106.08333333334</v>
      </c>
      <c r="C276" s="55">
        <f>AVERAGE(C160:C171)</f>
        <v>10790.25</v>
      </c>
      <c r="D276" s="55">
        <f t="shared" ref="D276:I276" si="32">AVERAGE(D160:D171)</f>
        <v>139315.83333333334</v>
      </c>
      <c r="E276" s="55">
        <f t="shared" si="32"/>
        <v>15374.916666666666</v>
      </c>
      <c r="F276" s="55">
        <f t="shared" si="32"/>
        <v>7243.25</v>
      </c>
      <c r="G276" s="55">
        <f t="shared" si="32"/>
        <v>3127.8333333333335</v>
      </c>
      <c r="H276" s="55">
        <f t="shared" si="32"/>
        <v>2246.0833333333335</v>
      </c>
      <c r="I276" s="60">
        <f t="shared" si="32"/>
        <v>2512.75</v>
      </c>
      <c r="J276" s="60">
        <f t="shared" ref="J276:P276" si="33">AVERAGE(J160:J171)</f>
        <v>10992.75</v>
      </c>
      <c r="K276" s="55">
        <f t="shared" si="33"/>
        <v>15288.583333333334</v>
      </c>
      <c r="L276" s="55">
        <f t="shared" si="33"/>
        <v>6551.166666666667</v>
      </c>
      <c r="M276" s="55">
        <f t="shared" si="33"/>
        <v>4422.666666666667</v>
      </c>
      <c r="N276" s="55">
        <f t="shared" si="33"/>
        <v>12103.75</v>
      </c>
      <c r="O276" s="55">
        <f t="shared" si="33"/>
        <v>2818.1666666666665</v>
      </c>
      <c r="P276" s="55">
        <f t="shared" si="33"/>
        <v>5990.166666666667</v>
      </c>
    </row>
    <row r="277" spans="1:16">
      <c r="A277" s="53" t="s">
        <v>20</v>
      </c>
      <c r="B277" s="55">
        <f>AVERAGE(B172:B183)</f>
        <v>132855.91666666666</v>
      </c>
      <c r="C277" s="55">
        <f>AVERAGE(C172:C183)</f>
        <v>10505.5</v>
      </c>
      <c r="D277" s="55">
        <f t="shared" ref="D277:I277" si="34">AVERAGE(D172:D183)</f>
        <v>122350.41666666667</v>
      </c>
      <c r="E277" s="55">
        <f t="shared" si="34"/>
        <v>11928.833333333334</v>
      </c>
      <c r="F277" s="55">
        <f t="shared" si="34"/>
        <v>6784</v>
      </c>
      <c r="G277" s="55">
        <f t="shared" si="34"/>
        <v>3114.5833333333335</v>
      </c>
      <c r="H277" s="55">
        <f t="shared" si="34"/>
        <v>1087</v>
      </c>
      <c r="I277" s="60">
        <f t="shared" si="34"/>
        <v>1610.0833333333333</v>
      </c>
      <c r="J277" s="60">
        <f t="shared" ref="J277:P277" si="35">AVERAGE(J172:J183)</f>
        <v>10123.666666666666</v>
      </c>
      <c r="K277" s="55">
        <f t="shared" si="35"/>
        <v>14143.416666666666</v>
      </c>
      <c r="L277" s="55">
        <f t="shared" si="35"/>
        <v>7301.75</v>
      </c>
      <c r="M277" s="55">
        <f t="shared" si="35"/>
        <v>4322.666666666667</v>
      </c>
      <c r="N277" s="55">
        <f t="shared" si="35"/>
        <v>10733.583333333334</v>
      </c>
      <c r="O277" s="55">
        <f t="shared" si="35"/>
        <v>2124.8333333333335</v>
      </c>
      <c r="P277" s="55">
        <f t="shared" si="35"/>
        <v>4652.916666666667</v>
      </c>
    </row>
    <row r="278" spans="1:16">
      <c r="A278" s="53" t="s">
        <v>21</v>
      </c>
      <c r="B278" s="55">
        <f>AVERAGE(B184:B195)</f>
        <v>126176.25</v>
      </c>
      <c r="C278" s="55">
        <f>AVERAGE(C184:C195)</f>
        <v>11757.166666666666</v>
      </c>
      <c r="D278" s="55">
        <f t="shared" ref="D278:I278" si="36">AVERAGE(D184:D195)</f>
        <v>114419.08333333333</v>
      </c>
      <c r="E278" s="55">
        <f t="shared" si="36"/>
        <v>13794.583333333334</v>
      </c>
      <c r="F278" s="55">
        <f t="shared" si="36"/>
        <v>5814.666666666667</v>
      </c>
      <c r="G278" s="55">
        <f t="shared" si="36"/>
        <v>3207.25</v>
      </c>
      <c r="H278" s="55">
        <f t="shared" si="36"/>
        <v>770.66666666666663</v>
      </c>
      <c r="I278" s="60">
        <f t="shared" si="36"/>
        <v>1674.25</v>
      </c>
      <c r="J278" s="60">
        <f t="shared" ref="J278:P278" si="37">AVERAGE(J184:J195)</f>
        <v>6455.666666666667</v>
      </c>
      <c r="K278" s="55">
        <f t="shared" si="37"/>
        <v>13053.416666666666</v>
      </c>
      <c r="L278" s="55">
        <f t="shared" si="37"/>
        <v>4873.833333333333</v>
      </c>
      <c r="M278" s="55">
        <f t="shared" si="37"/>
        <v>4915.333333333333</v>
      </c>
      <c r="N278" s="55">
        <f t="shared" si="37"/>
        <v>11525</v>
      </c>
      <c r="O278" s="55">
        <f t="shared" si="37"/>
        <v>2286.4166666666665</v>
      </c>
      <c r="P278" s="55">
        <f t="shared" si="37"/>
        <v>4946.75</v>
      </c>
    </row>
    <row r="279" spans="1:16">
      <c r="A279" s="53" t="s">
        <v>22</v>
      </c>
      <c r="B279" s="55">
        <f>AVERAGE(B196:B207)</f>
        <v>133642.41666666666</v>
      </c>
      <c r="C279" s="55">
        <f>AVERAGE(C196:C207)</f>
        <v>13443.333333333334</v>
      </c>
      <c r="D279" s="55">
        <f t="shared" ref="D279:I279" si="38">AVERAGE(D196:D207)</f>
        <v>120199.08333333333</v>
      </c>
      <c r="E279" s="55">
        <f t="shared" si="38"/>
        <v>12297</v>
      </c>
      <c r="F279" s="55">
        <f t="shared" si="38"/>
        <v>5777.833333333333</v>
      </c>
      <c r="G279" s="55">
        <f t="shared" si="38"/>
        <v>4213.083333333333</v>
      </c>
      <c r="H279" s="55">
        <f t="shared" si="38"/>
        <v>493.5</v>
      </c>
      <c r="I279" s="60">
        <f t="shared" si="38"/>
        <v>1507.9166666666667</v>
      </c>
      <c r="J279" s="60">
        <f t="shared" ref="J279:P279" si="39">AVERAGE(J196:J207)</f>
        <v>5791.75</v>
      </c>
      <c r="K279" s="55">
        <f t="shared" si="39"/>
        <v>15148.916666666666</v>
      </c>
      <c r="L279" s="55">
        <f t="shared" si="39"/>
        <v>5398.333333333333</v>
      </c>
      <c r="M279" s="55">
        <f t="shared" si="39"/>
        <v>4990.916666666667</v>
      </c>
      <c r="N279" s="55">
        <f t="shared" si="39"/>
        <v>11841.833333333334</v>
      </c>
      <c r="O279" s="55">
        <f t="shared" si="39"/>
        <v>3325.75</v>
      </c>
      <c r="P279" s="55">
        <f t="shared" si="39"/>
        <v>5028.666666666667</v>
      </c>
    </row>
    <row r="280" spans="1:16">
      <c r="A280" s="53" t="s">
        <v>23</v>
      </c>
      <c r="B280" s="55">
        <f>AVERAGE(B208:B219)</f>
        <v>121662.25</v>
      </c>
      <c r="C280" s="55">
        <f>AVERAGE(C208:C219)</f>
        <v>11793.333333333334</v>
      </c>
      <c r="D280" s="55">
        <f t="shared" ref="D280:I280" si="40">AVERAGE(D208:D219)</f>
        <v>109868.91666666667</v>
      </c>
      <c r="E280" s="55">
        <f t="shared" si="40"/>
        <v>9783.5833333333339</v>
      </c>
      <c r="F280" s="55">
        <f t="shared" si="40"/>
        <v>5483.083333333333</v>
      </c>
      <c r="G280" s="55">
        <f t="shared" si="40"/>
        <v>2730.5</v>
      </c>
      <c r="H280" s="55">
        <f t="shared" si="40"/>
        <v>768.83333333333337</v>
      </c>
      <c r="I280" s="60">
        <f t="shared" si="40"/>
        <v>1451.6666666666667</v>
      </c>
      <c r="J280" s="60">
        <f t="shared" ref="J280:P280" si="41">AVERAGE(J208:J219)</f>
        <v>6418.416666666667</v>
      </c>
      <c r="K280" s="55">
        <f t="shared" si="41"/>
        <v>17941.416666666668</v>
      </c>
      <c r="L280" s="55">
        <f t="shared" si="41"/>
        <v>4331.5</v>
      </c>
      <c r="M280" s="55">
        <f t="shared" si="41"/>
        <v>3405.25</v>
      </c>
      <c r="N280" s="55">
        <f t="shared" si="41"/>
        <v>12803.833333333334</v>
      </c>
      <c r="O280" s="55">
        <f t="shared" si="41"/>
        <v>2184.9166666666665</v>
      </c>
      <c r="P280" s="55">
        <f t="shared" si="41"/>
        <v>3826.0833333333335</v>
      </c>
    </row>
    <row r="281" spans="1:16">
      <c r="A281" s="53" t="s">
        <v>24</v>
      </c>
      <c r="B281" s="55">
        <f>AVERAGE(B220:B231)</f>
        <v>120223</v>
      </c>
      <c r="C281" s="55">
        <f>AVERAGE(C220:C231)</f>
        <v>14792.916666666666</v>
      </c>
      <c r="D281" s="55">
        <f t="shared" ref="D281:I281" si="42">AVERAGE(D220:D231)</f>
        <v>105430.08333333333</v>
      </c>
      <c r="E281" s="55">
        <f t="shared" si="42"/>
        <v>9764.25</v>
      </c>
      <c r="F281" s="55">
        <f t="shared" si="42"/>
        <v>4539.5</v>
      </c>
      <c r="G281" s="55">
        <f t="shared" si="42"/>
        <v>1462.75</v>
      </c>
      <c r="H281" s="55">
        <f t="shared" si="42"/>
        <v>603</v>
      </c>
      <c r="I281" s="60">
        <f t="shared" si="42"/>
        <v>1607</v>
      </c>
      <c r="J281" s="60">
        <f t="shared" ref="J281:P281" si="43">AVERAGE(J220:J231)</f>
        <v>6507.666666666667</v>
      </c>
      <c r="K281" s="55">
        <f t="shared" si="43"/>
        <v>17155.75</v>
      </c>
      <c r="L281" s="55">
        <f t="shared" si="43"/>
        <v>4921.666666666667</v>
      </c>
      <c r="M281" s="55">
        <f t="shared" si="43"/>
        <v>2784.1666666666665</v>
      </c>
      <c r="N281" s="55">
        <f t="shared" si="43"/>
        <v>11532</v>
      </c>
      <c r="O281" s="55">
        <f t="shared" si="43"/>
        <v>2238.25</v>
      </c>
      <c r="P281" s="55">
        <f t="shared" si="43"/>
        <v>2781.1666666666665</v>
      </c>
    </row>
    <row r="282" spans="1:16">
      <c r="A282" s="53" t="s">
        <v>25</v>
      </c>
      <c r="B282" s="55">
        <f>AVERAGE(B232:B243)</f>
        <v>132940.08333333334</v>
      </c>
      <c r="C282" s="55">
        <f t="shared" ref="C282:P282" si="44">AVERAGE(C232:C243)</f>
        <v>14580.5</v>
      </c>
      <c r="D282" s="55">
        <f t="shared" si="44"/>
        <v>118359.58333333333</v>
      </c>
      <c r="E282" s="55">
        <f t="shared" si="44"/>
        <v>11219.333333333334</v>
      </c>
      <c r="F282" s="55">
        <f t="shared" si="44"/>
        <v>3618</v>
      </c>
      <c r="G282" s="55">
        <f t="shared" si="44"/>
        <v>1506.6666666666667</v>
      </c>
      <c r="H282" s="55">
        <f t="shared" si="44"/>
        <v>668.83333333333337</v>
      </c>
      <c r="I282" s="60">
        <f t="shared" si="44"/>
        <v>1801.5</v>
      </c>
      <c r="J282" s="60">
        <f t="shared" si="44"/>
        <v>7597.583333333333</v>
      </c>
      <c r="K282" s="55">
        <f t="shared" si="44"/>
        <v>21678.083333333332</v>
      </c>
      <c r="L282" s="55">
        <f t="shared" si="44"/>
        <v>4541.75</v>
      </c>
      <c r="M282" s="55">
        <f t="shared" si="44"/>
        <v>3175.8333333333335</v>
      </c>
      <c r="N282" s="55">
        <f t="shared" si="44"/>
        <v>12696.75</v>
      </c>
      <c r="O282" s="55">
        <f t="shared" si="44"/>
        <v>2025.1666666666667</v>
      </c>
      <c r="P282" s="55">
        <f t="shared" si="44"/>
        <v>3377.5833333333335</v>
      </c>
    </row>
    <row r="283" spans="1:16">
      <c r="A283" s="53" t="s">
        <v>436</v>
      </c>
      <c r="B283" s="52">
        <f>AVERAGE(B244:B255)</f>
        <v>122443.5</v>
      </c>
      <c r="C283" s="52">
        <f t="shared" ref="C283:P283" si="45">AVERAGE(C244:C255)</f>
        <v>14191.5</v>
      </c>
      <c r="D283" s="52">
        <f>AVERAGE(D244:D255)</f>
        <v>108252</v>
      </c>
      <c r="E283" s="52">
        <f>AVERAGE(E244:E255)</f>
        <v>9890.9166666666661</v>
      </c>
      <c r="F283" s="52">
        <f t="shared" si="45"/>
        <v>3094.6666666666665</v>
      </c>
      <c r="G283" s="52">
        <f t="shared" si="45"/>
        <v>1318.5833333333333</v>
      </c>
      <c r="H283" s="52">
        <f t="shared" si="45"/>
        <v>437.16666666666669</v>
      </c>
      <c r="I283" s="60">
        <f>AVERAGE(I244:I255)</f>
        <v>1903</v>
      </c>
      <c r="J283" s="60">
        <f t="shared" si="45"/>
        <v>7619.666666666667</v>
      </c>
      <c r="K283" s="52">
        <f t="shared" si="45"/>
        <v>21344.5</v>
      </c>
      <c r="L283" s="52">
        <f t="shared" si="45"/>
        <v>4543.416666666667</v>
      </c>
      <c r="M283" s="52">
        <f t="shared" si="45"/>
        <v>2825.6666666666665</v>
      </c>
      <c r="N283" s="52">
        <f t="shared" si="45"/>
        <v>11549.5</v>
      </c>
      <c r="O283" s="52">
        <f t="shared" si="45"/>
        <v>1427.4166666666667</v>
      </c>
      <c r="P283" s="52">
        <f t="shared" si="45"/>
        <v>5354.916666666667</v>
      </c>
    </row>
    <row r="284" spans="1:16">
      <c r="A284" s="53" t="s">
        <v>478</v>
      </c>
      <c r="B284" s="52">
        <f t="shared" ref="B284:P284" si="46">AVERAGE(B256:B260)</f>
        <v>106681.8</v>
      </c>
      <c r="C284" s="52">
        <f t="shared" si="46"/>
        <v>11091.8</v>
      </c>
      <c r="D284" s="52">
        <f t="shared" si="46"/>
        <v>95590</v>
      </c>
      <c r="E284" s="52">
        <f t="shared" si="46"/>
        <v>5571</v>
      </c>
      <c r="F284" s="52">
        <f t="shared" si="46"/>
        <v>4036.2</v>
      </c>
      <c r="G284" s="52">
        <f t="shared" si="46"/>
        <v>1245.4000000000001</v>
      </c>
      <c r="H284" s="52">
        <f t="shared" si="46"/>
        <v>339.4</v>
      </c>
      <c r="I284" s="60">
        <f t="shared" si="46"/>
        <v>1434.8</v>
      </c>
      <c r="J284" s="60">
        <f t="shared" si="46"/>
        <v>6329.6</v>
      </c>
      <c r="K284" s="52">
        <f t="shared" si="46"/>
        <v>23242.400000000001</v>
      </c>
      <c r="L284" s="52">
        <f t="shared" si="46"/>
        <v>3900</v>
      </c>
      <c r="M284" s="52">
        <f t="shared" si="46"/>
        <v>2826</v>
      </c>
      <c r="N284" s="52">
        <f t="shared" si="46"/>
        <v>8579.6</v>
      </c>
      <c r="O284" s="52">
        <f t="shared" si="46"/>
        <v>1203.2</v>
      </c>
      <c r="P284" s="52">
        <f t="shared" si="46"/>
        <v>3966.6</v>
      </c>
    </row>
    <row r="285" spans="1:16">
      <c r="J285" s="52"/>
    </row>
    <row r="286" spans="1:16">
      <c r="A286" s="57" t="s">
        <v>126</v>
      </c>
      <c r="J286" s="52"/>
    </row>
    <row r="287" spans="1:16">
      <c r="A287" s="50" t="s">
        <v>127</v>
      </c>
      <c r="B287" s="56">
        <f>(B264-B263)/B263*100</f>
        <v>9.0790939082561035</v>
      </c>
      <c r="C287" s="56">
        <f>(C264-C263)/C263*100</f>
        <v>36.68673248254273</v>
      </c>
      <c r="D287" s="56">
        <f t="shared" ref="D287:P287" si="47">(D264-D263)/D263*100</f>
        <v>6.4394741688921631</v>
      </c>
      <c r="E287" s="56">
        <f t="shared" si="47"/>
        <v>-2.2806812879141494</v>
      </c>
      <c r="F287" s="56">
        <f t="shared" si="47"/>
        <v>10.311672171893907</v>
      </c>
      <c r="G287" s="56">
        <f t="shared" si="47"/>
        <v>-4.7127698499817123</v>
      </c>
      <c r="H287" s="56">
        <f t="shared" si="47"/>
        <v>43.002207505518761</v>
      </c>
      <c r="I287" s="61">
        <f t="shared" si="47"/>
        <v>2.2391336162739646</v>
      </c>
      <c r="J287" s="61">
        <f t="shared" si="47"/>
        <v>-6.6283542106287081</v>
      </c>
      <c r="K287" s="56">
        <f t="shared" si="47"/>
        <v>29.054272625768267</v>
      </c>
      <c r="L287" s="56">
        <f t="shared" si="47"/>
        <v>3.7573189749021632</v>
      </c>
      <c r="M287" s="56">
        <f t="shared" si="47"/>
        <v>-4.0854785947944814</v>
      </c>
      <c r="N287" s="56">
        <f t="shared" si="47"/>
        <v>11.727033067797594</v>
      </c>
      <c r="O287" s="56">
        <f t="shared" si="47"/>
        <v>-0.14170996693434107</v>
      </c>
      <c r="P287" s="56">
        <f t="shared" si="47"/>
        <v>7.0538675271130264</v>
      </c>
    </row>
    <row r="288" spans="1:16">
      <c r="A288" s="50" t="s">
        <v>128</v>
      </c>
      <c r="B288" s="56">
        <f t="shared" ref="B288:P306" si="48">(B265-B264)/B264*100</f>
        <v>6.6225643979491409</v>
      </c>
      <c r="C288" s="56">
        <f t="shared" ref="C288:C306" si="49">(C265-C264)/C264*100</f>
        <v>1.374061938484304</v>
      </c>
      <c r="D288" s="56">
        <f t="shared" si="48"/>
        <v>7.2669875770687984</v>
      </c>
      <c r="E288" s="56">
        <f t="shared" si="48"/>
        <v>15.016713424461303</v>
      </c>
      <c r="F288" s="56">
        <f t="shared" si="48"/>
        <v>2.0130447672694824</v>
      </c>
      <c r="G288" s="56">
        <f t="shared" si="48"/>
        <v>9.615236924967375</v>
      </c>
      <c r="H288" s="56">
        <f t="shared" si="48"/>
        <v>14.068128023052379</v>
      </c>
      <c r="I288" s="61">
        <f t="shared" si="48"/>
        <v>5.86888061837963</v>
      </c>
      <c r="J288" s="61">
        <f t="shared" si="48"/>
        <v>8.5959288347491469</v>
      </c>
      <c r="K288" s="56">
        <f t="shared" si="48"/>
        <v>7.8157090415123642</v>
      </c>
      <c r="L288" s="56">
        <f t="shared" si="48"/>
        <v>0.82945780399274049</v>
      </c>
      <c r="M288" s="56">
        <f t="shared" si="48"/>
        <v>10.943466172381836</v>
      </c>
      <c r="N288" s="56">
        <f t="shared" si="48"/>
        <v>11.009091958297525</v>
      </c>
      <c r="O288" s="56">
        <f t="shared" si="48"/>
        <v>-0.90402606958897869</v>
      </c>
      <c r="P288" s="56">
        <f t="shared" si="48"/>
        <v>38.914936369725389</v>
      </c>
    </row>
    <row r="289" spans="1:16">
      <c r="A289" s="50" t="s">
        <v>129</v>
      </c>
      <c r="B289" s="56">
        <f t="shared" si="48"/>
        <v>1.0194697492565039</v>
      </c>
      <c r="C289" s="56">
        <f t="shared" si="49"/>
        <v>4.088902790810824</v>
      </c>
      <c r="D289" s="56">
        <f t="shared" si="48"/>
        <v>0.66330193092545686</v>
      </c>
      <c r="E289" s="56">
        <f t="shared" si="48"/>
        <v>15.526435290301654</v>
      </c>
      <c r="F289" s="56">
        <f t="shared" si="48"/>
        <v>10.738469586445417</v>
      </c>
      <c r="G289" s="56">
        <f t="shared" si="48"/>
        <v>17.207314509913811</v>
      </c>
      <c r="H289" s="56">
        <f t="shared" si="48"/>
        <v>-24.106820642367374</v>
      </c>
      <c r="I289" s="61">
        <f t="shared" si="48"/>
        <v>5.0094645754461871</v>
      </c>
      <c r="J289" s="61">
        <f t="shared" si="48"/>
        <v>33.306274260918336</v>
      </c>
      <c r="K289" s="56">
        <f t="shared" si="48"/>
        <v>-0.29173541322933311</v>
      </c>
      <c r="L289" s="56">
        <f t="shared" si="48"/>
        <v>-6.4587346898598001</v>
      </c>
      <c r="M289" s="56">
        <f t="shared" si="48"/>
        <v>-2.1752932134861496</v>
      </c>
      <c r="N289" s="56">
        <f t="shared" si="48"/>
        <v>6.735900931081491</v>
      </c>
      <c r="O289" s="56">
        <f t="shared" si="48"/>
        <v>-13.074148721756659</v>
      </c>
      <c r="P289" s="56">
        <f t="shared" si="48"/>
        <v>-25.536403085824507</v>
      </c>
    </row>
    <row r="290" spans="1:16">
      <c r="A290" s="50" t="s">
        <v>130</v>
      </c>
      <c r="B290" s="56">
        <f t="shared" si="48"/>
        <v>-2.9193379197358587</v>
      </c>
      <c r="C290" s="56">
        <f t="shared" si="49"/>
        <v>-5.6954206247182642</v>
      </c>
      <c r="D290" s="56">
        <f t="shared" si="48"/>
        <v>-2.5862474773019892</v>
      </c>
      <c r="E290" s="56">
        <f t="shared" si="48"/>
        <v>-10.251903596055802</v>
      </c>
      <c r="F290" s="56">
        <f t="shared" si="48"/>
        <v>5.4298761284904424</v>
      </c>
      <c r="G290" s="56">
        <f t="shared" si="48"/>
        <v>-2.1878175623169351</v>
      </c>
      <c r="H290" s="56">
        <f t="shared" si="48"/>
        <v>-2.3418925344745549</v>
      </c>
      <c r="I290" s="61">
        <f t="shared" si="48"/>
        <v>0.52147041782012482</v>
      </c>
      <c r="J290" s="61">
        <f t="shared" si="48"/>
        <v>0.36205006698479836</v>
      </c>
      <c r="K290" s="56">
        <f t="shared" si="48"/>
        <v>-1.7419951711532822</v>
      </c>
      <c r="L290" s="56">
        <f t="shared" si="48"/>
        <v>-14.146121467227889</v>
      </c>
      <c r="M290" s="56">
        <f t="shared" si="48"/>
        <v>1.0008197841235267</v>
      </c>
      <c r="N290" s="56">
        <f t="shared" si="48"/>
        <v>2.4134982737534729</v>
      </c>
      <c r="O290" s="56">
        <f t="shared" si="48"/>
        <v>15.101592531576058</v>
      </c>
      <c r="P290" s="56">
        <f t="shared" si="48"/>
        <v>-11.432618373128282</v>
      </c>
    </row>
    <row r="291" spans="1:16">
      <c r="A291" s="50" t="s">
        <v>131</v>
      </c>
      <c r="B291" s="56">
        <f t="shared" si="48"/>
        <v>7.3497496287726092</v>
      </c>
      <c r="C291" s="56">
        <f t="shared" si="49"/>
        <v>7.3352511617614384</v>
      </c>
      <c r="D291" s="56">
        <f t="shared" si="48"/>
        <v>7.3514337151570119</v>
      </c>
      <c r="E291" s="56">
        <f t="shared" si="48"/>
        <v>4.2433381093307228</v>
      </c>
      <c r="F291" s="56">
        <f t="shared" si="48"/>
        <v>18.584621511960762</v>
      </c>
      <c r="G291" s="56">
        <f t="shared" si="48"/>
        <v>-5.6102181751512559</v>
      </c>
      <c r="H291" s="56">
        <f t="shared" si="48"/>
        <v>31.74680462568471</v>
      </c>
      <c r="I291" s="61">
        <f t="shared" si="48"/>
        <v>-3.0037146150890344</v>
      </c>
      <c r="J291" s="61">
        <f t="shared" si="48"/>
        <v>-0.95977759636387705</v>
      </c>
      <c r="K291" s="56">
        <f t="shared" si="48"/>
        <v>9.4216710682435743</v>
      </c>
      <c r="L291" s="56">
        <f t="shared" si="48"/>
        <v>21.484853790929783</v>
      </c>
      <c r="M291" s="56">
        <f t="shared" si="48"/>
        <v>3.7911326050931655</v>
      </c>
      <c r="N291" s="56">
        <f t="shared" si="48"/>
        <v>1.689792553922242</v>
      </c>
      <c r="O291" s="56">
        <f t="shared" si="48"/>
        <v>-10.368956743002544</v>
      </c>
      <c r="P291" s="56">
        <f t="shared" si="48"/>
        <v>10.984692711903126</v>
      </c>
    </row>
    <row r="292" spans="1:16">
      <c r="A292" s="50" t="s">
        <v>132</v>
      </c>
      <c r="B292" s="56">
        <f t="shared" si="48"/>
        <v>12.373431407545707</v>
      </c>
      <c r="C292" s="56">
        <f t="shared" si="49"/>
        <v>1.6946776401510779</v>
      </c>
      <c r="D292" s="56">
        <f t="shared" si="48"/>
        <v>13.61364755189568</v>
      </c>
      <c r="E292" s="56">
        <f t="shared" si="48"/>
        <v>2.3498130353102171</v>
      </c>
      <c r="F292" s="56">
        <f t="shared" si="48"/>
        <v>131.22231784882138</v>
      </c>
      <c r="G292" s="56">
        <f t="shared" si="48"/>
        <v>19.928779540304305</v>
      </c>
      <c r="H292" s="56">
        <f t="shared" si="48"/>
        <v>-19.458560473066619</v>
      </c>
      <c r="I292" s="61">
        <f t="shared" si="48"/>
        <v>3.4896005282271436</v>
      </c>
      <c r="J292" s="61">
        <f t="shared" si="48"/>
        <v>-10.366913206202099</v>
      </c>
      <c r="K292" s="56">
        <f t="shared" si="48"/>
        <v>0.30501668497233669</v>
      </c>
      <c r="L292" s="56">
        <f t="shared" si="48"/>
        <v>22.048140674545976</v>
      </c>
      <c r="M292" s="56">
        <f t="shared" si="48"/>
        <v>2.0169436298468617</v>
      </c>
      <c r="N292" s="56">
        <f t="shared" si="48"/>
        <v>11.358676449192522</v>
      </c>
      <c r="O292" s="56">
        <f t="shared" si="48"/>
        <v>42.275845753489477</v>
      </c>
      <c r="P292" s="56">
        <f t="shared" si="48"/>
        <v>3.0342953600395277</v>
      </c>
    </row>
    <row r="293" spans="1:16">
      <c r="A293" s="50" t="s">
        <v>133</v>
      </c>
      <c r="B293" s="56">
        <f t="shared" si="48"/>
        <v>12.721093058577113</v>
      </c>
      <c r="C293" s="56">
        <f t="shared" si="49"/>
        <v>29.385242910547614</v>
      </c>
      <c r="D293" s="56">
        <f t="shared" si="48"/>
        <v>10.988774766998006</v>
      </c>
      <c r="E293" s="56">
        <f t="shared" si="48"/>
        <v>5.8484436208392863</v>
      </c>
      <c r="F293" s="56">
        <f t="shared" si="48"/>
        <v>22.621468516232113</v>
      </c>
      <c r="G293" s="56">
        <f t="shared" si="48"/>
        <v>4.2865626518382607</v>
      </c>
      <c r="H293" s="56">
        <f t="shared" si="48"/>
        <v>-9.8084203280945292</v>
      </c>
      <c r="I293" s="61">
        <f t="shared" si="48"/>
        <v>2.4818961942131681</v>
      </c>
      <c r="J293" s="61">
        <f t="shared" si="48"/>
        <v>29.410083386148695</v>
      </c>
      <c r="K293" s="56">
        <f t="shared" si="48"/>
        <v>19.473563074090347</v>
      </c>
      <c r="L293" s="56">
        <f t="shared" si="48"/>
        <v>15.541410300317668</v>
      </c>
      <c r="M293" s="56">
        <f t="shared" si="48"/>
        <v>15.468395668976958</v>
      </c>
      <c r="N293" s="56">
        <f t="shared" si="48"/>
        <v>7.3780282951957963</v>
      </c>
      <c r="O293" s="56">
        <f t="shared" si="48"/>
        <v>103.45443964083805</v>
      </c>
      <c r="P293" s="56">
        <f t="shared" si="48"/>
        <v>-20.450731239510908</v>
      </c>
    </row>
    <row r="294" spans="1:16">
      <c r="A294" s="50" t="s">
        <v>134</v>
      </c>
      <c r="B294" s="56">
        <f t="shared" si="48"/>
        <v>2.2242770963950544</v>
      </c>
      <c r="C294" s="56">
        <f t="shared" si="49"/>
        <v>-16.196397457913935</v>
      </c>
      <c r="D294" s="56">
        <f t="shared" si="48"/>
        <v>4.456593481294024</v>
      </c>
      <c r="E294" s="56">
        <f t="shared" si="48"/>
        <v>0.29197161171654629</v>
      </c>
      <c r="F294" s="56">
        <f t="shared" si="48"/>
        <v>6.3722514251869393</v>
      </c>
      <c r="G294" s="56">
        <f t="shared" si="48"/>
        <v>43.33488636951909</v>
      </c>
      <c r="H294" s="56">
        <f t="shared" si="48"/>
        <v>0.67412872042738381</v>
      </c>
      <c r="I294" s="61">
        <f t="shared" si="48"/>
        <v>-8.6007782101167312</v>
      </c>
      <c r="J294" s="61">
        <f t="shared" si="48"/>
        <v>6.444519133816681</v>
      </c>
      <c r="K294" s="56">
        <f t="shared" si="48"/>
        <v>-20.916520723876246</v>
      </c>
      <c r="L294" s="56">
        <f t="shared" si="48"/>
        <v>-11.207416417101914</v>
      </c>
      <c r="M294" s="56">
        <f t="shared" si="48"/>
        <v>31.702257136534641</v>
      </c>
      <c r="N294" s="56">
        <f t="shared" si="48"/>
        <v>-1.0742034729102572</v>
      </c>
      <c r="O294" s="56">
        <f t="shared" si="48"/>
        <v>-17.649102016631595</v>
      </c>
      <c r="P294" s="56">
        <f t="shared" si="48"/>
        <v>11.558167570825798</v>
      </c>
    </row>
    <row r="295" spans="1:16">
      <c r="A295" s="50" t="s">
        <v>135</v>
      </c>
      <c r="B295" s="56">
        <f t="shared" si="48"/>
        <v>5.9204750361603287</v>
      </c>
      <c r="C295" s="56">
        <f t="shared" si="49"/>
        <v>1.7579166077431017</v>
      </c>
      <c r="D295" s="56">
        <f t="shared" si="48"/>
        <v>6.3251789362048489</v>
      </c>
      <c r="E295" s="56">
        <f t="shared" si="48"/>
        <v>3.2357336847349214</v>
      </c>
      <c r="F295" s="56">
        <f t="shared" si="48"/>
        <v>-8.9571494646767675</v>
      </c>
      <c r="G295" s="56">
        <f t="shared" si="48"/>
        <v>37.84901893829948</v>
      </c>
      <c r="H295" s="56">
        <f t="shared" si="48"/>
        <v>106.90748291506344</v>
      </c>
      <c r="I295" s="61">
        <f t="shared" si="48"/>
        <v>15.90491110959743</v>
      </c>
      <c r="J295" s="61">
        <f t="shared" si="48"/>
        <v>8.901949141560868</v>
      </c>
      <c r="K295" s="56">
        <f t="shared" si="48"/>
        <v>-2.4889777676372455</v>
      </c>
      <c r="L295" s="56">
        <f t="shared" si="48"/>
        <v>4.3416018551850666</v>
      </c>
      <c r="M295" s="56">
        <f t="shared" si="48"/>
        <v>1.3901856444859428</v>
      </c>
      <c r="N295" s="56">
        <f t="shared" si="48"/>
        <v>39.384035920855283</v>
      </c>
      <c r="O295" s="56">
        <f t="shared" si="48"/>
        <v>37.264269039483025</v>
      </c>
      <c r="P295" s="56">
        <f t="shared" si="48"/>
        <v>36.07259956037479</v>
      </c>
    </row>
    <row r="296" spans="1:16">
      <c r="A296" s="50" t="s">
        <v>136</v>
      </c>
      <c r="B296" s="56">
        <f t="shared" si="48"/>
        <v>10.068583702352809</v>
      </c>
      <c r="C296" s="56">
        <f t="shared" si="49"/>
        <v>27.645708390793537</v>
      </c>
      <c r="D296" s="56">
        <f t="shared" si="48"/>
        <v>8.4330595385526053</v>
      </c>
      <c r="E296" s="56">
        <f t="shared" si="48"/>
        <v>15.83867459001719</v>
      </c>
      <c r="F296" s="56">
        <f t="shared" si="48"/>
        <v>-10.583966462897642</v>
      </c>
      <c r="G296" s="56">
        <f t="shared" si="48"/>
        <v>-3.1142519602518943</v>
      </c>
      <c r="H296" s="56">
        <f t="shared" si="48"/>
        <v>6.7001953992361711</v>
      </c>
      <c r="I296" s="61">
        <f t="shared" si="48"/>
        <v>5.4801363422660971</v>
      </c>
      <c r="J296" s="61">
        <f t="shared" si="48"/>
        <v>-4.2675065218308221</v>
      </c>
      <c r="K296" s="56">
        <f t="shared" si="48"/>
        <v>-13.708880447050397</v>
      </c>
      <c r="L296" s="56">
        <f t="shared" si="48"/>
        <v>4.0856300397159657</v>
      </c>
      <c r="M296" s="56">
        <f t="shared" si="48"/>
        <v>-8.2753321883756676</v>
      </c>
      <c r="N296" s="56">
        <f t="shared" si="48"/>
        <v>-15.520614161750352</v>
      </c>
      <c r="O296" s="56">
        <f t="shared" si="48"/>
        <v>-19.483936059733661</v>
      </c>
      <c r="P296" s="56">
        <f t="shared" si="48"/>
        <v>11.120436550910874</v>
      </c>
    </row>
    <row r="297" spans="1:16">
      <c r="A297" s="50" t="s">
        <v>137</v>
      </c>
      <c r="B297" s="56">
        <f t="shared" si="48"/>
        <v>5.2847207871823301</v>
      </c>
      <c r="C297" s="56">
        <f t="shared" si="49"/>
        <v>-6.2541024194198425</v>
      </c>
      <c r="D297" s="56">
        <f t="shared" si="48"/>
        <v>6.5486278961885249</v>
      </c>
      <c r="E297" s="56">
        <f t="shared" si="48"/>
        <v>-4.948030291131996</v>
      </c>
      <c r="F297" s="56">
        <f t="shared" si="48"/>
        <v>13.588368660485486</v>
      </c>
      <c r="G297" s="56">
        <f t="shared" si="48"/>
        <v>-11.960842640417539</v>
      </c>
      <c r="H297" s="56">
        <f t="shared" si="48"/>
        <v>11.519452277149426</v>
      </c>
      <c r="I297" s="61">
        <f t="shared" si="48"/>
        <v>22.620527924592334</v>
      </c>
      <c r="J297" s="61">
        <f t="shared" si="48"/>
        <v>-3.2566540432447901</v>
      </c>
      <c r="K297" s="56">
        <f t="shared" si="48"/>
        <v>5.6877098986425221</v>
      </c>
      <c r="L297" s="56">
        <f t="shared" si="48"/>
        <v>-7.4981427361471216</v>
      </c>
      <c r="M297" s="56">
        <f t="shared" si="48"/>
        <v>0.95590046809559559</v>
      </c>
      <c r="N297" s="56">
        <f t="shared" si="48"/>
        <v>36.774057019373402</v>
      </c>
      <c r="O297" s="56">
        <f t="shared" si="48"/>
        <v>-9.5949958673047711</v>
      </c>
      <c r="P297" s="56">
        <f t="shared" si="48"/>
        <v>30.674542693243755</v>
      </c>
    </row>
    <row r="298" spans="1:16">
      <c r="A298" s="50" t="s">
        <v>138</v>
      </c>
      <c r="B298" s="56">
        <f t="shared" si="48"/>
        <v>-4.5450043426500084</v>
      </c>
      <c r="C298" s="56">
        <f t="shared" si="49"/>
        <v>-9.9640084512578575</v>
      </c>
      <c r="D298" s="56">
        <f t="shared" si="48"/>
        <v>-4.022755449943185</v>
      </c>
      <c r="E298" s="56">
        <f t="shared" si="48"/>
        <v>-2.4121435110079061</v>
      </c>
      <c r="F298" s="56">
        <f t="shared" si="48"/>
        <v>-25.964404483310748</v>
      </c>
      <c r="G298" s="56">
        <f t="shared" si="48"/>
        <v>-1.2194372773068001</v>
      </c>
      <c r="H298" s="56">
        <f t="shared" si="48"/>
        <v>6.0558136931086546</v>
      </c>
      <c r="I298" s="61">
        <f t="shared" si="48"/>
        <v>-9.9395276215023891</v>
      </c>
      <c r="J298" s="61">
        <f t="shared" si="48"/>
        <v>21.642906396570456</v>
      </c>
      <c r="K298" s="56">
        <f t="shared" si="48"/>
        <v>24.804557212668929</v>
      </c>
      <c r="L298" s="56">
        <f t="shared" si="48"/>
        <v>-14.792395833333332</v>
      </c>
      <c r="M298" s="56">
        <f t="shared" si="48"/>
        <v>-4.1748011127922355</v>
      </c>
      <c r="N298" s="56">
        <f t="shared" si="48"/>
        <v>-11.09626702689193</v>
      </c>
      <c r="O298" s="56">
        <f t="shared" si="48"/>
        <v>-26.626935753307144</v>
      </c>
      <c r="P298" s="56">
        <f t="shared" si="48"/>
        <v>-2.948415164698575</v>
      </c>
    </row>
    <row r="299" spans="1:16">
      <c r="A299" s="50" t="s">
        <v>139</v>
      </c>
      <c r="B299" s="56">
        <f t="shared" si="48"/>
        <v>1.8786724636140124</v>
      </c>
      <c r="C299" s="56">
        <f t="shared" si="49"/>
        <v>-11.671771503414218</v>
      </c>
      <c r="D299" s="56">
        <f t="shared" si="48"/>
        <v>3.103738350034297</v>
      </c>
      <c r="E299" s="56">
        <f t="shared" si="48"/>
        <v>-8.1207732836668196</v>
      </c>
      <c r="F299" s="56">
        <f t="shared" si="48"/>
        <v>-11.632659285692499</v>
      </c>
      <c r="G299" s="56">
        <f t="shared" si="48"/>
        <v>16.713828166298718</v>
      </c>
      <c r="H299" s="56">
        <f t="shared" si="48"/>
        <v>30.415638457444246</v>
      </c>
      <c r="I299" s="61">
        <f t="shared" si="48"/>
        <v>-23.936733767216587</v>
      </c>
      <c r="J299" s="61">
        <f t="shared" si="48"/>
        <v>-3.0015809404757476</v>
      </c>
      <c r="K299" s="56">
        <f t="shared" si="48"/>
        <v>22.019886269162981</v>
      </c>
      <c r="L299" s="56">
        <f t="shared" si="48"/>
        <v>5.7165525866358262</v>
      </c>
      <c r="M299" s="56">
        <f t="shared" si="48"/>
        <v>23.892896327940807</v>
      </c>
      <c r="N299" s="56">
        <f t="shared" si="48"/>
        <v>-10.880609652836579</v>
      </c>
      <c r="O299" s="56">
        <f t="shared" si="48"/>
        <v>14.451062677676987</v>
      </c>
      <c r="P299" s="56">
        <f t="shared" si="48"/>
        <v>68.784634169249557</v>
      </c>
    </row>
    <row r="300" spans="1:16">
      <c r="A300" s="50" t="s">
        <v>140</v>
      </c>
      <c r="B300" s="56">
        <f t="shared" si="48"/>
        <v>-11.491983724843498</v>
      </c>
      <c r="C300" s="56">
        <f t="shared" si="49"/>
        <v>-2.6389564653274951</v>
      </c>
      <c r="D300" s="56">
        <f t="shared" si="48"/>
        <v>-12.177665855161237</v>
      </c>
      <c r="E300" s="56">
        <f t="shared" si="48"/>
        <v>-22.413671618816355</v>
      </c>
      <c r="F300" s="56">
        <f t="shared" si="48"/>
        <v>-6.3403858765057119</v>
      </c>
      <c r="G300" s="56">
        <f t="shared" si="48"/>
        <v>-0.42361592156444822</v>
      </c>
      <c r="H300" s="56">
        <f t="shared" si="48"/>
        <v>-51.604645122991876</v>
      </c>
      <c r="I300" s="61">
        <f t="shared" si="48"/>
        <v>-35.923457035784175</v>
      </c>
      <c r="J300" s="61">
        <f t="shared" si="48"/>
        <v>-7.9059683276098696</v>
      </c>
      <c r="K300" s="56">
        <f t="shared" si="48"/>
        <v>-7.4903386513902062</v>
      </c>
      <c r="L300" s="56">
        <f t="shared" si="48"/>
        <v>11.457246800824276</v>
      </c>
      <c r="M300" s="56">
        <f t="shared" si="48"/>
        <v>-2.261079288513717</v>
      </c>
      <c r="N300" s="56">
        <f t="shared" si="48"/>
        <v>-11.320183138834377</v>
      </c>
      <c r="O300" s="56">
        <f t="shared" si="48"/>
        <v>-24.602282807972074</v>
      </c>
      <c r="P300" s="56">
        <f t="shared" si="48"/>
        <v>-22.324086697643359</v>
      </c>
    </row>
    <row r="301" spans="1:16">
      <c r="A301" s="50" t="s">
        <v>141</v>
      </c>
      <c r="B301" s="56">
        <f t="shared" si="48"/>
        <v>-5.0277524962819928</v>
      </c>
      <c r="C301" s="56">
        <f t="shared" si="49"/>
        <v>11.914394047562382</v>
      </c>
      <c r="D301" s="56">
        <f t="shared" si="48"/>
        <v>-6.4824734965485149</v>
      </c>
      <c r="E301" s="56">
        <f t="shared" si="48"/>
        <v>15.640674556047671</v>
      </c>
      <c r="F301" s="56">
        <f t="shared" si="48"/>
        <v>-14.288522012578611</v>
      </c>
      <c r="G301" s="56">
        <f t="shared" si="48"/>
        <v>2.9752508361203964</v>
      </c>
      <c r="H301" s="56">
        <f t="shared" si="48"/>
        <v>-29.101502606562406</v>
      </c>
      <c r="I301" s="61">
        <f t="shared" si="48"/>
        <v>3.9853009678588109</v>
      </c>
      <c r="J301" s="61">
        <f t="shared" si="48"/>
        <v>-36.23193177702413</v>
      </c>
      <c r="K301" s="56">
        <f t="shared" si="48"/>
        <v>-7.7067658097701521</v>
      </c>
      <c r="L301" s="56">
        <f t="shared" si="48"/>
        <v>-33.251161251298214</v>
      </c>
      <c r="M301" s="56">
        <f t="shared" si="48"/>
        <v>13.710672424429349</v>
      </c>
      <c r="N301" s="56">
        <f t="shared" si="48"/>
        <v>7.3732754671863177</v>
      </c>
      <c r="O301" s="56">
        <f t="shared" si="48"/>
        <v>7.6045180014118614</v>
      </c>
      <c r="P301" s="56">
        <f t="shared" si="48"/>
        <v>6.3150353720784382</v>
      </c>
    </row>
    <row r="302" spans="1:16">
      <c r="A302" s="50" t="s">
        <v>142</v>
      </c>
      <c r="B302" s="56">
        <f t="shared" si="48"/>
        <v>5.9172519920877793</v>
      </c>
      <c r="C302" s="56">
        <f t="shared" si="49"/>
        <v>14.341607246643903</v>
      </c>
      <c r="D302" s="56">
        <f t="shared" si="48"/>
        <v>5.0516048823440736</v>
      </c>
      <c r="E302" s="56">
        <f t="shared" si="48"/>
        <v>-10.856314374603562</v>
      </c>
      <c r="F302" s="56">
        <f t="shared" si="48"/>
        <v>-0.63345562944279865</v>
      </c>
      <c r="G302" s="56">
        <f t="shared" si="48"/>
        <v>31.361238859874753</v>
      </c>
      <c r="H302" s="56">
        <f t="shared" si="48"/>
        <v>-35.964532871972317</v>
      </c>
      <c r="I302" s="61">
        <f t="shared" si="48"/>
        <v>-9.9347966751281636</v>
      </c>
      <c r="J302" s="61">
        <f t="shared" si="48"/>
        <v>-10.28424639851294</v>
      </c>
      <c r="K302" s="56">
        <f t="shared" si="48"/>
        <v>16.053268301402571</v>
      </c>
      <c r="L302" s="56">
        <f t="shared" si="48"/>
        <v>10.761549772595151</v>
      </c>
      <c r="M302" s="56">
        <f t="shared" si="48"/>
        <v>1.5377051403770639</v>
      </c>
      <c r="N302" s="56">
        <f t="shared" si="48"/>
        <v>2.7490961677512709</v>
      </c>
      <c r="O302" s="56">
        <f t="shared" si="48"/>
        <v>45.456864817582101</v>
      </c>
      <c r="P302" s="56">
        <f t="shared" si="48"/>
        <v>1.6559694075234641</v>
      </c>
    </row>
    <row r="303" spans="1:16">
      <c r="A303" s="50" t="s">
        <v>143</v>
      </c>
      <c r="B303" s="56">
        <f t="shared" si="48"/>
        <v>-8.964344528839078</v>
      </c>
      <c r="C303" s="56">
        <f t="shared" si="49"/>
        <v>-12.273741631539796</v>
      </c>
      <c r="D303" s="56">
        <f t="shared" si="48"/>
        <v>-8.59421418216583</v>
      </c>
      <c r="E303" s="56">
        <f t="shared" si="48"/>
        <v>-20.439267029898886</v>
      </c>
      <c r="F303" s="56">
        <f t="shared" si="48"/>
        <v>-5.1013932558340791</v>
      </c>
      <c r="G303" s="56">
        <f t="shared" si="48"/>
        <v>-35.189983582886633</v>
      </c>
      <c r="H303" s="56">
        <f t="shared" si="48"/>
        <v>55.791962174940899</v>
      </c>
      <c r="I303" s="61">
        <f t="shared" si="48"/>
        <v>-3.7303122409505387</v>
      </c>
      <c r="J303" s="61">
        <f t="shared" si="48"/>
        <v>10.819988201608616</v>
      </c>
      <c r="K303" s="56">
        <f t="shared" si="48"/>
        <v>18.433661372925471</v>
      </c>
      <c r="L303" s="56">
        <f t="shared" si="48"/>
        <v>-19.762272306267363</v>
      </c>
      <c r="M303" s="56">
        <f t="shared" si="48"/>
        <v>-31.771050742181632</v>
      </c>
      <c r="N303" s="56">
        <f t="shared" si="48"/>
        <v>8.1237421007445363</v>
      </c>
      <c r="O303" s="56">
        <f t="shared" si="48"/>
        <v>-34.303039414668376</v>
      </c>
      <c r="P303" s="56">
        <f t="shared" si="48"/>
        <v>-23.914556542489727</v>
      </c>
    </row>
    <row r="304" spans="1:16">
      <c r="A304" s="50" t="s">
        <v>144</v>
      </c>
      <c r="B304" s="56">
        <f t="shared" si="48"/>
        <v>-1.1829881495698131</v>
      </c>
      <c r="C304" s="56">
        <f t="shared" si="49"/>
        <v>25.434567552289415</v>
      </c>
      <c r="D304" s="56">
        <f t="shared" si="48"/>
        <v>-4.0401175036615689</v>
      </c>
      <c r="E304" s="56">
        <f t="shared" si="48"/>
        <v>-0.19760994182432073</v>
      </c>
      <c r="F304" s="56">
        <f t="shared" si="48"/>
        <v>-17.208991291396259</v>
      </c>
      <c r="G304" s="56">
        <f t="shared" si="48"/>
        <v>-46.42922541659037</v>
      </c>
      <c r="H304" s="56">
        <f t="shared" si="48"/>
        <v>-21.569477563407766</v>
      </c>
      <c r="I304" s="61">
        <f t="shared" si="48"/>
        <v>10.700344431687709</v>
      </c>
      <c r="J304" s="61">
        <f t="shared" si="48"/>
        <v>1.390529855493956</v>
      </c>
      <c r="K304" s="56">
        <f t="shared" si="48"/>
        <v>-4.3790670562060843</v>
      </c>
      <c r="L304" s="56">
        <f t="shared" si="48"/>
        <v>13.624995190272815</v>
      </c>
      <c r="M304" s="56">
        <f t="shared" si="48"/>
        <v>-18.23899371069183</v>
      </c>
      <c r="N304" s="56">
        <f t="shared" si="48"/>
        <v>-9.9332231232833959</v>
      </c>
      <c r="O304" s="56">
        <f t="shared" si="48"/>
        <v>2.440977916777916</v>
      </c>
      <c r="P304" s="56">
        <f t="shared" si="48"/>
        <v>-27.310347831768787</v>
      </c>
    </row>
    <row r="305" spans="1:16">
      <c r="A305" s="50" t="s">
        <v>145</v>
      </c>
      <c r="B305" s="56">
        <f t="shared" si="48"/>
        <v>10.577912157684754</v>
      </c>
      <c r="C305" s="56">
        <f t="shared" si="49"/>
        <v>-1.4359349914091726</v>
      </c>
      <c r="D305" s="56">
        <f t="shared" si="48"/>
        <v>12.263577520963736</v>
      </c>
      <c r="E305" s="56">
        <f t="shared" si="48"/>
        <v>14.902151556272464</v>
      </c>
      <c r="F305" s="56">
        <f t="shared" si="48"/>
        <v>-20.29959246613063</v>
      </c>
      <c r="G305" s="56">
        <f t="shared" si="48"/>
        <v>3.0023357830570325</v>
      </c>
      <c r="H305" s="56">
        <f t="shared" si="48"/>
        <v>10.917634051962416</v>
      </c>
      <c r="I305" s="61">
        <f t="shared" si="48"/>
        <v>12.103298070939639</v>
      </c>
      <c r="J305" s="61">
        <f>(J282-J281)/J281*100</f>
        <v>16.748194437330319</v>
      </c>
      <c r="K305" s="56">
        <f t="shared" si="48"/>
        <v>26.360452520777773</v>
      </c>
      <c r="L305" s="56">
        <f t="shared" si="48"/>
        <v>-7.7192685404673265</v>
      </c>
      <c r="M305" s="56">
        <f t="shared" si="48"/>
        <v>14.067644417838981</v>
      </c>
      <c r="N305" s="56">
        <f t="shared" si="48"/>
        <v>10.100156087408948</v>
      </c>
      <c r="O305" s="56">
        <f t="shared" si="48"/>
        <v>-9.5200863770058408</v>
      </c>
      <c r="P305" s="56">
        <f t="shared" si="48"/>
        <v>21.444837298495848</v>
      </c>
    </row>
    <row r="306" spans="1:16">
      <c r="A306" s="50" t="s">
        <v>441</v>
      </c>
      <c r="B306" s="56">
        <f>(B283-B282)/B282*100</f>
        <v>-7.895724953785578</v>
      </c>
      <c r="C306" s="56">
        <f t="shared" si="49"/>
        <v>-2.6679469154007065</v>
      </c>
      <c r="D306" s="56">
        <f t="shared" si="48"/>
        <v>-8.539725342617654</v>
      </c>
      <c r="E306" s="56">
        <f t="shared" si="48"/>
        <v>-11.840424267633262</v>
      </c>
      <c r="F306" s="56">
        <f t="shared" si="48"/>
        <v>-14.464713469688597</v>
      </c>
      <c r="G306" s="56">
        <f t="shared" ref="G306:P307" si="50">(G283-G282)/G282*100</f>
        <v>-12.483407079646028</v>
      </c>
      <c r="H306" s="56">
        <f t="shared" si="50"/>
        <v>-34.637428357837031</v>
      </c>
      <c r="I306" s="61">
        <f t="shared" si="50"/>
        <v>5.6341937274493477</v>
      </c>
      <c r="J306" s="61">
        <f t="shared" si="50"/>
        <v>0.29066260104639335</v>
      </c>
      <c r="K306" s="56">
        <f t="shared" si="50"/>
        <v>-1.5388045529855368</v>
      </c>
      <c r="L306" s="56">
        <f t="shared" si="50"/>
        <v>3.6696574374788793E-2</v>
      </c>
      <c r="M306" s="56">
        <f t="shared" si="50"/>
        <v>-11.025977433744433</v>
      </c>
      <c r="N306" s="56">
        <f t="shared" si="50"/>
        <v>-9.035776872034182</v>
      </c>
      <c r="O306" s="56">
        <f t="shared" si="50"/>
        <v>-29.516089210764545</v>
      </c>
      <c r="P306" s="56">
        <f t="shared" si="50"/>
        <v>58.542843749228993</v>
      </c>
    </row>
    <row r="307" spans="1:16">
      <c r="A307" s="50" t="s">
        <v>486</v>
      </c>
      <c r="B307" s="56">
        <f>(B284-B283)/B283*100</f>
        <v>-12.872631050239496</v>
      </c>
      <c r="C307" s="56">
        <f>(C284-C283)/C283*100</f>
        <v>-21.841947644716914</v>
      </c>
      <c r="D307" s="56">
        <f>(D284-D283)/D283*100</f>
        <v>-11.696781583712079</v>
      </c>
      <c r="E307" s="56">
        <f>(E284-E283)/E283*100</f>
        <v>-43.675594611217363</v>
      </c>
      <c r="F307" s="56">
        <f>(F284-F283)/F283*100</f>
        <v>30.424386040499783</v>
      </c>
      <c r="G307" s="56">
        <f t="shared" si="50"/>
        <v>-5.5501485179801433</v>
      </c>
      <c r="H307" s="56">
        <f t="shared" si="50"/>
        <v>-22.363705680518496</v>
      </c>
      <c r="I307" s="61">
        <f t="shared" si="50"/>
        <v>-24.603258013662639</v>
      </c>
      <c r="J307" s="61">
        <f t="shared" si="50"/>
        <v>-16.93074937661315</v>
      </c>
      <c r="K307" s="56">
        <f t="shared" si="50"/>
        <v>8.8917519735763388</v>
      </c>
      <c r="L307" s="56">
        <f t="shared" si="50"/>
        <v>-14.161515746226231</v>
      </c>
      <c r="M307" s="56">
        <f t="shared" si="50"/>
        <v>1.1796626164922198E-2</v>
      </c>
      <c r="N307" s="56">
        <f t="shared" si="50"/>
        <v>-25.714533096670849</v>
      </c>
      <c r="O307" s="56">
        <f t="shared" si="50"/>
        <v>-15.707863856617434</v>
      </c>
      <c r="P307" s="56">
        <f t="shared" si="50"/>
        <v>-25.926018145318171</v>
      </c>
    </row>
    <row r="308" spans="1:16">
      <c r="I308" s="56"/>
      <c r="J308" s="56"/>
    </row>
    <row r="365" spans="13:14" ht="13.5" thickBot="1">
      <c r="N365" s="50" t="s">
        <v>148</v>
      </c>
    </row>
    <row r="366" spans="13:14" ht="13.5" thickBot="1">
      <c r="M366" s="50" t="s">
        <v>78</v>
      </c>
      <c r="N366" s="59">
        <f>(I263+J263)/SUM(E263:P263)*100</f>
        <v>16.082311865425872</v>
      </c>
    </row>
    <row r="389" spans="13:14" ht="13.5" thickBot="1">
      <c r="N389" s="50" t="s">
        <v>148</v>
      </c>
    </row>
    <row r="390" spans="13:14" ht="13.5" thickBot="1">
      <c r="M390" s="50" t="s">
        <v>78</v>
      </c>
      <c r="N390" s="59">
        <f>(I273+J273)/SUM(E273:P273)*100</f>
        <v>15.083619734117828</v>
      </c>
    </row>
    <row r="412" spans="13:14" ht="13.5" thickBot="1">
      <c r="N412" s="50" t="s">
        <v>148</v>
      </c>
    </row>
    <row r="413" spans="13:14" ht="13.5" thickBot="1">
      <c r="M413" s="50" t="s">
        <v>78</v>
      </c>
      <c r="N413" s="59">
        <f>(I281+J281)/SUM(E281:P281)*100</f>
        <v>12.314135913784861</v>
      </c>
    </row>
    <row r="438" spans="13:14" ht="13.5" thickBot="1">
      <c r="N438" s="50" t="s">
        <v>148</v>
      </c>
    </row>
    <row r="439" spans="13:14" ht="13.5" thickBot="1">
      <c r="M439" s="50" t="s">
        <v>78</v>
      </c>
      <c r="N439" s="59">
        <f>(I282+J282)/SUM(E282:P282)*100</f>
        <v>12.717432361580133</v>
      </c>
    </row>
    <row r="466" spans="13:14" ht="13.5" thickBot="1">
      <c r="N466" s="50" t="s">
        <v>148</v>
      </c>
    </row>
    <row r="467" spans="13:14" ht="13.5" thickBot="1">
      <c r="M467" s="50" t="s">
        <v>78</v>
      </c>
      <c r="N467" s="59">
        <f>(I283+J283)/SUM(E283:P283)*100</f>
        <v>13.354010047761342</v>
      </c>
    </row>
    <row r="494" spans="13:14" ht="13.5" thickBot="1">
      <c r="N494" s="50" t="s">
        <v>148</v>
      </c>
    </row>
    <row r="495" spans="13:14" ht="13.5" thickBot="1">
      <c r="M495" s="50" t="s">
        <v>78</v>
      </c>
      <c r="N495" s="222">
        <f>(I284+J284)/SUM(E284:P284)*100</f>
        <v>12.388510742857509</v>
      </c>
    </row>
  </sheetData>
  <mergeCells count="1">
    <mergeCell ref="B1:P1"/>
  </mergeCells>
  <phoneticPr fontId="6" type="noConversion"/>
  <conditionalFormatting sqref="I232:I260">
    <cfRule type="iconSet" priority="5">
      <iconSet iconSet="3Arrows">
        <cfvo type="percent" val="0"/>
        <cfvo type="percent" val="33"/>
        <cfvo type="percent" val="67"/>
      </iconSet>
    </cfRule>
    <cfRule type="iconSet" priority="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60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B410"/>
  <sheetViews>
    <sheetView workbookViewId="0">
      <selection activeCell="B1" sqref="B1:BB1"/>
    </sheetView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2" width="6.85546875" style="1" customWidth="1"/>
    <col min="13" max="13" width="15.42578125" style="1" customWidth="1"/>
    <col min="14" max="15" width="9.140625" style="1"/>
    <col min="16" max="18" width="9.140625" style="1" customWidth="1"/>
    <col min="19" max="19" width="19.7109375" style="1" customWidth="1"/>
    <col min="20" max="24" width="9.140625" style="1" customWidth="1"/>
    <col min="25" max="25" width="8.42578125" style="1" customWidth="1"/>
    <col min="26" max="27" width="9.140625" style="1" customWidth="1"/>
    <col min="28" max="28" width="10.5703125" style="1" customWidth="1"/>
    <col min="29" max="29" width="10.85546875" style="1" customWidth="1"/>
    <col min="30" max="30" width="10.7109375" style="1" customWidth="1"/>
    <col min="31" max="32" width="9.140625" style="1" customWidth="1"/>
    <col min="33" max="33" width="10.140625" style="1" customWidth="1"/>
    <col min="34" max="51" width="9.140625" style="1" customWidth="1"/>
    <col min="52" max="16384" width="9.140625" style="1"/>
  </cols>
  <sheetData>
    <row r="1" spans="1:54" ht="48.75" customHeight="1" thickBot="1">
      <c r="B1" s="376" t="s">
        <v>210</v>
      </c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377"/>
      <c r="AB1" s="377"/>
      <c r="AC1" s="377"/>
      <c r="AD1" s="377"/>
      <c r="AE1" s="377"/>
      <c r="AF1" s="377"/>
      <c r="AG1" s="377"/>
      <c r="AH1" s="377"/>
      <c r="AI1" s="377"/>
      <c r="AJ1" s="377"/>
      <c r="AK1" s="377"/>
      <c r="AL1" s="377"/>
      <c r="AM1" s="377"/>
      <c r="AN1" s="377"/>
      <c r="AO1" s="377"/>
      <c r="AP1" s="377"/>
      <c r="AQ1" s="377"/>
      <c r="AR1" s="377"/>
      <c r="AS1" s="377"/>
      <c r="AT1" s="377"/>
      <c r="AU1" s="377"/>
      <c r="AV1" s="377"/>
      <c r="AW1" s="377"/>
      <c r="AX1" s="377"/>
      <c r="AY1" s="377"/>
      <c r="AZ1" s="377"/>
      <c r="BA1" s="377"/>
      <c r="BB1" s="378"/>
    </row>
    <row r="2" spans="1:54" ht="36" customHeight="1" thickBot="1">
      <c r="B2" s="64" t="s">
        <v>150</v>
      </c>
      <c r="C2" s="64" t="s">
        <v>151</v>
      </c>
      <c r="D2" s="64" t="s">
        <v>152</v>
      </c>
      <c r="E2" s="64" t="s">
        <v>153</v>
      </c>
      <c r="F2" s="64" t="s">
        <v>154</v>
      </c>
      <c r="G2" s="64" t="s">
        <v>155</v>
      </c>
      <c r="H2" s="64" t="s">
        <v>156</v>
      </c>
      <c r="I2" s="64" t="s">
        <v>157</v>
      </c>
      <c r="J2" s="64" t="s">
        <v>158</v>
      </c>
      <c r="K2" s="64" t="s">
        <v>159</v>
      </c>
      <c r="L2" s="64" t="s">
        <v>160</v>
      </c>
      <c r="M2" s="64" t="s">
        <v>161</v>
      </c>
      <c r="N2" s="263" t="s">
        <v>165</v>
      </c>
      <c r="O2" s="64" t="s">
        <v>166</v>
      </c>
      <c r="P2" s="64" t="s">
        <v>167</v>
      </c>
      <c r="Q2" s="64" t="s">
        <v>168</v>
      </c>
      <c r="R2" s="64" t="s">
        <v>169</v>
      </c>
      <c r="S2" s="64" t="s">
        <v>171</v>
      </c>
      <c r="T2" s="64" t="s">
        <v>172</v>
      </c>
      <c r="U2" s="64" t="s">
        <v>173</v>
      </c>
      <c r="V2" s="64" t="s">
        <v>174</v>
      </c>
      <c r="W2" s="64" t="s">
        <v>175</v>
      </c>
      <c r="X2" s="64" t="s">
        <v>176</v>
      </c>
      <c r="Y2" s="64" t="s">
        <v>177</v>
      </c>
      <c r="Z2" s="64" t="s">
        <v>178</v>
      </c>
      <c r="AA2" s="64" t="s">
        <v>179</v>
      </c>
      <c r="AB2" s="64" t="s">
        <v>180</v>
      </c>
      <c r="AC2" s="64" t="s">
        <v>181</v>
      </c>
      <c r="AD2" s="64" t="s">
        <v>182</v>
      </c>
      <c r="AE2" s="64" t="s">
        <v>183</v>
      </c>
      <c r="AF2" s="64" t="s">
        <v>184</v>
      </c>
      <c r="AG2" s="64" t="s">
        <v>56</v>
      </c>
      <c r="AH2" s="64" t="s">
        <v>185</v>
      </c>
      <c r="AI2" s="64" t="s">
        <v>186</v>
      </c>
      <c r="AJ2" s="64" t="s">
        <v>187</v>
      </c>
      <c r="AK2" s="64" t="s">
        <v>188</v>
      </c>
      <c r="AL2" s="64" t="s">
        <v>189</v>
      </c>
      <c r="AM2" s="64" t="s">
        <v>190</v>
      </c>
      <c r="AN2" s="64" t="s">
        <v>191</v>
      </c>
      <c r="AO2" s="64" t="s">
        <v>192</v>
      </c>
      <c r="AP2" s="64" t="s">
        <v>193</v>
      </c>
      <c r="AQ2" s="64" t="s">
        <v>194</v>
      </c>
      <c r="AR2" s="64" t="s">
        <v>195</v>
      </c>
      <c r="AS2" s="64" t="s">
        <v>196</v>
      </c>
      <c r="AT2" s="64" t="s">
        <v>197</v>
      </c>
      <c r="AU2" s="64" t="s">
        <v>198</v>
      </c>
      <c r="AV2" s="64" t="s">
        <v>199</v>
      </c>
      <c r="AW2" s="64" t="s">
        <v>200</v>
      </c>
      <c r="AX2" s="64" t="s">
        <v>201</v>
      </c>
      <c r="AY2" s="64" t="s">
        <v>202</v>
      </c>
      <c r="AZ2" s="64" t="s">
        <v>203</v>
      </c>
      <c r="BA2" s="64" t="s">
        <v>204</v>
      </c>
      <c r="BB2" s="64" t="s">
        <v>205</v>
      </c>
    </row>
    <row r="3" spans="1:54" ht="13.5" hidden="1" customHeight="1">
      <c r="A3" s="62">
        <v>39448</v>
      </c>
      <c r="B3" s="1">
        <v>95.3</v>
      </c>
      <c r="C3" s="1">
        <v>93.3</v>
      </c>
      <c r="D3" s="1">
        <v>93.2</v>
      </c>
      <c r="E3" s="1">
        <v>84.8</v>
      </c>
      <c r="F3" s="1">
        <v>99.7</v>
      </c>
      <c r="G3" s="1">
        <v>90.1</v>
      </c>
      <c r="H3" s="1">
        <v>91.4</v>
      </c>
      <c r="I3" s="1">
        <v>79.2</v>
      </c>
      <c r="J3" s="1">
        <v>115.2</v>
      </c>
      <c r="K3" s="1">
        <v>101.9</v>
      </c>
      <c r="L3" s="1">
        <v>97.3</v>
      </c>
      <c r="M3" s="1">
        <v>91.5</v>
      </c>
      <c r="N3" s="1">
        <v>93.8</v>
      </c>
      <c r="O3" s="1">
        <v>94.5</v>
      </c>
      <c r="P3" s="1">
        <v>95.3</v>
      </c>
      <c r="Q3" s="1">
        <v>95.6</v>
      </c>
      <c r="R3" s="1">
        <v>93.8</v>
      </c>
      <c r="S3" s="1">
        <v>99</v>
      </c>
      <c r="T3" s="1">
        <v>99</v>
      </c>
      <c r="U3" s="1">
        <v>98.9</v>
      </c>
      <c r="V3" s="1">
        <v>94.9</v>
      </c>
      <c r="W3" s="1">
        <v>95.4</v>
      </c>
      <c r="X3" s="1">
        <v>95.5</v>
      </c>
      <c r="Y3" s="1">
        <v>93.2</v>
      </c>
      <c r="Z3" s="1">
        <v>97</v>
      </c>
      <c r="AA3" s="1">
        <v>89.4</v>
      </c>
      <c r="AB3" s="1">
        <v>96.8</v>
      </c>
      <c r="AC3" s="1">
        <v>98.3</v>
      </c>
      <c r="AD3" s="1">
        <v>95.9</v>
      </c>
      <c r="AE3" s="1">
        <v>95.8</v>
      </c>
      <c r="AF3" s="1">
        <v>94.8</v>
      </c>
      <c r="AG3" s="1">
        <v>95.5</v>
      </c>
      <c r="AH3" s="1">
        <v>99.4</v>
      </c>
      <c r="AI3" s="1">
        <v>86.1</v>
      </c>
      <c r="AJ3" s="1">
        <v>82.7</v>
      </c>
      <c r="AK3" s="1">
        <v>95.8</v>
      </c>
      <c r="AL3" s="1">
        <v>98.3</v>
      </c>
      <c r="AM3" s="1">
        <v>100.1</v>
      </c>
      <c r="AN3" s="1">
        <v>99.6</v>
      </c>
      <c r="AO3" s="1">
        <v>103.7</v>
      </c>
      <c r="AP3" s="1">
        <v>95.2</v>
      </c>
      <c r="AQ3" s="1">
        <v>93.3</v>
      </c>
      <c r="AR3" s="1">
        <v>98.6</v>
      </c>
      <c r="AS3" s="1">
        <v>96.2</v>
      </c>
      <c r="AT3" s="1">
        <v>95.8</v>
      </c>
      <c r="AU3" s="1">
        <v>94.9</v>
      </c>
      <c r="AV3" s="1">
        <v>95.4</v>
      </c>
      <c r="AW3" s="1">
        <v>94.4</v>
      </c>
      <c r="AX3" s="1">
        <v>95.9</v>
      </c>
      <c r="AY3" s="1">
        <v>95.9</v>
      </c>
      <c r="AZ3" s="1">
        <v>96</v>
      </c>
      <c r="BA3" s="1">
        <v>95.3</v>
      </c>
      <c r="BB3" s="1">
        <v>96</v>
      </c>
    </row>
    <row r="4" spans="1:54" ht="13.5" hidden="1" customHeight="1">
      <c r="A4" s="62">
        <v>39479</v>
      </c>
      <c r="B4" s="1">
        <v>95.8</v>
      </c>
      <c r="C4" s="1">
        <v>93.6</v>
      </c>
      <c r="D4" s="1">
        <v>93.5</v>
      </c>
      <c r="E4" s="1">
        <v>87.3</v>
      </c>
      <c r="F4" s="1">
        <v>98</v>
      </c>
      <c r="G4" s="1">
        <v>90.4</v>
      </c>
      <c r="H4" s="1">
        <v>92.5</v>
      </c>
      <c r="I4" s="1">
        <v>81.3</v>
      </c>
      <c r="J4" s="1">
        <v>112.3</v>
      </c>
      <c r="K4" s="1">
        <v>101.6</v>
      </c>
      <c r="L4" s="1">
        <v>95.5</v>
      </c>
      <c r="M4" s="1">
        <v>91.6</v>
      </c>
      <c r="N4" s="1">
        <v>94.8</v>
      </c>
      <c r="O4" s="1">
        <v>96.1</v>
      </c>
      <c r="P4" s="1">
        <v>95.4</v>
      </c>
      <c r="Q4" s="1">
        <v>96.1</v>
      </c>
      <c r="R4" s="1">
        <v>96.6</v>
      </c>
      <c r="S4" s="1">
        <v>99.1</v>
      </c>
      <c r="T4" s="1">
        <v>99.1</v>
      </c>
      <c r="U4" s="1">
        <v>99.1</v>
      </c>
      <c r="V4" s="1">
        <v>94.9</v>
      </c>
      <c r="W4" s="1">
        <v>95.4</v>
      </c>
      <c r="X4" s="1">
        <v>95.5</v>
      </c>
      <c r="Y4" s="1">
        <v>93.3</v>
      </c>
      <c r="Z4" s="1">
        <v>97</v>
      </c>
      <c r="AA4" s="1">
        <v>89.5</v>
      </c>
      <c r="AB4" s="1">
        <v>96.8</v>
      </c>
      <c r="AC4" s="1">
        <v>98.6</v>
      </c>
      <c r="AD4" s="1">
        <v>95.8</v>
      </c>
      <c r="AE4" s="1">
        <v>95.7</v>
      </c>
      <c r="AF4" s="1">
        <v>99.3</v>
      </c>
      <c r="AG4" s="1">
        <v>95.8</v>
      </c>
      <c r="AH4" s="1">
        <v>99.2</v>
      </c>
      <c r="AI4" s="1">
        <v>87.5</v>
      </c>
      <c r="AJ4" s="1">
        <v>84.6</v>
      </c>
      <c r="AK4" s="1">
        <v>95.9</v>
      </c>
      <c r="AL4" s="1">
        <v>98.3</v>
      </c>
      <c r="AM4" s="1">
        <v>99.8</v>
      </c>
      <c r="AN4" s="1">
        <v>99.6</v>
      </c>
      <c r="AO4" s="1">
        <v>101.7</v>
      </c>
      <c r="AP4" s="1">
        <v>95.8</v>
      </c>
      <c r="AQ4" s="1">
        <v>94.9</v>
      </c>
      <c r="AR4" s="1">
        <v>98.1</v>
      </c>
      <c r="AS4" s="1">
        <v>95.3</v>
      </c>
      <c r="AT4" s="1">
        <v>95.8</v>
      </c>
      <c r="AU4" s="1">
        <v>95.8</v>
      </c>
      <c r="AV4" s="1">
        <v>95.8</v>
      </c>
      <c r="AW4" s="1">
        <v>95.9</v>
      </c>
      <c r="AX4" s="1">
        <v>98</v>
      </c>
      <c r="AY4" s="1">
        <v>96.4</v>
      </c>
      <c r="AZ4" s="1">
        <v>100.2</v>
      </c>
      <c r="BA4" s="1">
        <v>95.3</v>
      </c>
      <c r="BB4" s="1">
        <v>96</v>
      </c>
    </row>
    <row r="5" spans="1:54" ht="13.5" hidden="1" customHeight="1">
      <c r="A5" s="62">
        <v>39508</v>
      </c>
      <c r="B5" s="1">
        <v>96.5</v>
      </c>
      <c r="C5" s="1">
        <v>94.2</v>
      </c>
      <c r="D5" s="1">
        <v>94</v>
      </c>
      <c r="E5" s="1">
        <v>89.9</v>
      </c>
      <c r="F5" s="1">
        <v>96.7</v>
      </c>
      <c r="G5" s="1">
        <v>91.7</v>
      </c>
      <c r="H5" s="1">
        <v>94.9</v>
      </c>
      <c r="I5" s="1">
        <v>93</v>
      </c>
      <c r="J5" s="1">
        <v>101.5</v>
      </c>
      <c r="K5" s="1">
        <v>96.9</v>
      </c>
      <c r="L5" s="1">
        <v>94.2</v>
      </c>
      <c r="M5" s="1">
        <v>94.1</v>
      </c>
      <c r="N5" s="1">
        <v>97.3</v>
      </c>
      <c r="O5" s="1">
        <v>97.3</v>
      </c>
      <c r="P5" s="1">
        <v>97.3</v>
      </c>
      <c r="Q5" s="1">
        <v>99.1</v>
      </c>
      <c r="R5" s="1">
        <v>96.9</v>
      </c>
      <c r="S5" s="1">
        <v>99.4</v>
      </c>
      <c r="T5" s="1">
        <v>99.6</v>
      </c>
      <c r="U5" s="1">
        <v>99.1</v>
      </c>
      <c r="V5" s="1">
        <v>96.4</v>
      </c>
      <c r="W5" s="1">
        <v>97.8</v>
      </c>
      <c r="X5" s="1">
        <v>97.6</v>
      </c>
      <c r="Y5" s="1">
        <v>93.7</v>
      </c>
      <c r="Z5" s="1">
        <v>97</v>
      </c>
      <c r="AA5" s="1">
        <v>90.1</v>
      </c>
      <c r="AB5" s="1">
        <v>97.4</v>
      </c>
      <c r="AC5" s="1">
        <v>97.5</v>
      </c>
      <c r="AD5" s="1">
        <v>97.3</v>
      </c>
      <c r="AE5" s="1">
        <v>97.4</v>
      </c>
      <c r="AF5" s="1">
        <v>99.4</v>
      </c>
      <c r="AG5" s="1">
        <v>95.4</v>
      </c>
      <c r="AH5" s="1">
        <v>99.3</v>
      </c>
      <c r="AI5" s="1">
        <v>93</v>
      </c>
      <c r="AJ5" s="1">
        <v>91.5</v>
      </c>
      <c r="AK5" s="1">
        <v>97.4</v>
      </c>
      <c r="AL5" s="1">
        <v>89.8</v>
      </c>
      <c r="AM5" s="1">
        <v>99.7</v>
      </c>
      <c r="AN5" s="1">
        <v>99.6</v>
      </c>
      <c r="AO5" s="1">
        <v>100.6</v>
      </c>
      <c r="AP5" s="1">
        <v>95.8</v>
      </c>
      <c r="AQ5" s="1">
        <v>94.6</v>
      </c>
      <c r="AR5" s="1">
        <v>98.3</v>
      </c>
      <c r="AS5" s="1">
        <v>95.9</v>
      </c>
      <c r="AT5" s="1">
        <v>100.8</v>
      </c>
      <c r="AU5" s="1">
        <v>97.2</v>
      </c>
      <c r="AV5" s="1">
        <v>96.7</v>
      </c>
      <c r="AW5" s="1">
        <v>97.8</v>
      </c>
      <c r="AX5" s="1">
        <v>98.1</v>
      </c>
      <c r="AY5" s="1">
        <v>96.9</v>
      </c>
      <c r="AZ5" s="1">
        <v>100.2</v>
      </c>
      <c r="BA5" s="1">
        <v>95.3</v>
      </c>
      <c r="BB5" s="1">
        <v>96</v>
      </c>
    </row>
    <row r="6" spans="1:54" ht="13.5" hidden="1" customHeight="1">
      <c r="A6" s="62">
        <v>39539</v>
      </c>
      <c r="B6" s="1">
        <v>97.4</v>
      </c>
      <c r="C6" s="1">
        <v>95.6</v>
      </c>
      <c r="D6" s="1">
        <v>95.5</v>
      </c>
      <c r="E6" s="1">
        <v>91.1</v>
      </c>
      <c r="F6" s="1">
        <v>97.3</v>
      </c>
      <c r="G6" s="1">
        <v>93.1</v>
      </c>
      <c r="H6" s="1">
        <v>96.9</v>
      </c>
      <c r="I6" s="1">
        <v>100.5</v>
      </c>
      <c r="J6" s="1">
        <v>104.9</v>
      </c>
      <c r="K6" s="1">
        <v>97</v>
      </c>
      <c r="L6" s="1">
        <v>97.3</v>
      </c>
      <c r="M6" s="1">
        <v>94.9</v>
      </c>
      <c r="N6" s="1">
        <v>99.1</v>
      </c>
      <c r="O6" s="1">
        <v>99.7</v>
      </c>
      <c r="P6" s="1">
        <v>99.8</v>
      </c>
      <c r="Q6" s="1">
        <v>99.2</v>
      </c>
      <c r="R6" s="1">
        <v>99.8</v>
      </c>
      <c r="S6" s="1">
        <v>99.6</v>
      </c>
      <c r="T6" s="1">
        <v>99.7</v>
      </c>
      <c r="U6" s="1">
        <v>99.4</v>
      </c>
      <c r="V6" s="1">
        <v>96.6</v>
      </c>
      <c r="W6" s="1">
        <v>97.8</v>
      </c>
      <c r="X6" s="1">
        <v>97.6</v>
      </c>
      <c r="Y6" s="1">
        <v>94.1</v>
      </c>
      <c r="Z6" s="1">
        <v>97</v>
      </c>
      <c r="AA6" s="1">
        <v>91.5</v>
      </c>
      <c r="AB6" s="1">
        <v>98.4</v>
      </c>
      <c r="AC6" s="1">
        <v>98.9</v>
      </c>
      <c r="AD6" s="1">
        <v>97.8</v>
      </c>
      <c r="AE6" s="1">
        <v>98.1</v>
      </c>
      <c r="AF6" s="1">
        <v>99.5</v>
      </c>
      <c r="AG6" s="1">
        <v>96.9</v>
      </c>
      <c r="AH6" s="1">
        <v>99.1</v>
      </c>
      <c r="AI6" s="1">
        <v>98.9</v>
      </c>
      <c r="AJ6" s="1">
        <v>99</v>
      </c>
      <c r="AK6" s="1">
        <v>98.6</v>
      </c>
      <c r="AL6" s="1">
        <v>89.8</v>
      </c>
      <c r="AM6" s="1">
        <v>99.6</v>
      </c>
      <c r="AN6" s="1">
        <v>99.2</v>
      </c>
      <c r="AO6" s="1">
        <v>102.3</v>
      </c>
      <c r="AP6" s="1">
        <v>97.3</v>
      </c>
      <c r="AQ6" s="1">
        <v>96.2</v>
      </c>
      <c r="AR6" s="1">
        <v>99.1</v>
      </c>
      <c r="AS6" s="1">
        <v>98.3</v>
      </c>
      <c r="AT6" s="1">
        <v>100.8</v>
      </c>
      <c r="AU6" s="1">
        <v>97.7</v>
      </c>
      <c r="AV6" s="1">
        <v>97.5</v>
      </c>
      <c r="AW6" s="1">
        <v>97.8</v>
      </c>
      <c r="AX6" s="1">
        <v>98.7</v>
      </c>
      <c r="AY6" s="1">
        <v>97.8</v>
      </c>
      <c r="AZ6" s="1">
        <v>100.2</v>
      </c>
      <c r="BA6" s="1">
        <v>95.3</v>
      </c>
      <c r="BB6" s="1">
        <v>97.7</v>
      </c>
    </row>
    <row r="7" spans="1:54" ht="13.5" hidden="1" customHeight="1">
      <c r="A7" s="62">
        <v>39569</v>
      </c>
      <c r="B7" s="1">
        <v>98.1</v>
      </c>
      <c r="C7" s="1">
        <v>97.6</v>
      </c>
      <c r="D7" s="1">
        <v>97.5</v>
      </c>
      <c r="E7" s="1">
        <v>96.4</v>
      </c>
      <c r="F7" s="1">
        <v>97.7</v>
      </c>
      <c r="G7" s="1">
        <v>97.6</v>
      </c>
      <c r="H7" s="1">
        <v>98.1</v>
      </c>
      <c r="I7" s="1">
        <v>103</v>
      </c>
      <c r="J7" s="1">
        <v>91.9</v>
      </c>
      <c r="K7" s="1">
        <v>98</v>
      </c>
      <c r="L7" s="1">
        <v>97.5</v>
      </c>
      <c r="M7" s="1">
        <v>97.5</v>
      </c>
      <c r="N7" s="1">
        <v>99.8</v>
      </c>
      <c r="O7" s="1">
        <v>100.6</v>
      </c>
      <c r="P7" s="1">
        <v>100</v>
      </c>
      <c r="Q7" s="1">
        <v>100.9</v>
      </c>
      <c r="R7" s="1">
        <v>101</v>
      </c>
      <c r="S7" s="1">
        <v>99.7</v>
      </c>
      <c r="T7" s="1">
        <v>99.7</v>
      </c>
      <c r="U7" s="1">
        <v>99.7</v>
      </c>
      <c r="V7" s="1">
        <v>96.7</v>
      </c>
      <c r="W7" s="1">
        <v>97.8</v>
      </c>
      <c r="X7" s="1">
        <v>97.6</v>
      </c>
      <c r="Y7" s="1">
        <v>95.6</v>
      </c>
      <c r="Z7" s="1">
        <v>97</v>
      </c>
      <c r="AA7" s="1">
        <v>92</v>
      </c>
      <c r="AB7" s="1">
        <v>98.3</v>
      </c>
      <c r="AC7" s="1">
        <v>97.5</v>
      </c>
      <c r="AD7" s="1">
        <v>99.1</v>
      </c>
      <c r="AE7" s="1">
        <v>98.6</v>
      </c>
      <c r="AF7" s="1">
        <v>100.1</v>
      </c>
      <c r="AG7" s="1">
        <v>98.1</v>
      </c>
      <c r="AH7" s="1">
        <v>98.8</v>
      </c>
      <c r="AI7" s="1">
        <v>103.7</v>
      </c>
      <c r="AJ7" s="1">
        <v>105.2</v>
      </c>
      <c r="AK7" s="1">
        <v>99.4</v>
      </c>
      <c r="AL7" s="1">
        <v>89.8</v>
      </c>
      <c r="AM7" s="1">
        <v>99.5</v>
      </c>
      <c r="AN7" s="1">
        <v>99.2</v>
      </c>
      <c r="AO7" s="1">
        <v>101.2</v>
      </c>
      <c r="AP7" s="1">
        <v>98.9</v>
      </c>
      <c r="AQ7" s="1">
        <v>97.5</v>
      </c>
      <c r="AR7" s="1">
        <v>99.4</v>
      </c>
      <c r="AS7" s="1">
        <v>102.2</v>
      </c>
      <c r="AT7" s="1">
        <v>100.8</v>
      </c>
      <c r="AU7" s="1">
        <v>98.6</v>
      </c>
      <c r="AV7" s="1">
        <v>98.5</v>
      </c>
      <c r="AW7" s="1">
        <v>98.7</v>
      </c>
      <c r="AX7" s="1">
        <v>98.7</v>
      </c>
      <c r="AY7" s="1">
        <v>98.4</v>
      </c>
      <c r="AZ7" s="1">
        <v>100.2</v>
      </c>
      <c r="BA7" s="1">
        <v>95.3</v>
      </c>
      <c r="BB7" s="1">
        <v>97.7</v>
      </c>
    </row>
    <row r="8" spans="1:54" ht="13.5" hidden="1" customHeight="1">
      <c r="A8" s="62">
        <v>39600</v>
      </c>
      <c r="B8" s="1">
        <v>100</v>
      </c>
      <c r="C8" s="1">
        <v>99.4</v>
      </c>
      <c r="D8" s="1">
        <v>99.4</v>
      </c>
      <c r="E8" s="1">
        <v>100.6</v>
      </c>
      <c r="F8" s="1">
        <v>99.2</v>
      </c>
      <c r="G8" s="1">
        <v>100.1</v>
      </c>
      <c r="H8" s="1">
        <v>99.3</v>
      </c>
      <c r="I8" s="1">
        <v>102.4</v>
      </c>
      <c r="J8" s="1">
        <v>92.4</v>
      </c>
      <c r="K8" s="1">
        <v>98.3</v>
      </c>
      <c r="L8" s="1">
        <v>96.3</v>
      </c>
      <c r="M8" s="1">
        <v>99.1</v>
      </c>
      <c r="N8" s="1">
        <v>100</v>
      </c>
      <c r="O8" s="1">
        <v>100.9</v>
      </c>
      <c r="P8" s="1">
        <v>100.9</v>
      </c>
      <c r="Q8" s="1">
        <v>101</v>
      </c>
      <c r="R8" s="1">
        <v>100.8</v>
      </c>
      <c r="S8" s="1">
        <v>99.8</v>
      </c>
      <c r="T8" s="1">
        <v>99.8</v>
      </c>
      <c r="U8" s="1">
        <v>99.8</v>
      </c>
      <c r="V8" s="1">
        <v>99.2</v>
      </c>
      <c r="W8" s="1">
        <v>101.3</v>
      </c>
      <c r="X8" s="1">
        <v>101.6</v>
      </c>
      <c r="Y8" s="1">
        <v>96.9</v>
      </c>
      <c r="Z8" s="1">
        <v>97</v>
      </c>
      <c r="AA8" s="1">
        <v>91.5</v>
      </c>
      <c r="AB8" s="1">
        <v>99.8</v>
      </c>
      <c r="AC8" s="1">
        <v>99.7</v>
      </c>
      <c r="AD8" s="1">
        <v>99</v>
      </c>
      <c r="AE8" s="1">
        <v>100.3</v>
      </c>
      <c r="AF8" s="1">
        <v>100.4</v>
      </c>
      <c r="AG8" s="1">
        <v>102.8</v>
      </c>
      <c r="AH8" s="1">
        <v>99.9</v>
      </c>
      <c r="AI8" s="1">
        <v>108</v>
      </c>
      <c r="AJ8" s="1">
        <v>110.8</v>
      </c>
      <c r="AK8" s="1">
        <v>99.9</v>
      </c>
      <c r="AL8" s="1">
        <v>102.9</v>
      </c>
      <c r="AM8" s="1">
        <v>99.4</v>
      </c>
      <c r="AN8" s="1">
        <v>99.2</v>
      </c>
      <c r="AO8" s="1">
        <v>100.5</v>
      </c>
      <c r="AP8" s="1">
        <v>99</v>
      </c>
      <c r="AQ8" s="1">
        <v>98.3</v>
      </c>
      <c r="AR8" s="1">
        <v>99.7</v>
      </c>
      <c r="AS8" s="1">
        <v>100.1</v>
      </c>
      <c r="AT8" s="1">
        <v>100.8</v>
      </c>
      <c r="AU8" s="1">
        <v>100</v>
      </c>
      <c r="AV8" s="1">
        <v>99.6</v>
      </c>
      <c r="AW8" s="1">
        <v>100.4</v>
      </c>
      <c r="AX8" s="1">
        <v>98.8</v>
      </c>
      <c r="AY8" s="1">
        <v>98.7</v>
      </c>
      <c r="AZ8" s="1">
        <v>100.2</v>
      </c>
      <c r="BA8" s="1">
        <v>95.3</v>
      </c>
      <c r="BB8" s="1">
        <v>97.7</v>
      </c>
    </row>
    <row r="9" spans="1:54" ht="13.5" hidden="1" customHeight="1">
      <c r="A9" s="62">
        <v>39630</v>
      </c>
      <c r="B9" s="1">
        <v>101.7</v>
      </c>
      <c r="C9" s="1">
        <v>101.8</v>
      </c>
      <c r="D9" s="1">
        <v>101.9</v>
      </c>
      <c r="E9" s="1">
        <v>104</v>
      </c>
      <c r="F9" s="1">
        <v>101.4</v>
      </c>
      <c r="G9" s="1">
        <v>101.4</v>
      </c>
      <c r="H9" s="1">
        <v>101.3</v>
      </c>
      <c r="I9" s="1">
        <v>105.7</v>
      </c>
      <c r="J9" s="1">
        <v>92.7</v>
      </c>
      <c r="K9" s="1">
        <v>99.3</v>
      </c>
      <c r="L9" s="1">
        <v>101.4</v>
      </c>
      <c r="M9" s="1">
        <v>101.6</v>
      </c>
      <c r="N9" s="1">
        <v>100.7</v>
      </c>
      <c r="O9" s="1">
        <v>101.8</v>
      </c>
      <c r="P9" s="1">
        <v>101.4</v>
      </c>
      <c r="Q9" s="1">
        <v>101.6</v>
      </c>
      <c r="R9" s="1">
        <v>102.2</v>
      </c>
      <c r="S9" s="1">
        <v>99.7</v>
      </c>
      <c r="T9" s="1">
        <v>99.7</v>
      </c>
      <c r="U9" s="1">
        <v>99.8</v>
      </c>
      <c r="V9" s="1">
        <v>102.5</v>
      </c>
      <c r="W9" s="1">
        <v>101.3</v>
      </c>
      <c r="X9" s="1">
        <v>101.6</v>
      </c>
      <c r="Y9" s="1">
        <v>97.9</v>
      </c>
      <c r="Z9" s="1">
        <v>103</v>
      </c>
      <c r="AA9" s="1">
        <v>109.1</v>
      </c>
      <c r="AB9" s="1">
        <v>100.7</v>
      </c>
      <c r="AC9" s="1">
        <v>100.2</v>
      </c>
      <c r="AD9" s="1">
        <v>101.1</v>
      </c>
      <c r="AE9" s="1">
        <v>100.9</v>
      </c>
      <c r="AF9" s="1">
        <v>100.9</v>
      </c>
      <c r="AG9" s="1">
        <v>104.7</v>
      </c>
      <c r="AH9" s="1">
        <v>100.3</v>
      </c>
      <c r="AI9" s="1">
        <v>113.8</v>
      </c>
      <c r="AJ9" s="1">
        <v>118.6</v>
      </c>
      <c r="AK9" s="1">
        <v>100.1</v>
      </c>
      <c r="AL9" s="1">
        <v>103.3</v>
      </c>
      <c r="AM9" s="1">
        <v>99.3</v>
      </c>
      <c r="AN9" s="1">
        <v>99.2</v>
      </c>
      <c r="AO9" s="1">
        <v>99.8</v>
      </c>
      <c r="AP9" s="1">
        <v>99.9</v>
      </c>
      <c r="AQ9" s="1">
        <v>99.8</v>
      </c>
      <c r="AR9" s="1">
        <v>99.6</v>
      </c>
      <c r="AS9" s="1">
        <v>100.6</v>
      </c>
      <c r="AT9" s="1">
        <v>100.8</v>
      </c>
      <c r="AU9" s="1">
        <v>100.3</v>
      </c>
      <c r="AV9" s="1">
        <v>99.9</v>
      </c>
      <c r="AW9" s="1">
        <v>100.7</v>
      </c>
      <c r="AX9" s="1">
        <v>99.9</v>
      </c>
      <c r="AY9" s="1">
        <v>99.1</v>
      </c>
      <c r="AZ9" s="1">
        <v>100.5</v>
      </c>
      <c r="BA9" s="1">
        <v>98.3</v>
      </c>
      <c r="BB9" s="1">
        <v>99.8</v>
      </c>
    </row>
    <row r="10" spans="1:54" ht="13.5" hidden="1" customHeight="1">
      <c r="A10" s="62">
        <v>39661</v>
      </c>
      <c r="B10" s="1">
        <v>102.3</v>
      </c>
      <c r="C10" s="1">
        <v>103.2</v>
      </c>
      <c r="D10" s="1">
        <v>103.4</v>
      </c>
      <c r="E10" s="1">
        <v>107</v>
      </c>
      <c r="F10" s="1">
        <v>101.4</v>
      </c>
      <c r="G10" s="1">
        <v>103.2</v>
      </c>
      <c r="H10" s="1">
        <v>103.5</v>
      </c>
      <c r="I10" s="1">
        <v>106.9</v>
      </c>
      <c r="J10" s="1">
        <v>92</v>
      </c>
      <c r="K10" s="1">
        <v>99.2</v>
      </c>
      <c r="L10" s="1">
        <v>104.2</v>
      </c>
      <c r="M10" s="1">
        <v>103.1</v>
      </c>
      <c r="N10" s="1">
        <v>101.8</v>
      </c>
      <c r="O10" s="1">
        <v>101.2</v>
      </c>
      <c r="P10" s="1">
        <v>101.4</v>
      </c>
      <c r="Q10" s="1">
        <v>99.9</v>
      </c>
      <c r="R10" s="1">
        <v>101.3</v>
      </c>
      <c r="S10" s="1">
        <v>100.4</v>
      </c>
      <c r="T10" s="1">
        <v>100.3</v>
      </c>
      <c r="U10" s="1">
        <v>100.5</v>
      </c>
      <c r="V10" s="1">
        <v>102.9</v>
      </c>
      <c r="W10" s="1">
        <v>101.3</v>
      </c>
      <c r="X10" s="1">
        <v>101.6</v>
      </c>
      <c r="Y10" s="1">
        <v>104.5</v>
      </c>
      <c r="Z10" s="1">
        <v>103</v>
      </c>
      <c r="AA10" s="1">
        <v>109.1</v>
      </c>
      <c r="AB10" s="1">
        <v>101.5</v>
      </c>
      <c r="AC10" s="1">
        <v>101.7</v>
      </c>
      <c r="AD10" s="1">
        <v>102.2</v>
      </c>
      <c r="AE10" s="1">
        <v>100.9</v>
      </c>
      <c r="AF10" s="1">
        <v>100.8</v>
      </c>
      <c r="AG10" s="1">
        <v>103.9</v>
      </c>
      <c r="AH10" s="1">
        <v>100.1</v>
      </c>
      <c r="AI10" s="1">
        <v>111.5</v>
      </c>
      <c r="AJ10" s="1">
        <v>115.5</v>
      </c>
      <c r="AK10" s="1">
        <v>100</v>
      </c>
      <c r="AL10" s="1">
        <v>103.3</v>
      </c>
      <c r="AM10" s="1">
        <v>100.5</v>
      </c>
      <c r="AN10" s="1">
        <v>100.9</v>
      </c>
      <c r="AO10" s="1">
        <v>97.5</v>
      </c>
      <c r="AP10" s="1">
        <v>102.1</v>
      </c>
      <c r="AQ10" s="1">
        <v>103</v>
      </c>
      <c r="AR10" s="1">
        <v>99.9</v>
      </c>
      <c r="AS10" s="1">
        <v>102.4</v>
      </c>
      <c r="AT10" s="1">
        <v>100.8</v>
      </c>
      <c r="AU10" s="1">
        <v>102.4</v>
      </c>
      <c r="AV10" s="1">
        <v>100.7</v>
      </c>
      <c r="AW10" s="1">
        <v>104.1</v>
      </c>
      <c r="AX10" s="1">
        <v>100.2</v>
      </c>
      <c r="AY10" s="1">
        <v>100</v>
      </c>
      <c r="AZ10" s="1">
        <v>100.5</v>
      </c>
      <c r="BA10" s="1">
        <v>99.8</v>
      </c>
      <c r="BB10" s="1">
        <v>99.8</v>
      </c>
    </row>
    <row r="11" spans="1:54" ht="13.5" hidden="1" customHeight="1">
      <c r="A11" s="62">
        <v>39692</v>
      </c>
      <c r="B11" s="1">
        <v>102.8</v>
      </c>
      <c r="C11" s="1">
        <v>103.9</v>
      </c>
      <c r="D11" s="1">
        <v>104</v>
      </c>
      <c r="E11" s="1">
        <v>108.4</v>
      </c>
      <c r="F11" s="1">
        <v>101.4</v>
      </c>
      <c r="G11" s="1">
        <v>104.7</v>
      </c>
      <c r="H11" s="1">
        <v>104.9</v>
      </c>
      <c r="I11" s="1">
        <v>107.3</v>
      </c>
      <c r="J11" s="1">
        <v>95.5</v>
      </c>
      <c r="K11" s="1">
        <v>97.4</v>
      </c>
      <c r="L11" s="1">
        <v>104.9</v>
      </c>
      <c r="M11" s="1">
        <v>104.7</v>
      </c>
      <c r="N11" s="1">
        <v>103</v>
      </c>
      <c r="O11" s="1">
        <v>102.3</v>
      </c>
      <c r="P11" s="1">
        <v>102.2</v>
      </c>
      <c r="Q11" s="1">
        <v>101.9</v>
      </c>
      <c r="R11" s="1">
        <v>102.5</v>
      </c>
      <c r="S11" s="1">
        <v>100.5</v>
      </c>
      <c r="T11" s="1">
        <v>100.5</v>
      </c>
      <c r="U11" s="1">
        <v>100.7</v>
      </c>
      <c r="V11" s="1">
        <v>103.6</v>
      </c>
      <c r="W11" s="1">
        <v>102.5</v>
      </c>
      <c r="X11" s="1">
        <v>102.4</v>
      </c>
      <c r="Y11" s="1">
        <v>105.8</v>
      </c>
      <c r="Z11" s="1">
        <v>103</v>
      </c>
      <c r="AA11" s="1">
        <v>110</v>
      </c>
      <c r="AB11" s="1">
        <v>102.4</v>
      </c>
      <c r="AC11" s="1">
        <v>101.9</v>
      </c>
      <c r="AD11" s="1">
        <v>103.3</v>
      </c>
      <c r="AE11" s="1">
        <v>102.4</v>
      </c>
      <c r="AF11" s="1">
        <v>100.8</v>
      </c>
      <c r="AG11" s="1">
        <v>103.4</v>
      </c>
      <c r="AH11" s="1">
        <v>101</v>
      </c>
      <c r="AI11" s="1">
        <v>105.9</v>
      </c>
      <c r="AJ11" s="1">
        <v>107.3</v>
      </c>
      <c r="AK11" s="1">
        <v>102</v>
      </c>
      <c r="AL11" s="1">
        <v>105.7</v>
      </c>
      <c r="AM11" s="1">
        <v>100.4</v>
      </c>
      <c r="AN11" s="1">
        <v>100.9</v>
      </c>
      <c r="AO11" s="1">
        <v>96.9</v>
      </c>
      <c r="AP11" s="1">
        <v>102.9</v>
      </c>
      <c r="AQ11" s="1">
        <v>104.5</v>
      </c>
      <c r="AR11" s="1">
        <v>101.6</v>
      </c>
      <c r="AS11" s="1">
        <v>100</v>
      </c>
      <c r="AT11" s="1">
        <v>100.8</v>
      </c>
      <c r="AU11" s="1">
        <v>100.6</v>
      </c>
      <c r="AV11" s="1">
        <v>100.4</v>
      </c>
      <c r="AW11" s="1">
        <v>100.8</v>
      </c>
      <c r="AX11" s="1">
        <v>101.2</v>
      </c>
      <c r="AY11" s="1">
        <v>101.6</v>
      </c>
      <c r="AZ11" s="1">
        <v>100.5</v>
      </c>
      <c r="BA11" s="1">
        <v>107.4</v>
      </c>
      <c r="BB11" s="1">
        <v>99.8</v>
      </c>
    </row>
    <row r="12" spans="1:54" ht="13.5" hidden="1" customHeight="1">
      <c r="A12" s="62">
        <v>39722</v>
      </c>
      <c r="B12" s="1">
        <v>103.3</v>
      </c>
      <c r="C12" s="1">
        <v>105.2</v>
      </c>
      <c r="D12" s="1">
        <v>105.3</v>
      </c>
      <c r="E12" s="1">
        <v>110.2</v>
      </c>
      <c r="F12" s="1">
        <v>101.3</v>
      </c>
      <c r="G12" s="1">
        <v>106.4</v>
      </c>
      <c r="H12" s="1">
        <v>105.6</v>
      </c>
      <c r="I12" s="1">
        <v>108.6</v>
      </c>
      <c r="J12" s="1">
        <v>92.1</v>
      </c>
      <c r="K12" s="1">
        <v>102</v>
      </c>
      <c r="L12" s="1">
        <v>104.8</v>
      </c>
      <c r="M12" s="1">
        <v>106.9</v>
      </c>
      <c r="N12" s="1">
        <v>103.1</v>
      </c>
      <c r="O12" s="1">
        <v>101.8</v>
      </c>
      <c r="P12" s="1">
        <v>102</v>
      </c>
      <c r="Q12" s="1">
        <v>101.7</v>
      </c>
      <c r="R12" s="1">
        <v>101.6</v>
      </c>
      <c r="S12" s="1">
        <v>100.9</v>
      </c>
      <c r="T12" s="1">
        <v>100.9</v>
      </c>
      <c r="U12" s="1">
        <v>101</v>
      </c>
      <c r="V12" s="1">
        <v>103.5</v>
      </c>
      <c r="W12" s="1">
        <v>102.5</v>
      </c>
      <c r="X12" s="1">
        <v>102.4</v>
      </c>
      <c r="Y12" s="1">
        <v>106.2</v>
      </c>
      <c r="Z12" s="1">
        <v>103</v>
      </c>
      <c r="AA12" s="1">
        <v>109.3</v>
      </c>
      <c r="AB12" s="1">
        <v>102.7</v>
      </c>
      <c r="AC12" s="1">
        <v>102.4</v>
      </c>
      <c r="AD12" s="1">
        <v>103</v>
      </c>
      <c r="AE12" s="1">
        <v>102.8</v>
      </c>
      <c r="AF12" s="1">
        <v>100.8</v>
      </c>
      <c r="AG12" s="1">
        <v>102.9</v>
      </c>
      <c r="AH12" s="1">
        <v>101</v>
      </c>
      <c r="AI12" s="1">
        <v>103.9</v>
      </c>
      <c r="AJ12" s="1">
        <v>104.4</v>
      </c>
      <c r="AK12" s="1">
        <v>102.5</v>
      </c>
      <c r="AL12" s="1">
        <v>105.7</v>
      </c>
      <c r="AM12" s="1">
        <v>100.6</v>
      </c>
      <c r="AN12" s="1">
        <v>100.9</v>
      </c>
      <c r="AO12" s="1">
        <v>98.1</v>
      </c>
      <c r="AP12" s="1">
        <v>103.1</v>
      </c>
      <c r="AQ12" s="1">
        <v>105</v>
      </c>
      <c r="AR12" s="1">
        <v>101.6</v>
      </c>
      <c r="AS12" s="1">
        <v>99.6</v>
      </c>
      <c r="AT12" s="1">
        <v>100.8</v>
      </c>
      <c r="AU12" s="1">
        <v>102.7</v>
      </c>
      <c r="AV12" s="1">
        <v>104.5</v>
      </c>
      <c r="AW12" s="1">
        <v>100.7</v>
      </c>
      <c r="AX12" s="1">
        <v>103.4</v>
      </c>
      <c r="AY12" s="1">
        <v>103.8</v>
      </c>
      <c r="AZ12" s="1">
        <v>100.5</v>
      </c>
      <c r="BA12" s="1">
        <v>107.4</v>
      </c>
      <c r="BB12" s="1">
        <v>106.5</v>
      </c>
    </row>
    <row r="13" spans="1:54" ht="13.5" hidden="1" customHeight="1">
      <c r="A13" s="62">
        <v>39753</v>
      </c>
      <c r="B13" s="1">
        <v>103.4</v>
      </c>
      <c r="C13" s="1">
        <v>105.7</v>
      </c>
      <c r="D13" s="1">
        <v>105.8</v>
      </c>
      <c r="E13" s="1">
        <v>109.7</v>
      </c>
      <c r="F13" s="1">
        <v>102.2</v>
      </c>
      <c r="G13" s="1">
        <v>110.9</v>
      </c>
      <c r="H13" s="1">
        <v>105.5</v>
      </c>
      <c r="I13" s="1">
        <v>107.1</v>
      </c>
      <c r="J13" s="1">
        <v>101.7</v>
      </c>
      <c r="K13" s="1">
        <v>103.2</v>
      </c>
      <c r="L13" s="1">
        <v>104.5</v>
      </c>
      <c r="M13" s="1">
        <v>108</v>
      </c>
      <c r="N13" s="1">
        <v>103.4</v>
      </c>
      <c r="O13" s="1">
        <v>102.1</v>
      </c>
      <c r="P13" s="1">
        <v>102.6</v>
      </c>
      <c r="Q13" s="1">
        <v>101.7</v>
      </c>
      <c r="R13" s="1">
        <v>101.8</v>
      </c>
      <c r="S13" s="1">
        <v>100.7</v>
      </c>
      <c r="T13" s="1">
        <v>100.5</v>
      </c>
      <c r="U13" s="1">
        <v>101.1</v>
      </c>
      <c r="V13" s="1">
        <v>103.6</v>
      </c>
      <c r="W13" s="1">
        <v>102.5</v>
      </c>
      <c r="X13" s="1">
        <v>102.4</v>
      </c>
      <c r="Y13" s="1">
        <v>107.5</v>
      </c>
      <c r="Z13" s="1">
        <v>103</v>
      </c>
      <c r="AA13" s="1">
        <v>109.3</v>
      </c>
      <c r="AB13" s="1">
        <v>102.6</v>
      </c>
      <c r="AC13" s="1">
        <v>102.1</v>
      </c>
      <c r="AD13" s="1">
        <v>103</v>
      </c>
      <c r="AE13" s="1">
        <v>102.9</v>
      </c>
      <c r="AF13" s="1">
        <v>101.6</v>
      </c>
      <c r="AG13" s="1">
        <v>101.8</v>
      </c>
      <c r="AH13" s="1">
        <v>100.8</v>
      </c>
      <c r="AI13" s="1">
        <v>100.3</v>
      </c>
      <c r="AJ13" s="1">
        <v>99.3</v>
      </c>
      <c r="AK13" s="1">
        <v>103.2</v>
      </c>
      <c r="AL13" s="1">
        <v>105.7</v>
      </c>
      <c r="AM13" s="1">
        <v>100.6</v>
      </c>
      <c r="AN13" s="1">
        <v>100.9</v>
      </c>
      <c r="AO13" s="1">
        <v>98.2</v>
      </c>
      <c r="AP13" s="1">
        <v>105.3</v>
      </c>
      <c r="AQ13" s="1">
        <v>106.8</v>
      </c>
      <c r="AR13" s="1">
        <v>101.6</v>
      </c>
      <c r="AS13" s="1">
        <v>106</v>
      </c>
      <c r="AT13" s="1">
        <v>100.8</v>
      </c>
      <c r="AU13" s="1">
        <v>104.1</v>
      </c>
      <c r="AV13" s="1">
        <v>105</v>
      </c>
      <c r="AW13" s="1">
        <v>103.1</v>
      </c>
      <c r="AX13" s="1">
        <v>103.6</v>
      </c>
      <c r="AY13" s="1">
        <v>105.5</v>
      </c>
      <c r="AZ13" s="1">
        <v>100.5</v>
      </c>
      <c r="BA13" s="1">
        <v>107.6</v>
      </c>
      <c r="BB13" s="1">
        <v>106.5</v>
      </c>
    </row>
    <row r="14" spans="1:54" ht="13.5" hidden="1" customHeight="1">
      <c r="A14" s="62">
        <v>39783</v>
      </c>
      <c r="B14" s="1">
        <v>103.5</v>
      </c>
      <c r="C14" s="1">
        <v>106.6</v>
      </c>
      <c r="D14" s="1">
        <v>106.6</v>
      </c>
      <c r="E14" s="1">
        <v>110.7</v>
      </c>
      <c r="F14" s="1">
        <v>103.7</v>
      </c>
      <c r="G14" s="1">
        <v>110.6</v>
      </c>
      <c r="H14" s="1">
        <v>106.1</v>
      </c>
      <c r="I14" s="1">
        <v>105.1</v>
      </c>
      <c r="J14" s="1">
        <v>107.7</v>
      </c>
      <c r="K14" s="1">
        <v>105.2</v>
      </c>
      <c r="L14" s="1">
        <v>102.2</v>
      </c>
      <c r="M14" s="1">
        <v>107</v>
      </c>
      <c r="N14" s="1">
        <v>103.2</v>
      </c>
      <c r="O14" s="1">
        <v>101.7</v>
      </c>
      <c r="P14" s="1">
        <v>101.6</v>
      </c>
      <c r="Q14" s="1">
        <v>101.4</v>
      </c>
      <c r="R14" s="1">
        <v>101.9</v>
      </c>
      <c r="S14" s="1">
        <v>101.2</v>
      </c>
      <c r="T14" s="1">
        <v>101.3</v>
      </c>
      <c r="U14" s="1">
        <v>101</v>
      </c>
      <c r="V14" s="1">
        <v>105.1</v>
      </c>
      <c r="W14" s="1">
        <v>104.4</v>
      </c>
      <c r="X14" s="1">
        <v>104.5</v>
      </c>
      <c r="Y14" s="1">
        <v>111.3</v>
      </c>
      <c r="Z14" s="1">
        <v>103</v>
      </c>
      <c r="AA14" s="1">
        <v>109.3</v>
      </c>
      <c r="AB14" s="1">
        <v>102.7</v>
      </c>
      <c r="AC14" s="1">
        <v>101.2</v>
      </c>
      <c r="AD14" s="1">
        <v>102.5</v>
      </c>
      <c r="AE14" s="1">
        <v>104.2</v>
      </c>
      <c r="AF14" s="1">
        <v>101.5</v>
      </c>
      <c r="AG14" s="1">
        <v>98.8</v>
      </c>
      <c r="AH14" s="1">
        <v>101.1</v>
      </c>
      <c r="AI14" s="1">
        <v>87.4</v>
      </c>
      <c r="AJ14" s="1">
        <v>81.2</v>
      </c>
      <c r="AK14" s="1">
        <v>105.3</v>
      </c>
      <c r="AL14" s="1">
        <v>107.4</v>
      </c>
      <c r="AM14" s="1">
        <v>100.7</v>
      </c>
      <c r="AN14" s="1">
        <v>100.9</v>
      </c>
      <c r="AO14" s="1">
        <v>99.6</v>
      </c>
      <c r="AP14" s="1">
        <v>104.6</v>
      </c>
      <c r="AQ14" s="1">
        <v>106.1</v>
      </c>
      <c r="AR14" s="1">
        <v>102.4</v>
      </c>
      <c r="AS14" s="1">
        <v>103.3</v>
      </c>
      <c r="AT14" s="1">
        <v>100.8</v>
      </c>
      <c r="AU14" s="1">
        <v>105.8</v>
      </c>
      <c r="AV14" s="1">
        <v>106</v>
      </c>
      <c r="AW14" s="1">
        <v>105.5</v>
      </c>
      <c r="AX14" s="1">
        <v>103.7</v>
      </c>
      <c r="AY14" s="1">
        <v>105.9</v>
      </c>
      <c r="AZ14" s="1">
        <v>100.5</v>
      </c>
      <c r="BA14" s="1">
        <v>107.6</v>
      </c>
      <c r="BB14" s="1">
        <v>106.5</v>
      </c>
    </row>
    <row r="15" spans="1:54" ht="13.5" hidden="1" customHeight="1">
      <c r="A15" s="62">
        <v>39814</v>
      </c>
      <c r="B15" s="1">
        <v>104.5</v>
      </c>
      <c r="C15" s="1">
        <v>109.8</v>
      </c>
      <c r="D15" s="1">
        <v>110</v>
      </c>
      <c r="E15" s="1">
        <v>109.6</v>
      </c>
      <c r="F15" s="1">
        <v>106.9</v>
      </c>
      <c r="G15" s="1">
        <v>113.9</v>
      </c>
      <c r="H15" s="1">
        <v>107.7</v>
      </c>
      <c r="I15" s="1">
        <v>104.4</v>
      </c>
      <c r="J15" s="1">
        <v>113.1</v>
      </c>
      <c r="K15" s="1">
        <v>124</v>
      </c>
      <c r="L15" s="1">
        <v>103.5</v>
      </c>
      <c r="M15" s="1">
        <v>108.4</v>
      </c>
      <c r="N15" s="1">
        <v>104.2</v>
      </c>
      <c r="O15" s="1">
        <v>103.4</v>
      </c>
      <c r="P15" s="1">
        <v>105.3</v>
      </c>
      <c r="Q15" s="1">
        <v>103.4</v>
      </c>
      <c r="R15" s="1">
        <v>102.2</v>
      </c>
      <c r="S15" s="1">
        <v>102.1</v>
      </c>
      <c r="T15" s="1">
        <v>101.9</v>
      </c>
      <c r="U15" s="1">
        <v>102.6</v>
      </c>
      <c r="V15" s="1">
        <v>105.1</v>
      </c>
      <c r="W15" s="1">
        <v>104.4</v>
      </c>
      <c r="X15" s="1">
        <v>104.5</v>
      </c>
      <c r="Y15" s="1">
        <v>111.3</v>
      </c>
      <c r="Z15" s="1">
        <v>103</v>
      </c>
      <c r="AA15" s="1">
        <v>109.2</v>
      </c>
      <c r="AB15" s="1">
        <v>103.8</v>
      </c>
      <c r="AC15" s="1">
        <v>102</v>
      </c>
      <c r="AD15" s="1">
        <v>105.3</v>
      </c>
      <c r="AE15" s="1">
        <v>104.8</v>
      </c>
      <c r="AF15" s="1">
        <v>102</v>
      </c>
      <c r="AG15" s="1">
        <v>96.7</v>
      </c>
      <c r="AH15" s="1">
        <v>101.8</v>
      </c>
      <c r="AI15" s="1">
        <v>77.900000000000006</v>
      </c>
      <c r="AJ15" s="1">
        <v>65.900000000000006</v>
      </c>
      <c r="AK15" s="1">
        <v>112.4</v>
      </c>
      <c r="AL15" s="1">
        <v>107.7</v>
      </c>
      <c r="AM15" s="1">
        <v>101.1</v>
      </c>
      <c r="AN15" s="1">
        <v>101</v>
      </c>
      <c r="AO15" s="1">
        <v>101.2</v>
      </c>
      <c r="AP15" s="1">
        <v>105.2</v>
      </c>
      <c r="AQ15" s="1">
        <v>107.1</v>
      </c>
      <c r="AR15" s="1">
        <v>103.8</v>
      </c>
      <c r="AS15" s="1">
        <v>101.7</v>
      </c>
      <c r="AT15" s="1">
        <v>100.8</v>
      </c>
      <c r="AU15" s="1">
        <v>108</v>
      </c>
      <c r="AV15" s="1">
        <v>107.4</v>
      </c>
      <c r="AW15" s="1">
        <v>108.8</v>
      </c>
      <c r="AX15" s="1">
        <v>107.6</v>
      </c>
      <c r="AY15" s="1">
        <v>106.9</v>
      </c>
      <c r="AZ15" s="1">
        <v>101.7</v>
      </c>
      <c r="BA15" s="1">
        <v>111.6</v>
      </c>
      <c r="BB15" s="1">
        <v>116.4</v>
      </c>
    </row>
    <row r="16" spans="1:54" ht="13.5" hidden="1" customHeight="1">
      <c r="A16" s="62">
        <v>39845</v>
      </c>
      <c r="B16" s="1">
        <v>105.3</v>
      </c>
      <c r="C16" s="1">
        <v>109.6</v>
      </c>
      <c r="D16" s="1">
        <v>109.6</v>
      </c>
      <c r="E16" s="1">
        <v>109</v>
      </c>
      <c r="F16" s="1">
        <v>107</v>
      </c>
      <c r="G16" s="1">
        <v>115.1</v>
      </c>
      <c r="H16" s="1">
        <v>107.6</v>
      </c>
      <c r="I16" s="1">
        <v>100.2</v>
      </c>
      <c r="J16" s="1">
        <v>114.6</v>
      </c>
      <c r="K16" s="1">
        <v>122.9</v>
      </c>
      <c r="L16" s="1">
        <v>103.6</v>
      </c>
      <c r="M16" s="1">
        <v>108.1</v>
      </c>
      <c r="N16" s="1">
        <v>104.6</v>
      </c>
      <c r="O16" s="1">
        <v>103.6</v>
      </c>
      <c r="P16" s="1">
        <v>105.1</v>
      </c>
      <c r="Q16" s="1">
        <v>103.4</v>
      </c>
      <c r="R16" s="1">
        <v>102.7</v>
      </c>
      <c r="S16" s="1">
        <v>102.5</v>
      </c>
      <c r="T16" s="1">
        <v>102.6</v>
      </c>
      <c r="U16" s="1">
        <v>102.3</v>
      </c>
      <c r="V16" s="1">
        <v>105.1</v>
      </c>
      <c r="W16" s="1">
        <v>104.4</v>
      </c>
      <c r="X16" s="1">
        <v>104.5</v>
      </c>
      <c r="Y16" s="1">
        <v>111.2</v>
      </c>
      <c r="Z16" s="1">
        <v>103</v>
      </c>
      <c r="AA16" s="1">
        <v>108.9</v>
      </c>
      <c r="AB16" s="1">
        <v>104.3</v>
      </c>
      <c r="AC16" s="1">
        <v>102</v>
      </c>
      <c r="AD16" s="1">
        <v>107.5</v>
      </c>
      <c r="AE16" s="1">
        <v>104.9</v>
      </c>
      <c r="AF16" s="1">
        <v>108.7</v>
      </c>
      <c r="AG16" s="1">
        <v>98.3</v>
      </c>
      <c r="AH16" s="1">
        <v>102.3</v>
      </c>
      <c r="AI16" s="1">
        <v>83</v>
      </c>
      <c r="AJ16" s="1">
        <v>72.8</v>
      </c>
      <c r="AK16" s="1">
        <v>112.4</v>
      </c>
      <c r="AL16" s="1">
        <v>107.7</v>
      </c>
      <c r="AM16" s="1">
        <v>100.6</v>
      </c>
      <c r="AN16" s="1">
        <v>101</v>
      </c>
      <c r="AO16" s="1">
        <v>97.6</v>
      </c>
      <c r="AP16" s="1">
        <v>106</v>
      </c>
      <c r="AQ16" s="1">
        <v>108</v>
      </c>
      <c r="AR16" s="1">
        <v>104</v>
      </c>
      <c r="AS16" s="1">
        <v>102.7</v>
      </c>
      <c r="AT16" s="1">
        <v>100.8</v>
      </c>
      <c r="AU16" s="1">
        <v>108.4</v>
      </c>
      <c r="AV16" s="1">
        <v>108.2</v>
      </c>
      <c r="AW16" s="1">
        <v>108.7</v>
      </c>
      <c r="AX16" s="1">
        <v>110.7</v>
      </c>
      <c r="AY16" s="1">
        <v>108.3</v>
      </c>
      <c r="AZ16" s="1">
        <v>107.8</v>
      </c>
      <c r="BA16" s="1">
        <v>111.6</v>
      </c>
      <c r="BB16" s="1">
        <v>116.4</v>
      </c>
    </row>
    <row r="17" spans="1:54" ht="13.5" hidden="1" customHeight="1">
      <c r="A17" s="62">
        <v>39873</v>
      </c>
      <c r="B17" s="1">
        <v>106.5</v>
      </c>
      <c r="C17" s="1">
        <v>109.8</v>
      </c>
      <c r="D17" s="1">
        <v>109.7</v>
      </c>
      <c r="E17" s="1">
        <v>109.1</v>
      </c>
      <c r="F17" s="1">
        <v>108.6</v>
      </c>
      <c r="G17" s="1">
        <v>112.6</v>
      </c>
      <c r="H17" s="1">
        <v>110.2</v>
      </c>
      <c r="I17" s="1">
        <v>95.9</v>
      </c>
      <c r="J17" s="1">
        <v>118.9</v>
      </c>
      <c r="K17" s="1">
        <v>118.8</v>
      </c>
      <c r="L17" s="1">
        <v>105</v>
      </c>
      <c r="M17" s="1">
        <v>109.6</v>
      </c>
      <c r="N17" s="1">
        <v>110.3</v>
      </c>
      <c r="O17" s="1">
        <v>109.9</v>
      </c>
      <c r="P17" s="1">
        <v>111.2</v>
      </c>
      <c r="Q17" s="1">
        <v>109.5</v>
      </c>
      <c r="R17" s="1">
        <v>109.1</v>
      </c>
      <c r="S17" s="1">
        <v>103</v>
      </c>
      <c r="T17" s="1">
        <v>103</v>
      </c>
      <c r="U17" s="1">
        <v>103.1</v>
      </c>
      <c r="V17" s="1">
        <v>105.5</v>
      </c>
      <c r="W17" s="1">
        <v>105.2</v>
      </c>
      <c r="X17" s="1">
        <v>104.8</v>
      </c>
      <c r="Y17" s="1">
        <v>110.6</v>
      </c>
      <c r="Z17" s="1">
        <v>103</v>
      </c>
      <c r="AA17" s="1">
        <v>110.6</v>
      </c>
      <c r="AB17" s="1">
        <v>105.2</v>
      </c>
      <c r="AC17" s="1">
        <v>101</v>
      </c>
      <c r="AD17" s="1">
        <v>110</v>
      </c>
      <c r="AE17" s="1">
        <v>106.8</v>
      </c>
      <c r="AF17" s="1">
        <v>110.8</v>
      </c>
      <c r="AG17" s="1">
        <v>99.3</v>
      </c>
      <c r="AH17" s="1">
        <v>102.5</v>
      </c>
      <c r="AI17" s="1">
        <v>87.5</v>
      </c>
      <c r="AJ17" s="1">
        <v>77.900000000000006</v>
      </c>
      <c r="AK17" s="1">
        <v>115.3</v>
      </c>
      <c r="AL17" s="1">
        <v>106.4</v>
      </c>
      <c r="AM17" s="1">
        <v>100.6</v>
      </c>
      <c r="AN17" s="1">
        <v>101</v>
      </c>
      <c r="AO17" s="1">
        <v>97.8</v>
      </c>
      <c r="AP17" s="1">
        <v>111</v>
      </c>
      <c r="AQ17" s="1">
        <v>110.2</v>
      </c>
      <c r="AR17" s="1">
        <v>115.6</v>
      </c>
      <c r="AS17" s="1">
        <v>107.6</v>
      </c>
      <c r="AT17" s="1">
        <v>107.3</v>
      </c>
      <c r="AU17" s="1">
        <v>111.3</v>
      </c>
      <c r="AV17" s="1">
        <v>110.4</v>
      </c>
      <c r="AW17" s="1">
        <v>112.1</v>
      </c>
      <c r="AX17" s="1">
        <v>111.3</v>
      </c>
      <c r="AY17" s="1">
        <v>111</v>
      </c>
      <c r="AZ17" s="1">
        <v>107.8</v>
      </c>
      <c r="BA17" s="1">
        <v>114</v>
      </c>
      <c r="BB17" s="1">
        <v>116.4</v>
      </c>
    </row>
    <row r="18" spans="1:54" ht="13.5" hidden="1" customHeight="1">
      <c r="A18" s="62">
        <v>39904</v>
      </c>
      <c r="B18" s="1">
        <v>107.1</v>
      </c>
      <c r="C18" s="1">
        <v>110.5</v>
      </c>
      <c r="D18" s="1">
        <v>110.4</v>
      </c>
      <c r="E18" s="1">
        <v>109.7</v>
      </c>
      <c r="F18" s="1">
        <v>109.2</v>
      </c>
      <c r="G18" s="1">
        <v>114.1</v>
      </c>
      <c r="H18" s="1">
        <v>111.1</v>
      </c>
      <c r="I18" s="1">
        <v>93</v>
      </c>
      <c r="J18" s="1">
        <v>112.6</v>
      </c>
      <c r="K18" s="1">
        <v>120</v>
      </c>
      <c r="L18" s="1">
        <v>109.3</v>
      </c>
      <c r="M18" s="1">
        <v>111.9</v>
      </c>
      <c r="N18" s="1">
        <v>111.5</v>
      </c>
      <c r="O18" s="1">
        <v>110.8</v>
      </c>
      <c r="P18" s="1">
        <v>111.8</v>
      </c>
      <c r="Q18" s="1">
        <v>112</v>
      </c>
      <c r="R18" s="1">
        <v>110</v>
      </c>
      <c r="S18" s="1">
        <v>103</v>
      </c>
      <c r="T18" s="1">
        <v>102.8</v>
      </c>
      <c r="U18" s="1">
        <v>103.4</v>
      </c>
      <c r="V18" s="1">
        <v>105.9</v>
      </c>
      <c r="W18" s="1">
        <v>105.2</v>
      </c>
      <c r="X18" s="1">
        <v>104.8</v>
      </c>
      <c r="Y18" s="1">
        <v>112.1</v>
      </c>
      <c r="Z18" s="1">
        <v>103</v>
      </c>
      <c r="AA18" s="1">
        <v>112.6</v>
      </c>
      <c r="AB18" s="1">
        <v>105.7</v>
      </c>
      <c r="AC18" s="1">
        <v>101.3</v>
      </c>
      <c r="AD18" s="1">
        <v>110.9</v>
      </c>
      <c r="AE18" s="1">
        <v>107.2</v>
      </c>
      <c r="AF18" s="1">
        <v>111.6</v>
      </c>
      <c r="AG18" s="1">
        <v>100.5</v>
      </c>
      <c r="AH18" s="1">
        <v>103.3</v>
      </c>
      <c r="AI18" s="1">
        <v>90.5</v>
      </c>
      <c r="AJ18" s="1">
        <v>81.7</v>
      </c>
      <c r="AK18" s="1">
        <v>116</v>
      </c>
      <c r="AL18" s="1">
        <v>106.4</v>
      </c>
      <c r="AM18" s="1">
        <v>100.6</v>
      </c>
      <c r="AN18" s="1">
        <v>101.1</v>
      </c>
      <c r="AO18" s="1">
        <v>97.1</v>
      </c>
      <c r="AP18" s="1">
        <v>112.7</v>
      </c>
      <c r="AQ18" s="1">
        <v>111.4</v>
      </c>
      <c r="AR18" s="1">
        <v>117.7</v>
      </c>
      <c r="AS18" s="1">
        <v>109.8</v>
      </c>
      <c r="AT18" s="1">
        <v>107.3</v>
      </c>
      <c r="AU18" s="1">
        <v>110.3</v>
      </c>
      <c r="AV18" s="1">
        <v>111.3</v>
      </c>
      <c r="AW18" s="1">
        <v>109.3</v>
      </c>
      <c r="AX18" s="1">
        <v>111.5</v>
      </c>
      <c r="AY18" s="1">
        <v>112.1</v>
      </c>
      <c r="AZ18" s="1">
        <v>107.8</v>
      </c>
      <c r="BA18" s="1">
        <v>114</v>
      </c>
      <c r="BB18" s="1">
        <v>116.4</v>
      </c>
    </row>
    <row r="19" spans="1:54" ht="13.5" hidden="1" customHeight="1">
      <c r="A19" s="62">
        <v>39934</v>
      </c>
      <c r="B19" s="1">
        <v>107.3</v>
      </c>
      <c r="C19" s="1">
        <v>110.9</v>
      </c>
      <c r="D19" s="1">
        <v>110.7</v>
      </c>
      <c r="E19" s="1">
        <v>109.4</v>
      </c>
      <c r="F19" s="1">
        <v>109.2</v>
      </c>
      <c r="G19" s="1">
        <v>115.3</v>
      </c>
      <c r="H19" s="1">
        <v>112.4</v>
      </c>
      <c r="I19" s="1">
        <v>92.1</v>
      </c>
      <c r="J19" s="1">
        <v>110.8</v>
      </c>
      <c r="K19" s="1">
        <v>120.2</v>
      </c>
      <c r="L19" s="1">
        <v>112.4</v>
      </c>
      <c r="M19" s="1">
        <v>113.5</v>
      </c>
      <c r="N19" s="1">
        <v>111.8</v>
      </c>
      <c r="O19" s="1">
        <v>111.3</v>
      </c>
      <c r="P19" s="1">
        <v>112.7</v>
      </c>
      <c r="Q19" s="1">
        <v>112</v>
      </c>
      <c r="R19" s="1">
        <v>110.3</v>
      </c>
      <c r="S19" s="1">
        <v>102.9</v>
      </c>
      <c r="T19" s="1">
        <v>102.6</v>
      </c>
      <c r="U19" s="1">
        <v>103.6</v>
      </c>
      <c r="V19" s="1">
        <v>105.9</v>
      </c>
      <c r="W19" s="1">
        <v>105.2</v>
      </c>
      <c r="X19" s="1">
        <v>104.8</v>
      </c>
      <c r="Y19" s="1">
        <v>112.6</v>
      </c>
      <c r="Z19" s="1">
        <v>103</v>
      </c>
      <c r="AA19" s="1">
        <v>112.4</v>
      </c>
      <c r="AB19" s="1">
        <v>106.1</v>
      </c>
      <c r="AC19" s="1">
        <v>101.3</v>
      </c>
      <c r="AD19" s="1">
        <v>111.5</v>
      </c>
      <c r="AE19" s="1">
        <v>108</v>
      </c>
      <c r="AF19" s="1">
        <v>112</v>
      </c>
      <c r="AG19" s="1">
        <v>101.2</v>
      </c>
      <c r="AH19" s="1">
        <v>104.8</v>
      </c>
      <c r="AI19" s="1">
        <v>90.3</v>
      </c>
      <c r="AJ19" s="1">
        <v>81.3</v>
      </c>
      <c r="AK19" s="1">
        <v>116.1</v>
      </c>
      <c r="AL19" s="1">
        <v>106.4</v>
      </c>
      <c r="AM19" s="1">
        <v>100.5</v>
      </c>
      <c r="AN19" s="1">
        <v>101.1</v>
      </c>
      <c r="AO19" s="1">
        <v>95.8</v>
      </c>
      <c r="AP19" s="1">
        <v>113.9</v>
      </c>
      <c r="AQ19" s="1">
        <v>113.7</v>
      </c>
      <c r="AR19" s="1">
        <v>117.7</v>
      </c>
      <c r="AS19" s="1">
        <v>109.4</v>
      </c>
      <c r="AT19" s="1">
        <v>107.3</v>
      </c>
      <c r="AU19" s="1">
        <v>109.9</v>
      </c>
      <c r="AV19" s="1">
        <v>111.2</v>
      </c>
      <c r="AW19" s="1">
        <v>108.5</v>
      </c>
      <c r="AX19" s="1">
        <v>111.5</v>
      </c>
      <c r="AY19" s="1">
        <v>112.4</v>
      </c>
      <c r="AZ19" s="1">
        <v>107.8</v>
      </c>
      <c r="BA19" s="1">
        <v>114</v>
      </c>
      <c r="BB19" s="1">
        <v>116.4</v>
      </c>
    </row>
    <row r="20" spans="1:54" ht="13.5" hidden="1" customHeight="1">
      <c r="A20" s="62">
        <v>39965</v>
      </c>
      <c r="B20" s="1">
        <v>107.6</v>
      </c>
      <c r="C20" s="1">
        <v>110.3</v>
      </c>
      <c r="D20" s="1">
        <v>110.1</v>
      </c>
      <c r="E20" s="1">
        <v>109</v>
      </c>
      <c r="F20" s="1">
        <v>108.9</v>
      </c>
      <c r="G20" s="1">
        <v>115</v>
      </c>
      <c r="H20" s="1">
        <v>112.8</v>
      </c>
      <c r="I20" s="1">
        <v>91.7</v>
      </c>
      <c r="J20" s="1">
        <v>103.3</v>
      </c>
      <c r="K20" s="1">
        <v>118.5</v>
      </c>
      <c r="L20" s="1">
        <v>112.1</v>
      </c>
      <c r="M20" s="1">
        <v>114.2</v>
      </c>
      <c r="N20" s="1">
        <v>111.7</v>
      </c>
      <c r="O20" s="1">
        <v>111.1</v>
      </c>
      <c r="P20" s="1">
        <v>111.7</v>
      </c>
      <c r="Q20" s="1">
        <v>111</v>
      </c>
      <c r="R20" s="1">
        <v>110.7</v>
      </c>
      <c r="S20" s="1">
        <v>103</v>
      </c>
      <c r="T20" s="1">
        <v>102.7</v>
      </c>
      <c r="U20" s="1">
        <v>103.8</v>
      </c>
      <c r="V20" s="1">
        <v>106.7</v>
      </c>
      <c r="W20" s="1">
        <v>106.4</v>
      </c>
      <c r="X20" s="1">
        <v>106.2</v>
      </c>
      <c r="Y20" s="1">
        <v>113.8</v>
      </c>
      <c r="Z20" s="1">
        <v>103</v>
      </c>
      <c r="AA20" s="1">
        <v>112.1</v>
      </c>
      <c r="AB20" s="1">
        <v>106.8</v>
      </c>
      <c r="AC20" s="1">
        <v>100.2</v>
      </c>
      <c r="AD20" s="1">
        <v>112</v>
      </c>
      <c r="AE20" s="1">
        <v>110.4</v>
      </c>
      <c r="AF20" s="1">
        <v>112.2</v>
      </c>
      <c r="AG20" s="1">
        <v>101.8</v>
      </c>
      <c r="AH20" s="1">
        <v>104.9</v>
      </c>
      <c r="AI20" s="1">
        <v>91.6</v>
      </c>
      <c r="AJ20" s="1">
        <v>83.1</v>
      </c>
      <c r="AK20" s="1">
        <v>116.2</v>
      </c>
      <c r="AL20" s="1">
        <v>107.3</v>
      </c>
      <c r="AM20" s="1">
        <v>100.3</v>
      </c>
      <c r="AN20" s="1">
        <v>101.1</v>
      </c>
      <c r="AO20" s="1">
        <v>94.2</v>
      </c>
      <c r="AP20" s="1">
        <v>113.4</v>
      </c>
      <c r="AQ20" s="1">
        <v>113.9</v>
      </c>
      <c r="AR20" s="1">
        <v>117.7</v>
      </c>
      <c r="AS20" s="1">
        <v>106.5</v>
      </c>
      <c r="AT20" s="1">
        <v>107.3</v>
      </c>
      <c r="AU20" s="1">
        <v>111.2</v>
      </c>
      <c r="AV20" s="1">
        <v>113.5</v>
      </c>
      <c r="AW20" s="1">
        <v>108.8</v>
      </c>
      <c r="AX20" s="1">
        <v>111.8</v>
      </c>
      <c r="AY20" s="1">
        <v>114.1</v>
      </c>
      <c r="AZ20" s="1">
        <v>107.8</v>
      </c>
      <c r="BA20" s="1">
        <v>114.4</v>
      </c>
      <c r="BB20" s="1">
        <v>116.4</v>
      </c>
    </row>
    <row r="21" spans="1:54" ht="13.5" hidden="1" customHeight="1">
      <c r="A21" s="62">
        <v>39995</v>
      </c>
      <c r="B21" s="1">
        <v>108.4</v>
      </c>
      <c r="C21" s="1">
        <v>109.3</v>
      </c>
      <c r="D21" s="1">
        <v>109</v>
      </c>
      <c r="E21" s="1">
        <v>108.1</v>
      </c>
      <c r="F21" s="1">
        <v>107.1</v>
      </c>
      <c r="G21" s="1">
        <v>117</v>
      </c>
      <c r="H21" s="1">
        <v>111.2</v>
      </c>
      <c r="I21" s="1">
        <v>91.3</v>
      </c>
      <c r="J21" s="1">
        <v>103.3</v>
      </c>
      <c r="K21" s="1">
        <v>116</v>
      </c>
      <c r="L21" s="1">
        <v>112.4</v>
      </c>
      <c r="M21" s="1">
        <v>115.3</v>
      </c>
      <c r="N21" s="1">
        <v>112.2</v>
      </c>
      <c r="O21" s="1">
        <v>111.3</v>
      </c>
      <c r="P21" s="1">
        <v>111.7</v>
      </c>
      <c r="Q21" s="1">
        <v>112.2</v>
      </c>
      <c r="R21" s="1">
        <v>110.9</v>
      </c>
      <c r="S21" s="1">
        <v>103.3</v>
      </c>
      <c r="T21" s="1">
        <v>102.9</v>
      </c>
      <c r="U21" s="1">
        <v>104.4</v>
      </c>
      <c r="V21" s="1">
        <v>109.7</v>
      </c>
      <c r="W21" s="1">
        <v>106.4</v>
      </c>
      <c r="X21" s="1">
        <v>106.2</v>
      </c>
      <c r="Y21" s="1">
        <v>114.9</v>
      </c>
      <c r="Z21" s="1">
        <v>107.3</v>
      </c>
      <c r="AA21" s="1">
        <v>129.4</v>
      </c>
      <c r="AB21" s="1">
        <v>106.7</v>
      </c>
      <c r="AC21" s="1">
        <v>100.3</v>
      </c>
      <c r="AD21" s="1">
        <v>111.4</v>
      </c>
      <c r="AE21" s="1">
        <v>110.3</v>
      </c>
      <c r="AF21" s="1">
        <v>112.4</v>
      </c>
      <c r="AG21" s="1">
        <v>102.6</v>
      </c>
      <c r="AH21" s="1">
        <v>104.4</v>
      </c>
      <c r="AI21" s="1">
        <v>95.3</v>
      </c>
      <c r="AJ21" s="1">
        <v>87.4</v>
      </c>
      <c r="AK21" s="1">
        <v>118</v>
      </c>
      <c r="AL21" s="1">
        <v>107.3</v>
      </c>
      <c r="AM21" s="1">
        <v>100.4</v>
      </c>
      <c r="AN21" s="1">
        <v>101.1</v>
      </c>
      <c r="AO21" s="1">
        <v>94.8</v>
      </c>
      <c r="AP21" s="1">
        <v>114.5</v>
      </c>
      <c r="AQ21" s="1">
        <v>114.6</v>
      </c>
      <c r="AR21" s="1">
        <v>117.7</v>
      </c>
      <c r="AS21" s="1">
        <v>110</v>
      </c>
      <c r="AT21" s="1">
        <v>107.3</v>
      </c>
      <c r="AU21" s="1">
        <v>111.4</v>
      </c>
      <c r="AV21" s="1">
        <v>113.8</v>
      </c>
      <c r="AW21" s="1">
        <v>108.9</v>
      </c>
      <c r="AX21" s="1">
        <v>113.5</v>
      </c>
      <c r="AY21" s="1">
        <v>114.3</v>
      </c>
      <c r="AZ21" s="1">
        <v>110.9</v>
      </c>
      <c r="BA21" s="1">
        <v>115.8</v>
      </c>
      <c r="BB21" s="1">
        <v>116.4</v>
      </c>
    </row>
    <row r="22" spans="1:54" ht="13.5" hidden="1" customHeight="1">
      <c r="A22" s="62">
        <v>40026</v>
      </c>
      <c r="B22" s="1">
        <v>108.5</v>
      </c>
      <c r="C22" s="1">
        <v>109.3</v>
      </c>
      <c r="D22" s="1">
        <v>108.9</v>
      </c>
      <c r="E22" s="1">
        <v>107</v>
      </c>
      <c r="F22" s="1">
        <v>106.4</v>
      </c>
      <c r="G22" s="1">
        <v>117.1</v>
      </c>
      <c r="H22" s="1">
        <v>112.3</v>
      </c>
      <c r="I22" s="1">
        <v>90.3</v>
      </c>
      <c r="J22" s="1">
        <v>103.5</v>
      </c>
      <c r="K22" s="1">
        <v>117.9</v>
      </c>
      <c r="L22" s="1">
        <v>112.9</v>
      </c>
      <c r="M22" s="1">
        <v>115.7</v>
      </c>
      <c r="N22" s="1">
        <v>114.9</v>
      </c>
      <c r="O22" s="1">
        <v>111.1</v>
      </c>
      <c r="P22" s="1">
        <v>112.1</v>
      </c>
      <c r="Q22" s="1">
        <v>111.7</v>
      </c>
      <c r="R22" s="1">
        <v>110.3</v>
      </c>
      <c r="S22" s="1">
        <v>103.7</v>
      </c>
      <c r="T22" s="1">
        <v>103.2</v>
      </c>
      <c r="U22" s="1">
        <v>104.9</v>
      </c>
      <c r="V22" s="1">
        <v>109.6</v>
      </c>
      <c r="W22" s="1">
        <v>106.4</v>
      </c>
      <c r="X22" s="1">
        <v>106.2</v>
      </c>
      <c r="Y22" s="1">
        <v>116.1</v>
      </c>
      <c r="Z22" s="1">
        <v>107.3</v>
      </c>
      <c r="AA22" s="1">
        <v>128</v>
      </c>
      <c r="AB22" s="1">
        <v>106.3</v>
      </c>
      <c r="AC22" s="1">
        <v>99</v>
      </c>
      <c r="AD22" s="1">
        <v>112.1</v>
      </c>
      <c r="AE22" s="1">
        <v>110.1</v>
      </c>
      <c r="AF22" s="1">
        <v>112.6</v>
      </c>
      <c r="AG22" s="1">
        <v>102.4</v>
      </c>
      <c r="AH22" s="1">
        <v>105</v>
      </c>
      <c r="AI22" s="1">
        <v>93.6</v>
      </c>
      <c r="AJ22" s="1">
        <v>85</v>
      </c>
      <c r="AK22" s="1">
        <v>118.4</v>
      </c>
      <c r="AL22" s="1">
        <v>107.3</v>
      </c>
      <c r="AM22" s="1">
        <v>101.9</v>
      </c>
      <c r="AN22" s="1">
        <v>103.6</v>
      </c>
      <c r="AO22" s="1">
        <v>89.4</v>
      </c>
      <c r="AP22" s="1">
        <v>114.2</v>
      </c>
      <c r="AQ22" s="1">
        <v>113.6</v>
      </c>
      <c r="AR22" s="1">
        <v>119</v>
      </c>
      <c r="AS22" s="1">
        <v>110</v>
      </c>
      <c r="AT22" s="1">
        <v>107.3</v>
      </c>
      <c r="AU22" s="1">
        <v>112.2</v>
      </c>
      <c r="AV22" s="1">
        <v>115</v>
      </c>
      <c r="AW22" s="1">
        <v>109.2</v>
      </c>
      <c r="AX22" s="1">
        <v>113.6</v>
      </c>
      <c r="AY22" s="1">
        <v>115.4</v>
      </c>
      <c r="AZ22" s="1">
        <v>110.9</v>
      </c>
      <c r="BA22" s="1">
        <v>115.8</v>
      </c>
      <c r="BB22" s="1">
        <v>116.4</v>
      </c>
    </row>
    <row r="23" spans="1:54" ht="13.5" hidden="1" customHeight="1">
      <c r="A23" s="62">
        <v>40057</v>
      </c>
      <c r="B23" s="1">
        <v>108.8</v>
      </c>
      <c r="C23" s="1">
        <v>109.3</v>
      </c>
      <c r="D23" s="1">
        <v>108.9</v>
      </c>
      <c r="E23" s="1">
        <v>107.1</v>
      </c>
      <c r="F23" s="1">
        <v>105.6</v>
      </c>
      <c r="G23" s="1">
        <v>117.3</v>
      </c>
      <c r="H23" s="1">
        <v>112.6</v>
      </c>
      <c r="I23" s="1">
        <v>89.9</v>
      </c>
      <c r="J23" s="1">
        <v>100.6</v>
      </c>
      <c r="K23" s="1">
        <v>119.4</v>
      </c>
      <c r="L23" s="1">
        <v>113.4</v>
      </c>
      <c r="M23" s="1">
        <v>116.8</v>
      </c>
      <c r="N23" s="1">
        <v>115.4</v>
      </c>
      <c r="O23" s="1">
        <v>111.5</v>
      </c>
      <c r="P23" s="1">
        <v>112.4</v>
      </c>
      <c r="Q23" s="1">
        <v>111.4</v>
      </c>
      <c r="R23" s="1">
        <v>110.9</v>
      </c>
      <c r="S23" s="1">
        <v>104</v>
      </c>
      <c r="T23" s="1">
        <v>103.5</v>
      </c>
      <c r="U23" s="1">
        <v>105.1</v>
      </c>
      <c r="V23" s="1">
        <v>110.3</v>
      </c>
      <c r="W23" s="1">
        <v>107.3</v>
      </c>
      <c r="X23" s="1">
        <v>107.1</v>
      </c>
      <c r="Y23" s="1">
        <v>116.6</v>
      </c>
      <c r="Z23" s="1">
        <v>107.3</v>
      </c>
      <c r="AA23" s="1">
        <v>129</v>
      </c>
      <c r="AB23" s="1">
        <v>106.3</v>
      </c>
      <c r="AC23" s="1">
        <v>98.5</v>
      </c>
      <c r="AD23" s="1">
        <v>111.2</v>
      </c>
      <c r="AE23" s="1">
        <v>111.2</v>
      </c>
      <c r="AF23" s="1">
        <v>112.6</v>
      </c>
      <c r="AG23" s="1">
        <v>103.2</v>
      </c>
      <c r="AH23" s="1">
        <v>104.7</v>
      </c>
      <c r="AI23" s="1">
        <v>96.8</v>
      </c>
      <c r="AJ23" s="1">
        <v>89.1</v>
      </c>
      <c r="AK23" s="1">
        <v>118.8</v>
      </c>
      <c r="AL23" s="1">
        <v>107.5</v>
      </c>
      <c r="AM23" s="1">
        <v>101.1</v>
      </c>
      <c r="AN23" s="1">
        <v>103.2</v>
      </c>
      <c r="AO23" s="1">
        <v>86</v>
      </c>
      <c r="AP23" s="1">
        <v>114.5</v>
      </c>
      <c r="AQ23" s="1">
        <v>112.3</v>
      </c>
      <c r="AR23" s="1">
        <v>119.7</v>
      </c>
      <c r="AS23" s="1">
        <v>114</v>
      </c>
      <c r="AT23" s="1">
        <v>107.3</v>
      </c>
      <c r="AU23" s="1">
        <v>112.3</v>
      </c>
      <c r="AV23" s="1">
        <v>115</v>
      </c>
      <c r="AW23" s="1">
        <v>109.4</v>
      </c>
      <c r="AX23" s="1">
        <v>113.7</v>
      </c>
      <c r="AY23" s="1">
        <v>115.8</v>
      </c>
      <c r="AZ23" s="1">
        <v>110.9</v>
      </c>
      <c r="BA23" s="1">
        <v>115.8</v>
      </c>
      <c r="BB23" s="1">
        <v>116.4</v>
      </c>
    </row>
    <row r="24" spans="1:54" ht="13.5" hidden="1" customHeight="1">
      <c r="A24" s="62">
        <v>40087</v>
      </c>
      <c r="B24" s="1">
        <v>108.9</v>
      </c>
      <c r="C24" s="1">
        <v>110.2</v>
      </c>
      <c r="D24" s="1">
        <v>109.8</v>
      </c>
      <c r="E24" s="1">
        <v>106.2</v>
      </c>
      <c r="F24" s="1">
        <v>106.1</v>
      </c>
      <c r="G24" s="1">
        <v>118.4</v>
      </c>
      <c r="H24" s="1">
        <v>112.1</v>
      </c>
      <c r="I24" s="1">
        <v>89.9</v>
      </c>
      <c r="J24" s="1">
        <v>102.2</v>
      </c>
      <c r="K24" s="1">
        <v>126.6</v>
      </c>
      <c r="L24" s="1">
        <v>112.8</v>
      </c>
      <c r="M24" s="1">
        <v>117.8</v>
      </c>
      <c r="N24" s="1">
        <v>115.7</v>
      </c>
      <c r="O24" s="1">
        <v>111.7</v>
      </c>
      <c r="P24" s="1">
        <v>112</v>
      </c>
      <c r="Q24" s="1">
        <v>111.7</v>
      </c>
      <c r="R24" s="1">
        <v>111.5</v>
      </c>
      <c r="S24" s="1">
        <v>104.3</v>
      </c>
      <c r="T24" s="1">
        <v>103.9</v>
      </c>
      <c r="U24" s="1">
        <v>105.3</v>
      </c>
      <c r="V24" s="1">
        <v>110.4</v>
      </c>
      <c r="W24" s="1">
        <v>107.3</v>
      </c>
      <c r="X24" s="1">
        <v>107.1</v>
      </c>
      <c r="Y24" s="1">
        <v>117.3</v>
      </c>
      <c r="Z24" s="1">
        <v>107.3</v>
      </c>
      <c r="AA24" s="1">
        <v>129.69999999999999</v>
      </c>
      <c r="AB24" s="1">
        <v>106</v>
      </c>
      <c r="AC24" s="1">
        <v>98.7</v>
      </c>
      <c r="AD24" s="1">
        <v>110</v>
      </c>
      <c r="AE24" s="1">
        <v>110.8</v>
      </c>
      <c r="AF24" s="1">
        <v>112.4</v>
      </c>
      <c r="AG24" s="1">
        <v>102.2</v>
      </c>
      <c r="AH24" s="1">
        <v>104.6</v>
      </c>
      <c r="AI24" s="1">
        <v>93.3</v>
      </c>
      <c r="AJ24" s="1">
        <v>84.6</v>
      </c>
      <c r="AK24" s="1">
        <v>118</v>
      </c>
      <c r="AL24" s="1">
        <v>107.5</v>
      </c>
      <c r="AM24" s="1">
        <v>100.6</v>
      </c>
      <c r="AN24" s="1">
        <v>103.2</v>
      </c>
      <c r="AO24" s="1">
        <v>81.400000000000006</v>
      </c>
      <c r="AP24" s="1">
        <v>113.1</v>
      </c>
      <c r="AQ24" s="1">
        <v>109.9</v>
      </c>
      <c r="AR24" s="1">
        <v>119.7</v>
      </c>
      <c r="AS24" s="1">
        <v>113.9</v>
      </c>
      <c r="AT24" s="1">
        <v>107.3</v>
      </c>
      <c r="AU24" s="1">
        <v>113.2</v>
      </c>
      <c r="AV24" s="1">
        <v>116.7</v>
      </c>
      <c r="AW24" s="1">
        <v>109.5</v>
      </c>
      <c r="AX24" s="1">
        <v>114.1</v>
      </c>
      <c r="AY24" s="1">
        <v>115.3</v>
      </c>
      <c r="AZ24" s="1">
        <v>110.9</v>
      </c>
      <c r="BA24" s="1">
        <v>115.8</v>
      </c>
      <c r="BB24" s="1">
        <v>118.2</v>
      </c>
    </row>
    <row r="25" spans="1:54" ht="13.5" hidden="1" customHeight="1">
      <c r="A25" s="62">
        <v>40118</v>
      </c>
      <c r="B25" s="1">
        <v>108.8</v>
      </c>
      <c r="C25" s="1">
        <v>109.5</v>
      </c>
      <c r="D25" s="1">
        <v>109</v>
      </c>
      <c r="E25" s="1">
        <v>105.5</v>
      </c>
      <c r="F25" s="1">
        <v>106.8</v>
      </c>
      <c r="G25" s="1">
        <v>116.2</v>
      </c>
      <c r="H25" s="1">
        <v>112.5</v>
      </c>
      <c r="I25" s="1">
        <v>86.8</v>
      </c>
      <c r="J25" s="1">
        <v>107.7</v>
      </c>
      <c r="K25" s="1">
        <v>120.4</v>
      </c>
      <c r="L25" s="1">
        <v>113.5</v>
      </c>
      <c r="M25" s="1">
        <v>117.7</v>
      </c>
      <c r="N25" s="1">
        <v>116</v>
      </c>
      <c r="O25" s="1">
        <v>111.7</v>
      </c>
      <c r="P25" s="1">
        <v>112.3</v>
      </c>
      <c r="Q25" s="1">
        <v>112.3</v>
      </c>
      <c r="R25" s="1">
        <v>111.3</v>
      </c>
      <c r="S25" s="1">
        <v>104.4</v>
      </c>
      <c r="T25" s="1">
        <v>103.9</v>
      </c>
      <c r="U25" s="1">
        <v>105.5</v>
      </c>
      <c r="V25" s="1">
        <v>110.5</v>
      </c>
      <c r="W25" s="1">
        <v>107.3</v>
      </c>
      <c r="X25" s="1">
        <v>107.1</v>
      </c>
      <c r="Y25" s="1">
        <v>118.3</v>
      </c>
      <c r="Z25" s="1">
        <v>107.3</v>
      </c>
      <c r="AA25" s="1">
        <v>129.9</v>
      </c>
      <c r="AB25" s="1">
        <v>105.8</v>
      </c>
      <c r="AC25" s="1">
        <v>98.7</v>
      </c>
      <c r="AD25" s="1">
        <v>109.4</v>
      </c>
      <c r="AE25" s="1">
        <v>110.7</v>
      </c>
      <c r="AF25" s="1">
        <v>112.7</v>
      </c>
      <c r="AG25" s="1">
        <v>102.1</v>
      </c>
      <c r="AH25" s="1">
        <v>104.6</v>
      </c>
      <c r="AI25" s="1">
        <v>93.1</v>
      </c>
      <c r="AJ25" s="1">
        <v>84.6</v>
      </c>
      <c r="AK25" s="1">
        <v>117.3</v>
      </c>
      <c r="AL25" s="1">
        <v>107.5</v>
      </c>
      <c r="AM25" s="1">
        <v>100.4</v>
      </c>
      <c r="AN25" s="1">
        <v>103.2</v>
      </c>
      <c r="AO25" s="1">
        <v>80.3</v>
      </c>
      <c r="AP25" s="1">
        <v>114</v>
      </c>
      <c r="AQ25" s="1">
        <v>110.8</v>
      </c>
      <c r="AR25" s="1">
        <v>119.7</v>
      </c>
      <c r="AS25" s="1">
        <v>116.1</v>
      </c>
      <c r="AT25" s="1">
        <v>107.3</v>
      </c>
      <c r="AU25" s="1">
        <v>113.3</v>
      </c>
      <c r="AV25" s="1">
        <v>116.9</v>
      </c>
      <c r="AW25" s="1">
        <v>109.5</v>
      </c>
      <c r="AX25" s="1">
        <v>114.2</v>
      </c>
      <c r="AY25" s="1">
        <v>115.9</v>
      </c>
      <c r="AZ25" s="1">
        <v>110.9</v>
      </c>
      <c r="BA25" s="1">
        <v>115.8</v>
      </c>
      <c r="BB25" s="1">
        <v>118.2</v>
      </c>
    </row>
    <row r="26" spans="1:54" ht="13.5" hidden="1" customHeight="1">
      <c r="A26" s="62">
        <v>40148</v>
      </c>
      <c r="B26" s="1">
        <v>109.1</v>
      </c>
      <c r="C26" s="1">
        <v>109.3</v>
      </c>
      <c r="D26" s="1">
        <v>108.7</v>
      </c>
      <c r="E26" s="1">
        <v>105.1</v>
      </c>
      <c r="F26" s="1">
        <v>107.7</v>
      </c>
      <c r="G26" s="1">
        <v>116.2</v>
      </c>
      <c r="H26" s="1">
        <v>112</v>
      </c>
      <c r="I26" s="1">
        <v>86.3</v>
      </c>
      <c r="J26" s="1">
        <v>110.6</v>
      </c>
      <c r="K26" s="1">
        <v>117.7</v>
      </c>
      <c r="L26" s="1">
        <v>114.2</v>
      </c>
      <c r="M26" s="1">
        <v>116.3</v>
      </c>
      <c r="N26" s="1">
        <v>116</v>
      </c>
      <c r="O26" s="1">
        <v>111.8</v>
      </c>
      <c r="P26" s="1">
        <v>111.1</v>
      </c>
      <c r="Q26" s="1">
        <v>112.6</v>
      </c>
      <c r="R26" s="1">
        <v>112</v>
      </c>
      <c r="S26" s="1">
        <v>104.6</v>
      </c>
      <c r="T26" s="1">
        <v>104.1</v>
      </c>
      <c r="U26" s="1">
        <v>105.8</v>
      </c>
      <c r="V26" s="1">
        <v>111.2</v>
      </c>
      <c r="W26" s="1">
        <v>108.6</v>
      </c>
      <c r="X26" s="1">
        <v>108.1</v>
      </c>
      <c r="Y26" s="1">
        <v>118.2</v>
      </c>
      <c r="Z26" s="1">
        <v>107.3</v>
      </c>
      <c r="AA26" s="1">
        <v>129.69999999999999</v>
      </c>
      <c r="AB26" s="1">
        <v>105.8</v>
      </c>
      <c r="AC26" s="1">
        <v>98.3</v>
      </c>
      <c r="AD26" s="1">
        <v>109</v>
      </c>
      <c r="AE26" s="1">
        <v>111.2</v>
      </c>
      <c r="AF26" s="1">
        <v>112.7</v>
      </c>
      <c r="AG26" s="1">
        <v>103</v>
      </c>
      <c r="AH26" s="1">
        <v>104.4</v>
      </c>
      <c r="AI26" s="1">
        <v>95.7</v>
      </c>
      <c r="AJ26" s="1">
        <v>87.7</v>
      </c>
      <c r="AK26" s="1">
        <v>118.9</v>
      </c>
      <c r="AL26" s="1">
        <v>108.3</v>
      </c>
      <c r="AM26" s="1">
        <v>100.4</v>
      </c>
      <c r="AN26" s="1">
        <v>103.2</v>
      </c>
      <c r="AO26" s="1">
        <v>80</v>
      </c>
      <c r="AP26" s="1">
        <v>114.6</v>
      </c>
      <c r="AQ26" s="1">
        <v>111.2</v>
      </c>
      <c r="AR26" s="1">
        <v>119.7</v>
      </c>
      <c r="AS26" s="1">
        <v>117.6</v>
      </c>
      <c r="AT26" s="1">
        <v>107.3</v>
      </c>
      <c r="AU26" s="1">
        <v>114.6</v>
      </c>
      <c r="AV26" s="1">
        <v>119.5</v>
      </c>
      <c r="AW26" s="1">
        <v>109.5</v>
      </c>
      <c r="AX26" s="1">
        <v>114.2</v>
      </c>
      <c r="AY26" s="1">
        <v>115.7</v>
      </c>
      <c r="AZ26" s="1">
        <v>110.9</v>
      </c>
      <c r="BA26" s="1">
        <v>115.8</v>
      </c>
      <c r="BB26" s="1">
        <v>118.2</v>
      </c>
    </row>
    <row r="27" spans="1:54" ht="13.5" hidden="1" customHeight="1">
      <c r="A27" s="62">
        <v>40179</v>
      </c>
      <c r="B27" s="1">
        <v>109.5</v>
      </c>
      <c r="C27" s="1">
        <v>109.8</v>
      </c>
      <c r="D27" s="1">
        <v>109.3</v>
      </c>
      <c r="E27" s="1">
        <v>105.2</v>
      </c>
      <c r="F27" s="1">
        <v>107.8</v>
      </c>
      <c r="G27" s="1">
        <v>118.2</v>
      </c>
      <c r="H27" s="1">
        <v>112.3</v>
      </c>
      <c r="I27" s="1">
        <v>88.1</v>
      </c>
      <c r="J27" s="1">
        <v>115</v>
      </c>
      <c r="K27" s="1">
        <v>119.7</v>
      </c>
      <c r="L27" s="1">
        <v>114.5</v>
      </c>
      <c r="M27" s="1">
        <v>117.3</v>
      </c>
      <c r="N27" s="1">
        <v>116.5</v>
      </c>
      <c r="O27" s="1">
        <v>112.6</v>
      </c>
      <c r="P27" s="1">
        <v>112.1</v>
      </c>
      <c r="Q27" s="1">
        <v>112.8</v>
      </c>
      <c r="R27" s="1">
        <v>112.9</v>
      </c>
      <c r="S27" s="1">
        <v>104.7</v>
      </c>
      <c r="T27" s="1">
        <v>104.2</v>
      </c>
      <c r="U27" s="1">
        <v>105.8</v>
      </c>
      <c r="V27" s="1">
        <v>111.2</v>
      </c>
      <c r="W27" s="1">
        <v>108.6</v>
      </c>
      <c r="X27" s="1">
        <v>108.1</v>
      </c>
      <c r="Y27" s="1">
        <v>118.6</v>
      </c>
      <c r="Z27" s="1">
        <v>107.3</v>
      </c>
      <c r="AA27" s="1">
        <v>129.69999999999999</v>
      </c>
      <c r="AB27" s="1">
        <v>105.5</v>
      </c>
      <c r="AC27" s="1">
        <v>97.5</v>
      </c>
      <c r="AD27" s="1">
        <v>109.5</v>
      </c>
      <c r="AE27" s="1">
        <v>111</v>
      </c>
      <c r="AF27" s="1">
        <v>112.8</v>
      </c>
      <c r="AG27" s="1">
        <v>102.8</v>
      </c>
      <c r="AH27" s="1">
        <v>104.1</v>
      </c>
      <c r="AI27" s="1">
        <v>95.3</v>
      </c>
      <c r="AJ27" s="1">
        <v>86.8</v>
      </c>
      <c r="AK27" s="1">
        <v>119.8</v>
      </c>
      <c r="AL27" s="1">
        <v>108.6</v>
      </c>
      <c r="AM27" s="1">
        <v>100.2</v>
      </c>
      <c r="AN27" s="1">
        <v>103.4</v>
      </c>
      <c r="AO27" s="1">
        <v>77.5</v>
      </c>
      <c r="AP27" s="1">
        <v>113.2</v>
      </c>
      <c r="AQ27" s="1">
        <v>110.6</v>
      </c>
      <c r="AR27" s="1">
        <v>121.2</v>
      </c>
      <c r="AS27" s="1">
        <v>110.2</v>
      </c>
      <c r="AT27" s="1">
        <v>107.3</v>
      </c>
      <c r="AU27" s="1">
        <v>117</v>
      </c>
      <c r="AV27" s="1">
        <v>120.9</v>
      </c>
      <c r="AW27" s="1">
        <v>112.8</v>
      </c>
      <c r="AX27" s="1">
        <v>116.3</v>
      </c>
      <c r="AY27" s="1">
        <v>116</v>
      </c>
      <c r="AZ27" s="1">
        <v>112.2</v>
      </c>
      <c r="BA27" s="1">
        <v>119.4</v>
      </c>
      <c r="BB27" s="1">
        <v>122.2</v>
      </c>
    </row>
    <row r="28" spans="1:54" ht="13.5" hidden="1" customHeight="1">
      <c r="A28" s="62">
        <v>40210</v>
      </c>
      <c r="B28" s="1">
        <v>109.9</v>
      </c>
      <c r="C28" s="1">
        <v>109</v>
      </c>
      <c r="D28" s="1">
        <v>108.3</v>
      </c>
      <c r="E28" s="1">
        <v>104.4</v>
      </c>
      <c r="F28" s="1">
        <v>107</v>
      </c>
      <c r="G28" s="1">
        <v>117</v>
      </c>
      <c r="H28" s="1">
        <v>112</v>
      </c>
      <c r="I28" s="1">
        <v>86.9</v>
      </c>
      <c r="J28" s="1">
        <v>119.3</v>
      </c>
      <c r="K28" s="1">
        <v>115.6</v>
      </c>
      <c r="L28" s="1">
        <v>114.6</v>
      </c>
      <c r="M28" s="1">
        <v>117.2</v>
      </c>
      <c r="N28" s="1">
        <v>116.5</v>
      </c>
      <c r="O28" s="1">
        <v>112.6</v>
      </c>
      <c r="P28" s="1">
        <v>112.3</v>
      </c>
      <c r="Q28" s="1">
        <v>113.3</v>
      </c>
      <c r="R28" s="1">
        <v>112.6</v>
      </c>
      <c r="S28" s="1">
        <v>104.7</v>
      </c>
      <c r="T28" s="1">
        <v>104.3</v>
      </c>
      <c r="U28" s="1">
        <v>105.8</v>
      </c>
      <c r="V28" s="1">
        <v>111.3</v>
      </c>
      <c r="W28" s="1">
        <v>108.6</v>
      </c>
      <c r="X28" s="1">
        <v>108.1</v>
      </c>
      <c r="Y28" s="1">
        <v>118.9</v>
      </c>
      <c r="Z28" s="1">
        <v>107.3</v>
      </c>
      <c r="AA28" s="1">
        <v>129.9</v>
      </c>
      <c r="AB28" s="1">
        <v>105.7</v>
      </c>
      <c r="AC28" s="1">
        <v>98.2</v>
      </c>
      <c r="AD28" s="1">
        <v>109</v>
      </c>
      <c r="AE28" s="1">
        <v>111</v>
      </c>
      <c r="AF28" s="1">
        <v>118.8</v>
      </c>
      <c r="AG28" s="1">
        <v>103.4</v>
      </c>
      <c r="AH28" s="1">
        <v>104.6</v>
      </c>
      <c r="AI28" s="1">
        <v>96.8</v>
      </c>
      <c r="AJ28" s="1">
        <v>88.9</v>
      </c>
      <c r="AK28" s="1">
        <v>119.8</v>
      </c>
      <c r="AL28" s="1">
        <v>108.6</v>
      </c>
      <c r="AM28" s="1">
        <v>100.2</v>
      </c>
      <c r="AN28" s="1">
        <v>103.4</v>
      </c>
      <c r="AO28" s="1">
        <v>77.099999999999994</v>
      </c>
      <c r="AP28" s="1">
        <v>112.5</v>
      </c>
      <c r="AQ28" s="1">
        <v>109.5</v>
      </c>
      <c r="AR28" s="1">
        <v>121.3</v>
      </c>
      <c r="AS28" s="1">
        <v>109.6</v>
      </c>
      <c r="AT28" s="1">
        <v>107.3</v>
      </c>
      <c r="AU28" s="1">
        <v>117.3</v>
      </c>
      <c r="AV28" s="1">
        <v>120.7</v>
      </c>
      <c r="AW28" s="1">
        <v>113.6</v>
      </c>
      <c r="AX28" s="1">
        <v>119.6</v>
      </c>
      <c r="AY28" s="1">
        <v>116.1</v>
      </c>
      <c r="AZ28" s="1">
        <v>119.1</v>
      </c>
      <c r="BA28" s="1">
        <v>119.4</v>
      </c>
      <c r="BB28" s="1">
        <v>122.2</v>
      </c>
    </row>
    <row r="29" spans="1:54" ht="13.5" hidden="1" customHeight="1">
      <c r="A29" s="62">
        <v>40238</v>
      </c>
      <c r="B29" s="1">
        <v>110.7</v>
      </c>
      <c r="C29" s="1">
        <v>109.2</v>
      </c>
      <c r="D29" s="1">
        <v>108.4</v>
      </c>
      <c r="E29" s="1">
        <v>104.6</v>
      </c>
      <c r="F29" s="1">
        <v>107.5</v>
      </c>
      <c r="G29" s="1">
        <v>117.5</v>
      </c>
      <c r="H29" s="1">
        <v>112.8</v>
      </c>
      <c r="I29" s="1">
        <v>87.5</v>
      </c>
      <c r="J29" s="1">
        <v>121.5</v>
      </c>
      <c r="K29" s="1">
        <v>111.8</v>
      </c>
      <c r="L29" s="1">
        <v>117.9</v>
      </c>
      <c r="M29" s="1">
        <v>117.9</v>
      </c>
      <c r="N29" s="1">
        <v>122</v>
      </c>
      <c r="O29" s="1">
        <v>117.1</v>
      </c>
      <c r="P29" s="1">
        <v>116.4</v>
      </c>
      <c r="Q29" s="1">
        <v>116.4</v>
      </c>
      <c r="R29" s="1">
        <v>117.6</v>
      </c>
      <c r="S29" s="1">
        <v>104.8</v>
      </c>
      <c r="T29" s="1">
        <v>104.3</v>
      </c>
      <c r="U29" s="1">
        <v>106</v>
      </c>
      <c r="V29" s="1">
        <v>111.6</v>
      </c>
      <c r="W29" s="1">
        <v>109</v>
      </c>
      <c r="X29" s="1">
        <v>108.8</v>
      </c>
      <c r="Y29" s="1">
        <v>119</v>
      </c>
      <c r="Z29" s="1">
        <v>107.3</v>
      </c>
      <c r="AA29" s="1">
        <v>129.80000000000001</v>
      </c>
      <c r="AB29" s="1">
        <v>106.4</v>
      </c>
      <c r="AC29" s="1">
        <v>99</v>
      </c>
      <c r="AD29" s="1">
        <v>109.2</v>
      </c>
      <c r="AE29" s="1">
        <v>111.9</v>
      </c>
      <c r="AF29" s="1">
        <v>119.1</v>
      </c>
      <c r="AG29" s="1">
        <v>103.9</v>
      </c>
      <c r="AH29" s="1">
        <v>104.9</v>
      </c>
      <c r="AI29" s="1">
        <v>97.5</v>
      </c>
      <c r="AJ29" s="1">
        <v>89.5</v>
      </c>
      <c r="AK29" s="1">
        <v>120.4</v>
      </c>
      <c r="AL29" s="1">
        <v>109.1</v>
      </c>
      <c r="AM29" s="1">
        <v>99</v>
      </c>
      <c r="AN29" s="1">
        <v>102.6</v>
      </c>
      <c r="AO29" s="1">
        <v>73.3</v>
      </c>
      <c r="AP29" s="1">
        <v>113.9</v>
      </c>
      <c r="AQ29" s="1">
        <v>108.8</v>
      </c>
      <c r="AR29" s="1">
        <v>121.3</v>
      </c>
      <c r="AS29" s="1">
        <v>118.8</v>
      </c>
      <c r="AT29" s="1">
        <v>117.6</v>
      </c>
      <c r="AU29" s="1">
        <v>118.8</v>
      </c>
      <c r="AV29" s="1">
        <v>121.4</v>
      </c>
      <c r="AW29" s="1">
        <v>116.1</v>
      </c>
      <c r="AX29" s="1">
        <v>119.5</v>
      </c>
      <c r="AY29" s="1">
        <v>115.6</v>
      </c>
      <c r="AZ29" s="1">
        <v>119.1</v>
      </c>
      <c r="BA29" s="1">
        <v>119.4</v>
      </c>
      <c r="BB29" s="1">
        <v>122.2</v>
      </c>
    </row>
    <row r="30" spans="1:54" ht="13.5" hidden="1" customHeight="1">
      <c r="A30" s="62">
        <v>40269</v>
      </c>
      <c r="B30" s="1">
        <v>110.8</v>
      </c>
      <c r="C30" s="1">
        <v>109.2</v>
      </c>
      <c r="D30" s="1">
        <v>108.5</v>
      </c>
      <c r="E30" s="1">
        <v>104.6</v>
      </c>
      <c r="F30" s="1">
        <v>107.3</v>
      </c>
      <c r="G30" s="1">
        <v>117.7</v>
      </c>
      <c r="H30" s="1">
        <v>111.8</v>
      </c>
      <c r="I30" s="1">
        <v>86.3</v>
      </c>
      <c r="J30" s="1">
        <v>117.4</v>
      </c>
      <c r="K30" s="1">
        <v>113.3</v>
      </c>
      <c r="L30" s="1">
        <v>120.8</v>
      </c>
      <c r="M30" s="1">
        <v>117.2</v>
      </c>
      <c r="N30" s="1">
        <v>123.4</v>
      </c>
      <c r="O30" s="1">
        <v>118.6</v>
      </c>
      <c r="P30" s="1">
        <v>117.1</v>
      </c>
      <c r="Q30" s="1">
        <v>117.4</v>
      </c>
      <c r="R30" s="1">
        <v>119.7</v>
      </c>
      <c r="S30" s="1">
        <v>104.8</v>
      </c>
      <c r="T30" s="1">
        <v>104.3</v>
      </c>
      <c r="U30" s="1">
        <v>106</v>
      </c>
      <c r="V30" s="1">
        <v>111.6</v>
      </c>
      <c r="W30" s="1">
        <v>109</v>
      </c>
      <c r="X30" s="1">
        <v>108.8</v>
      </c>
      <c r="Y30" s="1">
        <v>119.4</v>
      </c>
      <c r="Z30" s="1">
        <v>107.3</v>
      </c>
      <c r="AA30" s="1">
        <v>129.80000000000001</v>
      </c>
      <c r="AB30" s="1">
        <v>106.1</v>
      </c>
      <c r="AC30" s="1">
        <v>98.5</v>
      </c>
      <c r="AD30" s="1">
        <v>108</v>
      </c>
      <c r="AE30" s="1">
        <v>112.1</v>
      </c>
      <c r="AF30" s="1">
        <v>119.3</v>
      </c>
      <c r="AG30" s="1">
        <v>104.9</v>
      </c>
      <c r="AH30" s="1">
        <v>104.8</v>
      </c>
      <c r="AI30" s="1">
        <v>101.6</v>
      </c>
      <c r="AJ30" s="1">
        <v>95</v>
      </c>
      <c r="AK30" s="1">
        <v>120.7</v>
      </c>
      <c r="AL30" s="1">
        <v>109.1</v>
      </c>
      <c r="AM30" s="1">
        <v>98.9</v>
      </c>
      <c r="AN30" s="1">
        <v>102.6</v>
      </c>
      <c r="AO30" s="1">
        <v>71.7</v>
      </c>
      <c r="AP30" s="1">
        <v>111</v>
      </c>
      <c r="AQ30" s="1">
        <v>105.6</v>
      </c>
      <c r="AR30" s="1">
        <v>122.1</v>
      </c>
      <c r="AS30" s="1">
        <v>111.9</v>
      </c>
      <c r="AT30" s="1">
        <v>117.6</v>
      </c>
      <c r="AU30" s="1">
        <v>119.8</v>
      </c>
      <c r="AV30" s="1">
        <v>123.4</v>
      </c>
      <c r="AW30" s="1">
        <v>116.1</v>
      </c>
      <c r="AX30" s="1">
        <v>119.6</v>
      </c>
      <c r="AY30" s="1">
        <v>115.6</v>
      </c>
      <c r="AZ30" s="1">
        <v>119.4</v>
      </c>
      <c r="BA30" s="1">
        <v>119.4</v>
      </c>
      <c r="BB30" s="1">
        <v>122.2</v>
      </c>
    </row>
    <row r="31" spans="1:54" ht="13.5" hidden="1" customHeight="1">
      <c r="A31" s="62">
        <v>40299</v>
      </c>
      <c r="B31" s="1">
        <v>111</v>
      </c>
      <c r="C31" s="1">
        <v>109.6</v>
      </c>
      <c r="D31" s="1">
        <v>108.9</v>
      </c>
      <c r="E31" s="1">
        <v>104.3</v>
      </c>
      <c r="F31" s="1">
        <v>107.3</v>
      </c>
      <c r="G31" s="1">
        <v>118.1</v>
      </c>
      <c r="H31" s="1">
        <v>112.3</v>
      </c>
      <c r="I31" s="1">
        <v>86.9</v>
      </c>
      <c r="J31" s="1">
        <v>108.8</v>
      </c>
      <c r="K31" s="1">
        <v>117.5</v>
      </c>
      <c r="L31" s="1">
        <v>122.7</v>
      </c>
      <c r="M31" s="1">
        <v>116.7</v>
      </c>
      <c r="N31" s="1">
        <v>123.6</v>
      </c>
      <c r="O31" s="1">
        <v>118.9</v>
      </c>
      <c r="P31" s="1">
        <v>117.1</v>
      </c>
      <c r="Q31" s="1">
        <v>118.6</v>
      </c>
      <c r="R31" s="1">
        <v>120.2</v>
      </c>
      <c r="S31" s="1">
        <v>104.8</v>
      </c>
      <c r="T31" s="1">
        <v>104.3</v>
      </c>
      <c r="U31" s="1">
        <v>105.9</v>
      </c>
      <c r="V31" s="1">
        <v>111.6</v>
      </c>
      <c r="W31" s="1">
        <v>109</v>
      </c>
      <c r="X31" s="1">
        <v>108.8</v>
      </c>
      <c r="Y31" s="1">
        <v>119.9</v>
      </c>
      <c r="Z31" s="1">
        <v>107.3</v>
      </c>
      <c r="AA31" s="1">
        <v>129.5</v>
      </c>
      <c r="AB31" s="1">
        <v>106.5</v>
      </c>
      <c r="AC31" s="1">
        <v>98.9</v>
      </c>
      <c r="AD31" s="1">
        <v>108.7</v>
      </c>
      <c r="AE31" s="1">
        <v>112.4</v>
      </c>
      <c r="AF31" s="1">
        <v>119.4</v>
      </c>
      <c r="AG31" s="1">
        <v>105.3</v>
      </c>
      <c r="AH31" s="1">
        <v>104.8</v>
      </c>
      <c r="AI31" s="1">
        <v>103</v>
      </c>
      <c r="AJ31" s="1">
        <v>96.6</v>
      </c>
      <c r="AK31" s="1">
        <v>121.6</v>
      </c>
      <c r="AL31" s="1">
        <v>109.1</v>
      </c>
      <c r="AM31" s="1">
        <v>98.5</v>
      </c>
      <c r="AN31" s="1">
        <v>102.6</v>
      </c>
      <c r="AO31" s="1">
        <v>68.900000000000006</v>
      </c>
      <c r="AP31" s="1">
        <v>111.5</v>
      </c>
      <c r="AQ31" s="1">
        <v>106.8</v>
      </c>
      <c r="AR31" s="1">
        <v>122.1</v>
      </c>
      <c r="AS31" s="1">
        <v>111</v>
      </c>
      <c r="AT31" s="1">
        <v>117.6</v>
      </c>
      <c r="AU31" s="1">
        <v>120</v>
      </c>
      <c r="AV31" s="1">
        <v>123.6</v>
      </c>
      <c r="AW31" s="1">
        <v>116.2</v>
      </c>
      <c r="AX31" s="1">
        <v>119.9</v>
      </c>
      <c r="AY31" s="1">
        <v>117.7</v>
      </c>
      <c r="AZ31" s="1">
        <v>119.4</v>
      </c>
      <c r="BA31" s="1">
        <v>119.4</v>
      </c>
      <c r="BB31" s="1">
        <v>122.2</v>
      </c>
    </row>
    <row r="32" spans="1:54" ht="13.5" hidden="1" customHeight="1">
      <c r="A32" s="62">
        <v>40330</v>
      </c>
      <c r="B32" s="1">
        <v>111</v>
      </c>
      <c r="C32" s="1">
        <v>109.5</v>
      </c>
      <c r="D32" s="1">
        <v>108.8</v>
      </c>
      <c r="E32" s="1">
        <v>103.8</v>
      </c>
      <c r="F32" s="1">
        <v>107.3</v>
      </c>
      <c r="G32" s="1">
        <v>118.3</v>
      </c>
      <c r="H32" s="1">
        <v>112</v>
      </c>
      <c r="I32" s="1">
        <v>86.3</v>
      </c>
      <c r="J32" s="1">
        <v>107.2</v>
      </c>
      <c r="K32" s="1">
        <v>118.8</v>
      </c>
      <c r="L32" s="1">
        <v>122.8</v>
      </c>
      <c r="M32" s="1">
        <v>116.5</v>
      </c>
      <c r="N32" s="1">
        <v>123</v>
      </c>
      <c r="O32" s="1">
        <v>118.1</v>
      </c>
      <c r="P32" s="1">
        <v>115.9</v>
      </c>
      <c r="Q32" s="1">
        <v>118.2</v>
      </c>
      <c r="R32" s="1">
        <v>119.5</v>
      </c>
      <c r="S32" s="1">
        <v>104.7</v>
      </c>
      <c r="T32" s="1">
        <v>104.3</v>
      </c>
      <c r="U32" s="1">
        <v>105.9</v>
      </c>
      <c r="V32" s="1">
        <v>111.7</v>
      </c>
      <c r="W32" s="1">
        <v>109.5</v>
      </c>
      <c r="X32" s="1">
        <v>108.7</v>
      </c>
      <c r="Y32" s="1">
        <v>119.8</v>
      </c>
      <c r="Z32" s="1">
        <v>107.3</v>
      </c>
      <c r="AA32" s="1">
        <v>129.5</v>
      </c>
      <c r="AB32" s="1">
        <v>107.4</v>
      </c>
      <c r="AC32" s="1">
        <v>98.9</v>
      </c>
      <c r="AD32" s="1">
        <v>109</v>
      </c>
      <c r="AE32" s="1">
        <v>114.4</v>
      </c>
      <c r="AF32" s="1">
        <v>120.2</v>
      </c>
      <c r="AG32" s="1">
        <v>104.6</v>
      </c>
      <c r="AH32" s="1">
        <v>104.6</v>
      </c>
      <c r="AI32" s="1">
        <v>100.6</v>
      </c>
      <c r="AJ32" s="1">
        <v>93.5</v>
      </c>
      <c r="AK32" s="1">
        <v>120.8</v>
      </c>
      <c r="AL32" s="1">
        <v>109.5</v>
      </c>
      <c r="AM32" s="1">
        <v>98.1</v>
      </c>
      <c r="AN32" s="1">
        <v>102.6</v>
      </c>
      <c r="AO32" s="1">
        <v>65.599999999999994</v>
      </c>
      <c r="AP32" s="1">
        <v>111</v>
      </c>
      <c r="AQ32" s="1">
        <v>106.1</v>
      </c>
      <c r="AR32" s="1">
        <v>122.1</v>
      </c>
      <c r="AS32" s="1">
        <v>110.6</v>
      </c>
      <c r="AT32" s="1">
        <v>117.6</v>
      </c>
      <c r="AU32" s="1">
        <v>124.7</v>
      </c>
      <c r="AV32" s="1">
        <v>123.6</v>
      </c>
      <c r="AW32" s="1">
        <v>125.7</v>
      </c>
      <c r="AX32" s="1">
        <v>119.7</v>
      </c>
      <c r="AY32" s="1">
        <v>116.3</v>
      </c>
      <c r="AZ32" s="1">
        <v>119.4</v>
      </c>
      <c r="BA32" s="1">
        <v>119.4</v>
      </c>
      <c r="BB32" s="1">
        <v>122.2</v>
      </c>
    </row>
    <row r="33" spans="1:54" ht="13.5" hidden="1" customHeight="1">
      <c r="A33" s="62">
        <v>40360</v>
      </c>
      <c r="B33" s="1">
        <v>111.5</v>
      </c>
      <c r="C33" s="1">
        <v>109.9</v>
      </c>
      <c r="D33" s="1">
        <v>109.2</v>
      </c>
      <c r="E33" s="1">
        <v>103.9</v>
      </c>
      <c r="F33" s="1">
        <v>107.2</v>
      </c>
      <c r="G33" s="1">
        <v>117.4</v>
      </c>
      <c r="H33" s="1">
        <v>111.4</v>
      </c>
      <c r="I33" s="1">
        <v>85.9</v>
      </c>
      <c r="J33" s="1">
        <v>109.2</v>
      </c>
      <c r="K33" s="1">
        <v>123.1</v>
      </c>
      <c r="L33" s="1">
        <v>121.7</v>
      </c>
      <c r="M33" s="1">
        <v>116.2</v>
      </c>
      <c r="N33" s="1">
        <v>123.4</v>
      </c>
      <c r="O33" s="1">
        <v>118.7</v>
      </c>
      <c r="P33" s="1">
        <v>116.7</v>
      </c>
      <c r="Q33" s="1">
        <v>119.3</v>
      </c>
      <c r="R33" s="1">
        <v>119.8</v>
      </c>
      <c r="S33" s="1">
        <v>104.7</v>
      </c>
      <c r="T33" s="1">
        <v>104.3</v>
      </c>
      <c r="U33" s="1">
        <v>105.8</v>
      </c>
      <c r="V33" s="1">
        <v>114.6</v>
      </c>
      <c r="W33" s="1">
        <v>109.5</v>
      </c>
      <c r="X33" s="1">
        <v>108.7</v>
      </c>
      <c r="Y33" s="1">
        <v>120</v>
      </c>
      <c r="Z33" s="1">
        <v>113.6</v>
      </c>
      <c r="AA33" s="1">
        <v>143.9</v>
      </c>
      <c r="AB33" s="1">
        <v>107.2</v>
      </c>
      <c r="AC33" s="1">
        <v>98.7</v>
      </c>
      <c r="AD33" s="1">
        <v>108.2</v>
      </c>
      <c r="AE33" s="1">
        <v>114.5</v>
      </c>
      <c r="AF33" s="1">
        <v>120.6</v>
      </c>
      <c r="AG33" s="1">
        <v>104.3</v>
      </c>
      <c r="AH33" s="1">
        <v>104.5</v>
      </c>
      <c r="AI33" s="1">
        <v>99.6</v>
      </c>
      <c r="AJ33" s="1">
        <v>91.7</v>
      </c>
      <c r="AK33" s="1">
        <v>122.3</v>
      </c>
      <c r="AL33" s="1">
        <v>109.5</v>
      </c>
      <c r="AM33" s="1">
        <v>97.8</v>
      </c>
      <c r="AN33" s="1">
        <v>102.6</v>
      </c>
      <c r="AO33" s="1">
        <v>63.1</v>
      </c>
      <c r="AP33" s="1">
        <v>109.5</v>
      </c>
      <c r="AQ33" s="1">
        <v>103.6</v>
      </c>
      <c r="AR33" s="1">
        <v>122.6</v>
      </c>
      <c r="AS33" s="1">
        <v>109.6</v>
      </c>
      <c r="AT33" s="1">
        <v>117.6</v>
      </c>
      <c r="AU33" s="1">
        <v>119.4</v>
      </c>
      <c r="AV33" s="1">
        <v>124.3</v>
      </c>
      <c r="AW33" s="1">
        <v>114.3</v>
      </c>
      <c r="AX33" s="1">
        <v>120.2</v>
      </c>
      <c r="AY33" s="1">
        <v>114.9</v>
      </c>
      <c r="AZ33" s="1">
        <v>118.9</v>
      </c>
      <c r="BA33" s="1">
        <v>120.5</v>
      </c>
      <c r="BB33" s="1">
        <v>125</v>
      </c>
    </row>
    <row r="34" spans="1:54" ht="13.5" hidden="1" customHeight="1">
      <c r="A34" s="62">
        <v>40391</v>
      </c>
      <c r="B34" s="1">
        <v>111.6</v>
      </c>
      <c r="C34" s="1">
        <v>110.2</v>
      </c>
      <c r="D34" s="1">
        <v>109.6</v>
      </c>
      <c r="E34" s="1">
        <v>104.1</v>
      </c>
      <c r="F34" s="1">
        <v>107.9</v>
      </c>
      <c r="G34" s="1">
        <v>116.8</v>
      </c>
      <c r="H34" s="1">
        <v>112.4</v>
      </c>
      <c r="I34" s="1">
        <v>85.9</v>
      </c>
      <c r="J34" s="1">
        <v>109.3</v>
      </c>
      <c r="K34" s="1">
        <v>123.8</v>
      </c>
      <c r="L34" s="1">
        <v>120.6</v>
      </c>
      <c r="M34" s="1">
        <v>116.8</v>
      </c>
      <c r="N34" s="1">
        <v>123.7</v>
      </c>
      <c r="O34" s="1">
        <v>119.2</v>
      </c>
      <c r="P34" s="1">
        <v>117.2</v>
      </c>
      <c r="Q34" s="1">
        <v>119</v>
      </c>
      <c r="R34" s="1">
        <v>120.6</v>
      </c>
      <c r="S34" s="1">
        <v>104.7</v>
      </c>
      <c r="T34" s="1">
        <v>104.1</v>
      </c>
      <c r="U34" s="1">
        <v>106.1</v>
      </c>
      <c r="V34" s="1">
        <v>114.8</v>
      </c>
      <c r="W34" s="1">
        <v>109.5</v>
      </c>
      <c r="X34" s="1">
        <v>108.7</v>
      </c>
      <c r="Y34" s="1">
        <v>122.4</v>
      </c>
      <c r="Z34" s="1">
        <v>113.6</v>
      </c>
      <c r="AA34" s="1">
        <v>144</v>
      </c>
      <c r="AB34" s="1">
        <v>106.2</v>
      </c>
      <c r="AC34" s="1">
        <v>96.1</v>
      </c>
      <c r="AD34" s="1">
        <v>108.2</v>
      </c>
      <c r="AE34" s="1">
        <v>114.5</v>
      </c>
      <c r="AF34" s="1">
        <v>121</v>
      </c>
      <c r="AG34" s="1">
        <v>104</v>
      </c>
      <c r="AH34" s="1">
        <v>104.4</v>
      </c>
      <c r="AI34" s="1">
        <v>98.5</v>
      </c>
      <c r="AJ34" s="1">
        <v>90.5</v>
      </c>
      <c r="AK34" s="1">
        <v>121.4</v>
      </c>
      <c r="AL34" s="1">
        <v>109.5</v>
      </c>
      <c r="AM34" s="1">
        <v>98.2</v>
      </c>
      <c r="AN34" s="1">
        <v>103.1</v>
      </c>
      <c r="AO34" s="1">
        <v>62.6</v>
      </c>
      <c r="AP34" s="1">
        <v>110.2</v>
      </c>
      <c r="AQ34" s="1">
        <v>102.7</v>
      </c>
      <c r="AR34" s="1">
        <v>125.5</v>
      </c>
      <c r="AS34" s="1">
        <v>112.1</v>
      </c>
      <c r="AT34" s="1">
        <v>117.6</v>
      </c>
      <c r="AU34" s="1">
        <v>118.6</v>
      </c>
      <c r="AV34" s="1">
        <v>124.2</v>
      </c>
      <c r="AW34" s="1">
        <v>112.6</v>
      </c>
      <c r="AX34" s="1">
        <v>120.3</v>
      </c>
      <c r="AY34" s="1">
        <v>115.4</v>
      </c>
      <c r="AZ34" s="1">
        <v>118.9</v>
      </c>
      <c r="BA34" s="1">
        <v>120.5</v>
      </c>
      <c r="BB34" s="1">
        <v>125</v>
      </c>
    </row>
    <row r="35" spans="1:54" ht="13.5" hidden="1" customHeight="1">
      <c r="A35" s="62">
        <v>40422</v>
      </c>
      <c r="B35" s="1">
        <v>111.5</v>
      </c>
      <c r="C35" s="1">
        <v>109.9</v>
      </c>
      <c r="D35" s="1">
        <v>109.2</v>
      </c>
      <c r="E35" s="1">
        <v>104</v>
      </c>
      <c r="F35" s="1">
        <v>107.3</v>
      </c>
      <c r="G35" s="1">
        <v>117.3</v>
      </c>
      <c r="H35" s="1">
        <v>110.8</v>
      </c>
      <c r="I35" s="1">
        <v>87.5</v>
      </c>
      <c r="J35" s="1">
        <v>108</v>
      </c>
      <c r="K35" s="1">
        <v>122.5</v>
      </c>
      <c r="L35" s="1">
        <v>120.6</v>
      </c>
      <c r="M35" s="1">
        <v>117.2</v>
      </c>
      <c r="N35" s="1">
        <v>123.8</v>
      </c>
      <c r="O35" s="1">
        <v>118.7</v>
      </c>
      <c r="P35" s="1">
        <v>116.4</v>
      </c>
      <c r="Q35" s="1">
        <v>116.8</v>
      </c>
      <c r="R35" s="1">
        <v>120.6</v>
      </c>
      <c r="S35" s="1">
        <v>104.7</v>
      </c>
      <c r="T35" s="1">
        <v>104.1</v>
      </c>
      <c r="U35" s="1">
        <v>106.3</v>
      </c>
      <c r="V35" s="1">
        <v>114.8</v>
      </c>
      <c r="W35" s="1">
        <v>110.3</v>
      </c>
      <c r="X35" s="1">
        <v>108.3</v>
      </c>
      <c r="Y35" s="1">
        <v>123.6</v>
      </c>
      <c r="Z35" s="1">
        <v>113.6</v>
      </c>
      <c r="AA35" s="1">
        <v>144</v>
      </c>
      <c r="AB35" s="1">
        <v>106.8</v>
      </c>
      <c r="AC35" s="1">
        <v>96.9</v>
      </c>
      <c r="AD35" s="1">
        <v>107.9</v>
      </c>
      <c r="AE35" s="1">
        <v>115.3</v>
      </c>
      <c r="AF35" s="1">
        <v>121</v>
      </c>
      <c r="AG35" s="1">
        <v>103.8</v>
      </c>
      <c r="AH35" s="1">
        <v>104.2</v>
      </c>
      <c r="AI35" s="1">
        <v>98</v>
      </c>
      <c r="AJ35" s="1">
        <v>89.4</v>
      </c>
      <c r="AK35" s="1">
        <v>122.7</v>
      </c>
      <c r="AL35" s="1">
        <v>109.5</v>
      </c>
      <c r="AM35" s="1">
        <v>98</v>
      </c>
      <c r="AN35" s="1">
        <v>103.1</v>
      </c>
      <c r="AO35" s="1">
        <v>60.6</v>
      </c>
      <c r="AP35" s="1">
        <v>110</v>
      </c>
      <c r="AQ35" s="1">
        <v>102.2</v>
      </c>
      <c r="AR35" s="1">
        <v>126.3</v>
      </c>
      <c r="AS35" s="1">
        <v>111.3</v>
      </c>
      <c r="AT35" s="1">
        <v>117.6</v>
      </c>
      <c r="AU35" s="1">
        <v>119</v>
      </c>
      <c r="AV35" s="1">
        <v>124.3</v>
      </c>
      <c r="AW35" s="1">
        <v>113.4</v>
      </c>
      <c r="AX35" s="1">
        <v>120.3</v>
      </c>
      <c r="AY35" s="1">
        <v>115.3</v>
      </c>
      <c r="AZ35" s="1">
        <v>118.9</v>
      </c>
      <c r="BA35" s="1">
        <v>120.5</v>
      </c>
      <c r="BB35" s="1">
        <v>125</v>
      </c>
    </row>
    <row r="36" spans="1:54" ht="13.5" hidden="1" customHeight="1">
      <c r="A36" s="62">
        <v>40452</v>
      </c>
      <c r="B36" s="1">
        <v>111.7</v>
      </c>
      <c r="C36" s="1">
        <v>110.3</v>
      </c>
      <c r="D36" s="1">
        <v>109.7</v>
      </c>
      <c r="E36" s="1">
        <v>105</v>
      </c>
      <c r="F36" s="1">
        <v>107.7</v>
      </c>
      <c r="G36" s="1">
        <v>115.3</v>
      </c>
      <c r="H36" s="1">
        <v>110.7</v>
      </c>
      <c r="I36" s="1">
        <v>88.2</v>
      </c>
      <c r="J36" s="1">
        <v>109.8</v>
      </c>
      <c r="K36" s="1">
        <v>122.2</v>
      </c>
      <c r="L36" s="1">
        <v>120.7</v>
      </c>
      <c r="M36" s="1">
        <v>118.3</v>
      </c>
      <c r="N36" s="1">
        <v>123.9</v>
      </c>
      <c r="O36" s="1">
        <v>118.9</v>
      </c>
      <c r="P36" s="1">
        <v>117</v>
      </c>
      <c r="Q36" s="1">
        <v>117.2</v>
      </c>
      <c r="R36" s="1">
        <v>120.6</v>
      </c>
      <c r="S36" s="1">
        <v>104.8</v>
      </c>
      <c r="T36" s="1">
        <v>104.2</v>
      </c>
      <c r="U36" s="1">
        <v>106.3</v>
      </c>
      <c r="V36" s="1">
        <v>114.8</v>
      </c>
      <c r="W36" s="1">
        <v>110.3</v>
      </c>
      <c r="X36" s="1">
        <v>108.3</v>
      </c>
      <c r="Y36" s="1">
        <v>123.9</v>
      </c>
      <c r="Z36" s="1">
        <v>113.6</v>
      </c>
      <c r="AA36" s="1">
        <v>143.9</v>
      </c>
      <c r="AB36" s="1">
        <v>106.9</v>
      </c>
      <c r="AC36" s="1">
        <v>96.7</v>
      </c>
      <c r="AD36" s="1">
        <v>107.8</v>
      </c>
      <c r="AE36" s="1">
        <v>115.7</v>
      </c>
      <c r="AF36" s="1">
        <v>120.7</v>
      </c>
      <c r="AG36" s="1">
        <v>104.2</v>
      </c>
      <c r="AH36" s="1">
        <v>105.2</v>
      </c>
      <c r="AI36" s="1">
        <v>98</v>
      </c>
      <c r="AJ36" s="1">
        <v>89.9</v>
      </c>
      <c r="AK36" s="1">
        <v>121.3</v>
      </c>
      <c r="AL36" s="1">
        <v>109.5</v>
      </c>
      <c r="AM36" s="1">
        <v>97.9</v>
      </c>
      <c r="AN36" s="1">
        <v>103.1</v>
      </c>
      <c r="AO36" s="1">
        <v>60.1</v>
      </c>
      <c r="AP36" s="1">
        <v>111.1</v>
      </c>
      <c r="AQ36" s="1">
        <v>102.5</v>
      </c>
      <c r="AR36" s="1">
        <v>126.3</v>
      </c>
      <c r="AS36" s="1">
        <v>116.1</v>
      </c>
      <c r="AT36" s="1">
        <v>117.6</v>
      </c>
      <c r="AU36" s="1">
        <v>119.7</v>
      </c>
      <c r="AV36" s="1">
        <v>124.2</v>
      </c>
      <c r="AW36" s="1">
        <v>115</v>
      </c>
      <c r="AX36" s="1">
        <v>120.3</v>
      </c>
      <c r="AY36" s="1">
        <v>114.8</v>
      </c>
      <c r="AZ36" s="1">
        <v>118.9</v>
      </c>
      <c r="BA36" s="1">
        <v>120.5</v>
      </c>
      <c r="BB36" s="1">
        <v>125.4</v>
      </c>
    </row>
    <row r="37" spans="1:54" ht="13.5" hidden="1" customHeight="1">
      <c r="A37" s="62">
        <v>40483</v>
      </c>
      <c r="B37" s="1">
        <v>112</v>
      </c>
      <c r="C37" s="1">
        <v>111.1</v>
      </c>
      <c r="D37" s="1">
        <v>110.5</v>
      </c>
      <c r="E37" s="1">
        <v>107.7</v>
      </c>
      <c r="F37" s="1">
        <v>108.4</v>
      </c>
      <c r="G37" s="1">
        <v>114.9</v>
      </c>
      <c r="H37" s="1">
        <v>110.3</v>
      </c>
      <c r="I37" s="1">
        <v>89.7</v>
      </c>
      <c r="J37" s="1">
        <v>114.4</v>
      </c>
      <c r="K37" s="1">
        <v>119.2</v>
      </c>
      <c r="L37" s="1">
        <v>121.9</v>
      </c>
      <c r="M37" s="1">
        <v>119.1</v>
      </c>
      <c r="N37" s="1">
        <v>124.3</v>
      </c>
      <c r="O37" s="1">
        <v>118.9</v>
      </c>
      <c r="P37" s="1">
        <v>117</v>
      </c>
      <c r="Q37" s="1">
        <v>118.2</v>
      </c>
      <c r="R37" s="1">
        <v>120.4</v>
      </c>
      <c r="S37" s="1">
        <v>105</v>
      </c>
      <c r="T37" s="1">
        <v>104.4</v>
      </c>
      <c r="U37" s="1">
        <v>106.4</v>
      </c>
      <c r="V37" s="1">
        <v>114.8</v>
      </c>
      <c r="W37" s="1">
        <v>110.3</v>
      </c>
      <c r="X37" s="1">
        <v>108.3</v>
      </c>
      <c r="Y37" s="1">
        <v>124.5</v>
      </c>
      <c r="Z37" s="1">
        <v>113.6</v>
      </c>
      <c r="AA37" s="1">
        <v>144</v>
      </c>
      <c r="AB37" s="1">
        <v>106.6</v>
      </c>
      <c r="AC37" s="1">
        <v>96.1</v>
      </c>
      <c r="AD37" s="1">
        <v>107.3</v>
      </c>
      <c r="AE37" s="1">
        <v>115.7</v>
      </c>
      <c r="AF37" s="1">
        <v>121.1</v>
      </c>
      <c r="AG37" s="1">
        <v>104.5</v>
      </c>
      <c r="AH37" s="1">
        <v>104.7</v>
      </c>
      <c r="AI37" s="1">
        <v>99.6</v>
      </c>
      <c r="AJ37" s="1">
        <v>92.2</v>
      </c>
      <c r="AK37" s="1">
        <v>121.1</v>
      </c>
      <c r="AL37" s="1">
        <v>109.5</v>
      </c>
      <c r="AM37" s="1">
        <v>97.6</v>
      </c>
      <c r="AN37" s="1">
        <v>103.2</v>
      </c>
      <c r="AO37" s="1">
        <v>57.2</v>
      </c>
      <c r="AP37" s="1">
        <v>111.4</v>
      </c>
      <c r="AQ37" s="1">
        <v>102.5</v>
      </c>
      <c r="AR37" s="1">
        <v>126.3</v>
      </c>
      <c r="AS37" s="1">
        <v>117.7</v>
      </c>
      <c r="AT37" s="1">
        <v>117.6</v>
      </c>
      <c r="AU37" s="1">
        <v>119.5</v>
      </c>
      <c r="AV37" s="1">
        <v>125.1</v>
      </c>
      <c r="AW37" s="1">
        <v>113.7</v>
      </c>
      <c r="AX37" s="1">
        <v>120.4</v>
      </c>
      <c r="AY37" s="1">
        <v>115.6</v>
      </c>
      <c r="AZ37" s="1">
        <v>118.9</v>
      </c>
      <c r="BA37" s="1">
        <v>120.5</v>
      </c>
      <c r="BB37" s="1">
        <v>125.4</v>
      </c>
    </row>
    <row r="38" spans="1:54" ht="13.5" hidden="1" customHeight="1">
      <c r="A38" s="62">
        <v>40513</v>
      </c>
      <c r="B38" s="1">
        <v>112.1</v>
      </c>
      <c r="C38" s="1">
        <v>111</v>
      </c>
      <c r="D38" s="1">
        <v>110.4</v>
      </c>
      <c r="E38" s="1">
        <v>107.6</v>
      </c>
      <c r="F38" s="1">
        <v>109.2</v>
      </c>
      <c r="G38" s="1">
        <v>112.7</v>
      </c>
      <c r="H38" s="1">
        <v>109.6</v>
      </c>
      <c r="I38" s="1">
        <v>93.2</v>
      </c>
      <c r="J38" s="1">
        <v>123.5</v>
      </c>
      <c r="K38" s="1">
        <v>115.3</v>
      </c>
      <c r="L38" s="1">
        <v>120.6</v>
      </c>
      <c r="M38" s="1">
        <v>118.9</v>
      </c>
      <c r="N38" s="1">
        <v>123.9</v>
      </c>
      <c r="O38" s="1">
        <v>118.2</v>
      </c>
      <c r="P38" s="1">
        <v>116.1</v>
      </c>
      <c r="Q38" s="1">
        <v>115</v>
      </c>
      <c r="R38" s="1">
        <v>120.3</v>
      </c>
      <c r="S38" s="1">
        <v>105.1</v>
      </c>
      <c r="T38" s="1">
        <v>104.5</v>
      </c>
      <c r="U38" s="1">
        <v>106.4</v>
      </c>
      <c r="V38" s="1">
        <v>115.2</v>
      </c>
      <c r="W38" s="1">
        <v>110.8</v>
      </c>
      <c r="X38" s="1">
        <v>109</v>
      </c>
      <c r="Y38" s="1">
        <v>124.3</v>
      </c>
      <c r="Z38" s="1">
        <v>113.6</v>
      </c>
      <c r="AA38" s="1">
        <v>144</v>
      </c>
      <c r="AB38" s="1">
        <v>107.1</v>
      </c>
      <c r="AC38" s="1">
        <v>96.2</v>
      </c>
      <c r="AD38" s="1">
        <v>107.6</v>
      </c>
      <c r="AE38" s="1">
        <v>116.8</v>
      </c>
      <c r="AF38" s="1">
        <v>121.2</v>
      </c>
      <c r="AG38" s="1">
        <v>104.9</v>
      </c>
      <c r="AH38" s="1">
        <v>104.5</v>
      </c>
      <c r="AI38" s="1">
        <v>100.8</v>
      </c>
      <c r="AJ38" s="1">
        <v>93.6</v>
      </c>
      <c r="AK38" s="1">
        <v>121.3</v>
      </c>
      <c r="AL38" s="1">
        <v>110.4</v>
      </c>
      <c r="AM38" s="1">
        <v>97.5</v>
      </c>
      <c r="AN38" s="1">
        <v>103.2</v>
      </c>
      <c r="AO38" s="1">
        <v>56.2</v>
      </c>
      <c r="AP38" s="1">
        <v>111.3</v>
      </c>
      <c r="AQ38" s="1">
        <v>101.7</v>
      </c>
      <c r="AR38" s="1">
        <v>126.7</v>
      </c>
      <c r="AS38" s="1">
        <v>119.3</v>
      </c>
      <c r="AT38" s="1">
        <v>117.6</v>
      </c>
      <c r="AU38" s="1">
        <v>119.3</v>
      </c>
      <c r="AV38" s="1">
        <v>125.1</v>
      </c>
      <c r="AW38" s="1">
        <v>113.2</v>
      </c>
      <c r="AX38" s="1">
        <v>120.3</v>
      </c>
      <c r="AY38" s="1">
        <v>115</v>
      </c>
      <c r="AZ38" s="1">
        <v>118.9</v>
      </c>
      <c r="BA38" s="1">
        <v>120.5</v>
      </c>
      <c r="BB38" s="1">
        <v>125.4</v>
      </c>
    </row>
    <row r="39" spans="1:54" ht="13.5" hidden="1" customHeight="1">
      <c r="A39" s="62">
        <v>40544</v>
      </c>
      <c r="B39" s="1">
        <v>112.7</v>
      </c>
      <c r="C39" s="1">
        <v>113.2</v>
      </c>
      <c r="D39" s="1">
        <v>112.6</v>
      </c>
      <c r="E39" s="1">
        <v>108</v>
      </c>
      <c r="F39" s="1">
        <v>112.7</v>
      </c>
      <c r="G39" s="1">
        <v>115.4</v>
      </c>
      <c r="H39" s="1">
        <v>110.8</v>
      </c>
      <c r="I39" s="1">
        <v>94.7</v>
      </c>
      <c r="J39" s="1">
        <v>133.80000000000001</v>
      </c>
      <c r="K39" s="1">
        <v>119.4</v>
      </c>
      <c r="L39" s="1">
        <v>122.3</v>
      </c>
      <c r="M39" s="1">
        <v>119.5</v>
      </c>
      <c r="N39" s="1">
        <v>124.5</v>
      </c>
      <c r="O39" s="1">
        <v>119.1</v>
      </c>
      <c r="P39" s="1">
        <v>117.3</v>
      </c>
      <c r="Q39" s="1">
        <v>118.5</v>
      </c>
      <c r="R39" s="1">
        <v>120.4</v>
      </c>
      <c r="S39" s="1">
        <v>105.4</v>
      </c>
      <c r="T39" s="1">
        <v>104.9</v>
      </c>
      <c r="U39" s="1">
        <v>106.6</v>
      </c>
      <c r="V39" s="1">
        <v>115.3</v>
      </c>
      <c r="W39" s="1">
        <v>110.8</v>
      </c>
      <c r="X39" s="1">
        <v>109</v>
      </c>
      <c r="Y39" s="1">
        <v>126.2</v>
      </c>
      <c r="Z39" s="1">
        <v>113.6</v>
      </c>
      <c r="AA39" s="1">
        <v>143.80000000000001</v>
      </c>
      <c r="AB39" s="1">
        <v>106.7</v>
      </c>
      <c r="AC39" s="1">
        <v>95.8</v>
      </c>
      <c r="AD39" s="1">
        <v>107.4</v>
      </c>
      <c r="AE39" s="1">
        <v>116.4</v>
      </c>
      <c r="AF39" s="1">
        <v>121.4</v>
      </c>
      <c r="AG39" s="1">
        <v>105.9</v>
      </c>
      <c r="AH39" s="1">
        <v>104.6</v>
      </c>
      <c r="AI39" s="1">
        <v>104.6</v>
      </c>
      <c r="AJ39" s="1">
        <v>96.8</v>
      </c>
      <c r="AK39" s="1">
        <v>126.8</v>
      </c>
      <c r="AL39" s="1">
        <v>110.4</v>
      </c>
      <c r="AM39" s="1">
        <v>97.1</v>
      </c>
      <c r="AN39" s="1">
        <v>103.3</v>
      </c>
      <c r="AO39" s="1">
        <v>52.4</v>
      </c>
      <c r="AP39" s="1">
        <v>109.8</v>
      </c>
      <c r="AQ39" s="1">
        <v>99.6</v>
      </c>
      <c r="AR39" s="1">
        <v>127.4</v>
      </c>
      <c r="AS39" s="1">
        <v>116.1</v>
      </c>
      <c r="AT39" s="1">
        <v>117.6</v>
      </c>
      <c r="AU39" s="1">
        <v>119.2</v>
      </c>
      <c r="AV39" s="1">
        <v>125.3</v>
      </c>
      <c r="AW39" s="1">
        <v>112.7</v>
      </c>
      <c r="AX39" s="1">
        <v>120.7</v>
      </c>
      <c r="AY39" s="1">
        <v>114.6</v>
      </c>
      <c r="AZ39" s="1">
        <v>119.3</v>
      </c>
      <c r="BA39" s="1">
        <v>123.2</v>
      </c>
      <c r="BB39" s="1">
        <v>125.4</v>
      </c>
    </row>
    <row r="40" spans="1:54" ht="13.5" hidden="1" customHeight="1">
      <c r="A40" s="62">
        <v>40575</v>
      </c>
      <c r="B40" s="1">
        <v>113.4</v>
      </c>
      <c r="C40" s="1">
        <v>113.5</v>
      </c>
      <c r="D40" s="1">
        <v>112.9</v>
      </c>
      <c r="E40" s="1">
        <v>108.1</v>
      </c>
      <c r="F40" s="1">
        <v>111.7</v>
      </c>
      <c r="G40" s="1">
        <v>114.9</v>
      </c>
      <c r="H40" s="1">
        <v>110</v>
      </c>
      <c r="I40" s="1">
        <v>99.3</v>
      </c>
      <c r="J40" s="1">
        <v>129.4</v>
      </c>
      <c r="K40" s="1">
        <v>120.2</v>
      </c>
      <c r="L40" s="1">
        <v>127.2</v>
      </c>
      <c r="M40" s="1">
        <v>120.7</v>
      </c>
      <c r="N40" s="1">
        <v>124.5</v>
      </c>
      <c r="O40" s="1">
        <v>119.1</v>
      </c>
      <c r="P40" s="1">
        <v>116.7</v>
      </c>
      <c r="Q40" s="1">
        <v>119.3</v>
      </c>
      <c r="R40" s="1">
        <v>120.6</v>
      </c>
      <c r="S40" s="1">
        <v>105.5</v>
      </c>
      <c r="T40" s="1">
        <v>105</v>
      </c>
      <c r="U40" s="1">
        <v>106.6</v>
      </c>
      <c r="V40" s="1">
        <v>115.3</v>
      </c>
      <c r="W40" s="1">
        <v>110.8</v>
      </c>
      <c r="X40" s="1">
        <v>109</v>
      </c>
      <c r="Y40" s="1">
        <v>126.2</v>
      </c>
      <c r="Z40" s="1">
        <v>113.6</v>
      </c>
      <c r="AA40" s="1">
        <v>143.80000000000001</v>
      </c>
      <c r="AB40" s="1">
        <v>106.4</v>
      </c>
      <c r="AC40" s="1">
        <v>95.3</v>
      </c>
      <c r="AD40" s="1">
        <v>106.2</v>
      </c>
      <c r="AE40" s="1">
        <v>116.6</v>
      </c>
      <c r="AF40" s="1">
        <v>126.8</v>
      </c>
      <c r="AG40" s="1">
        <v>106.6</v>
      </c>
      <c r="AH40" s="1">
        <v>104.4</v>
      </c>
      <c r="AI40" s="1">
        <v>107.4</v>
      </c>
      <c r="AJ40" s="1">
        <v>99.8</v>
      </c>
      <c r="AK40" s="1">
        <v>129.30000000000001</v>
      </c>
      <c r="AL40" s="1">
        <v>110.4</v>
      </c>
      <c r="AM40" s="1">
        <v>97.1</v>
      </c>
      <c r="AN40" s="1">
        <v>103.3</v>
      </c>
      <c r="AO40" s="1">
        <v>52.6</v>
      </c>
      <c r="AP40" s="1">
        <v>110</v>
      </c>
      <c r="AQ40" s="1">
        <v>98.7</v>
      </c>
      <c r="AR40" s="1">
        <v>127.8</v>
      </c>
      <c r="AS40" s="1">
        <v>119.6</v>
      </c>
      <c r="AT40" s="1">
        <v>117.6</v>
      </c>
      <c r="AU40" s="1">
        <v>119.8</v>
      </c>
      <c r="AV40" s="1">
        <v>126.5</v>
      </c>
      <c r="AW40" s="1">
        <v>112.7</v>
      </c>
      <c r="AX40" s="1">
        <v>123.7</v>
      </c>
      <c r="AY40" s="1">
        <v>115.8</v>
      </c>
      <c r="AZ40" s="1">
        <v>125.4</v>
      </c>
      <c r="BA40" s="1">
        <v>123.2</v>
      </c>
      <c r="BB40" s="1">
        <v>125.4</v>
      </c>
    </row>
    <row r="41" spans="1:54" ht="13.5" hidden="1" customHeight="1">
      <c r="A41" s="62">
        <v>40603</v>
      </c>
      <c r="B41" s="1">
        <v>114.5</v>
      </c>
      <c r="C41" s="1">
        <v>114.6</v>
      </c>
      <c r="D41" s="1">
        <v>113.9</v>
      </c>
      <c r="E41" s="1">
        <v>109.2</v>
      </c>
      <c r="F41" s="1">
        <v>112.8</v>
      </c>
      <c r="G41" s="1">
        <v>115.5</v>
      </c>
      <c r="H41" s="1">
        <v>111.9</v>
      </c>
      <c r="I41" s="1">
        <v>104.1</v>
      </c>
      <c r="J41" s="1">
        <v>124.3</v>
      </c>
      <c r="K41" s="1">
        <v>120.6</v>
      </c>
      <c r="L41" s="1">
        <v>128.5</v>
      </c>
      <c r="M41" s="1">
        <v>120.6</v>
      </c>
      <c r="N41" s="1">
        <v>128.4</v>
      </c>
      <c r="O41" s="1">
        <v>123.3</v>
      </c>
      <c r="P41" s="1">
        <v>120.1</v>
      </c>
      <c r="Q41" s="1">
        <v>122.1</v>
      </c>
      <c r="R41" s="1">
        <v>125.6</v>
      </c>
      <c r="S41" s="1">
        <v>105.5</v>
      </c>
      <c r="T41" s="1">
        <v>105.1</v>
      </c>
      <c r="U41" s="1">
        <v>106.5</v>
      </c>
      <c r="V41" s="1">
        <v>116.2</v>
      </c>
      <c r="W41" s="1">
        <v>112.2</v>
      </c>
      <c r="X41" s="1">
        <v>110.3</v>
      </c>
      <c r="Y41" s="1">
        <v>127.4</v>
      </c>
      <c r="Z41" s="1">
        <v>113.6</v>
      </c>
      <c r="AA41" s="1">
        <v>143.9</v>
      </c>
      <c r="AB41" s="1">
        <v>107.1</v>
      </c>
      <c r="AC41" s="1">
        <v>95</v>
      </c>
      <c r="AD41" s="1">
        <v>107</v>
      </c>
      <c r="AE41" s="1">
        <v>118.2</v>
      </c>
      <c r="AF41" s="1">
        <v>127</v>
      </c>
      <c r="AG41" s="1">
        <v>107.5</v>
      </c>
      <c r="AH41" s="1">
        <v>104.7</v>
      </c>
      <c r="AI41" s="1">
        <v>111.1</v>
      </c>
      <c r="AJ41" s="1">
        <v>104.6</v>
      </c>
      <c r="AK41" s="1">
        <v>129.9</v>
      </c>
      <c r="AL41" s="1">
        <v>109.2</v>
      </c>
      <c r="AM41" s="1">
        <v>97.2</v>
      </c>
      <c r="AN41" s="1">
        <v>103.3</v>
      </c>
      <c r="AO41" s="1">
        <v>52.8</v>
      </c>
      <c r="AP41" s="1">
        <v>111.4</v>
      </c>
      <c r="AQ41" s="1">
        <v>100</v>
      </c>
      <c r="AR41" s="1">
        <v>128.19999999999999</v>
      </c>
      <c r="AS41" s="1">
        <v>122.6</v>
      </c>
      <c r="AT41" s="1">
        <v>127.2</v>
      </c>
      <c r="AU41" s="1">
        <v>121.2</v>
      </c>
      <c r="AV41" s="1">
        <v>126.7</v>
      </c>
      <c r="AW41" s="1">
        <v>115.4</v>
      </c>
      <c r="AX41" s="1">
        <v>123.9</v>
      </c>
      <c r="AY41" s="1">
        <v>116.3</v>
      </c>
      <c r="AZ41" s="1">
        <v>125.4</v>
      </c>
      <c r="BA41" s="1">
        <v>124.6</v>
      </c>
      <c r="BB41" s="1">
        <v>125.4</v>
      </c>
    </row>
    <row r="42" spans="1:54" ht="13.5" hidden="1" customHeight="1">
      <c r="A42" s="62">
        <v>40634</v>
      </c>
      <c r="B42" s="1">
        <v>114.8</v>
      </c>
      <c r="C42" s="1">
        <v>114.4</v>
      </c>
      <c r="D42" s="1">
        <v>113.7</v>
      </c>
      <c r="E42" s="1">
        <v>108.9</v>
      </c>
      <c r="F42" s="1">
        <v>112.6</v>
      </c>
      <c r="G42" s="1">
        <v>113.6</v>
      </c>
      <c r="H42" s="1">
        <v>112.7</v>
      </c>
      <c r="I42" s="1">
        <v>104.8</v>
      </c>
      <c r="J42" s="1">
        <v>119.3</v>
      </c>
      <c r="K42" s="1">
        <v>119.8</v>
      </c>
      <c r="L42" s="1">
        <v>130.19999999999999</v>
      </c>
      <c r="M42" s="228">
        <v>120.7</v>
      </c>
      <c r="N42" s="1">
        <v>129.9</v>
      </c>
      <c r="O42" s="1">
        <v>125.6</v>
      </c>
      <c r="P42" s="1">
        <v>121.2</v>
      </c>
      <c r="Q42" s="1">
        <v>123.8</v>
      </c>
      <c r="R42" s="1">
        <v>128.80000000000001</v>
      </c>
      <c r="S42" s="1">
        <v>105.8</v>
      </c>
      <c r="T42" s="1">
        <v>105.5</v>
      </c>
      <c r="U42" s="1">
        <v>106.6</v>
      </c>
      <c r="V42" s="1">
        <v>116.2</v>
      </c>
      <c r="W42" s="1">
        <v>112.2</v>
      </c>
      <c r="X42" s="1">
        <v>110.3</v>
      </c>
      <c r="Y42" s="1">
        <v>127.5</v>
      </c>
      <c r="Z42" s="1">
        <v>113.6</v>
      </c>
      <c r="AA42" s="1">
        <v>144</v>
      </c>
      <c r="AB42" s="1">
        <v>107.2</v>
      </c>
      <c r="AC42" s="1">
        <v>95.1</v>
      </c>
      <c r="AD42" s="1">
        <v>107.1</v>
      </c>
      <c r="AE42" s="1">
        <v>118.3</v>
      </c>
      <c r="AF42" s="1">
        <v>127.1</v>
      </c>
      <c r="AG42" s="1">
        <v>108.8</v>
      </c>
      <c r="AH42" s="1">
        <v>104.8</v>
      </c>
      <c r="AI42" s="1">
        <v>115.6</v>
      </c>
      <c r="AJ42" s="1">
        <v>110.5</v>
      </c>
      <c r="AK42" s="1">
        <v>130.19999999999999</v>
      </c>
      <c r="AL42" s="1">
        <v>109.5</v>
      </c>
      <c r="AM42" s="1">
        <v>96.9</v>
      </c>
      <c r="AN42" s="1">
        <v>103.3</v>
      </c>
      <c r="AO42" s="1">
        <v>50.7</v>
      </c>
      <c r="AP42" s="1">
        <v>111.7</v>
      </c>
      <c r="AQ42" s="1">
        <v>98.6</v>
      </c>
      <c r="AR42" s="1">
        <v>130.1</v>
      </c>
      <c r="AS42" s="1">
        <v>125.6</v>
      </c>
      <c r="AT42" s="1">
        <v>127.2</v>
      </c>
      <c r="AU42" s="1">
        <v>121.6</v>
      </c>
      <c r="AV42" s="1">
        <v>127</v>
      </c>
      <c r="AW42" s="1">
        <v>116</v>
      </c>
      <c r="AX42" s="1">
        <v>124.1</v>
      </c>
      <c r="AY42" s="1">
        <v>115.8</v>
      </c>
      <c r="AZ42" s="1">
        <v>125.4</v>
      </c>
      <c r="BA42" s="1">
        <v>124.6</v>
      </c>
      <c r="BB42" s="1">
        <v>126.3</v>
      </c>
    </row>
    <row r="43" spans="1:54" ht="13.5" hidden="1" customHeight="1">
      <c r="A43" s="62">
        <v>40664</v>
      </c>
      <c r="B43" s="1">
        <v>115.4</v>
      </c>
      <c r="C43" s="1">
        <v>116</v>
      </c>
      <c r="D43" s="1">
        <v>115.3</v>
      </c>
      <c r="E43" s="1">
        <v>111.3</v>
      </c>
      <c r="F43" s="1">
        <v>113.5</v>
      </c>
      <c r="G43" s="1">
        <v>115.4</v>
      </c>
      <c r="H43" s="1">
        <v>112.9</v>
      </c>
      <c r="I43" s="1">
        <v>107.3</v>
      </c>
      <c r="J43" s="1">
        <v>112.9</v>
      </c>
      <c r="K43" s="1">
        <v>124</v>
      </c>
      <c r="L43" s="1">
        <v>130.30000000000001</v>
      </c>
      <c r="M43" s="228">
        <v>121.2</v>
      </c>
      <c r="N43" s="1">
        <v>130.30000000000001</v>
      </c>
      <c r="O43" s="1">
        <v>125.6</v>
      </c>
      <c r="P43" s="1">
        <v>121.5</v>
      </c>
      <c r="Q43" s="1">
        <v>123.7</v>
      </c>
      <c r="R43" s="1">
        <v>128.69999999999999</v>
      </c>
      <c r="S43" s="1">
        <v>105.9</v>
      </c>
      <c r="T43" s="1">
        <v>105.5</v>
      </c>
      <c r="U43" s="1">
        <v>106.7</v>
      </c>
      <c r="V43" s="1">
        <v>116.3</v>
      </c>
      <c r="W43" s="1">
        <v>112.2</v>
      </c>
      <c r="X43" s="1">
        <v>110.3</v>
      </c>
      <c r="Y43" s="1">
        <v>128.4</v>
      </c>
      <c r="Z43" s="1">
        <v>113.6</v>
      </c>
      <c r="AA43" s="1">
        <v>144</v>
      </c>
      <c r="AB43" s="1">
        <v>107.8</v>
      </c>
      <c r="AC43" s="1">
        <v>96.2</v>
      </c>
      <c r="AD43" s="1">
        <v>106.9</v>
      </c>
      <c r="AE43" s="1">
        <v>118.9</v>
      </c>
      <c r="AF43" s="1">
        <v>127.4</v>
      </c>
      <c r="AG43" s="1">
        <v>109.3</v>
      </c>
      <c r="AH43" s="1">
        <v>104.7</v>
      </c>
      <c r="AI43" s="1">
        <v>117.7</v>
      </c>
      <c r="AJ43" s="1">
        <v>113.7</v>
      </c>
      <c r="AK43" s="1">
        <v>129.19999999999999</v>
      </c>
      <c r="AL43" s="1">
        <v>109.5</v>
      </c>
      <c r="AM43" s="1">
        <v>96.6</v>
      </c>
      <c r="AN43" s="1">
        <v>103.3</v>
      </c>
      <c r="AO43" s="1">
        <v>48.1</v>
      </c>
      <c r="AP43" s="1">
        <v>111.8</v>
      </c>
      <c r="AQ43" s="1">
        <v>99.4</v>
      </c>
      <c r="AR43" s="1">
        <v>130.1</v>
      </c>
      <c r="AS43" s="1">
        <v>124</v>
      </c>
      <c r="AT43" s="1">
        <v>127.2</v>
      </c>
      <c r="AU43" s="1">
        <v>122.2</v>
      </c>
      <c r="AV43" s="1">
        <v>127.3</v>
      </c>
      <c r="AW43" s="1">
        <v>116.9</v>
      </c>
      <c r="AX43" s="1">
        <v>124.5</v>
      </c>
      <c r="AY43" s="1">
        <v>118.1</v>
      </c>
      <c r="AZ43" s="1">
        <v>125.4</v>
      </c>
      <c r="BA43" s="1">
        <v>124.6</v>
      </c>
      <c r="BB43" s="1">
        <v>126.3</v>
      </c>
    </row>
    <row r="44" spans="1:54" ht="13.5" hidden="1" customHeight="1">
      <c r="A44" s="62">
        <v>40695</v>
      </c>
      <c r="B44" s="1">
        <v>116</v>
      </c>
      <c r="C44" s="1">
        <v>117</v>
      </c>
      <c r="D44" s="1">
        <v>116.4</v>
      </c>
      <c r="E44" s="1">
        <v>113</v>
      </c>
      <c r="F44" s="1">
        <v>115.1</v>
      </c>
      <c r="G44" s="1">
        <v>115.3</v>
      </c>
      <c r="H44" s="1">
        <v>113.3</v>
      </c>
      <c r="I44" s="1">
        <v>107</v>
      </c>
      <c r="J44" s="1">
        <v>104.8</v>
      </c>
      <c r="K44" s="1">
        <v>125.9</v>
      </c>
      <c r="L44" s="1">
        <v>130.5</v>
      </c>
      <c r="M44" s="228">
        <v>122.6</v>
      </c>
      <c r="N44" s="1">
        <v>130.30000000000001</v>
      </c>
      <c r="O44" s="1">
        <v>125.5</v>
      </c>
      <c r="P44" s="1">
        <v>121.2</v>
      </c>
      <c r="Q44" s="1">
        <v>123.7</v>
      </c>
      <c r="R44" s="1">
        <v>128.69999999999999</v>
      </c>
      <c r="S44" s="1">
        <v>106</v>
      </c>
      <c r="T44" s="1">
        <v>105.6</v>
      </c>
      <c r="U44" s="1">
        <v>106.8</v>
      </c>
      <c r="V44" s="1">
        <v>117.2</v>
      </c>
      <c r="W44" s="1">
        <v>113.2</v>
      </c>
      <c r="X44" s="1">
        <v>111.4</v>
      </c>
      <c r="Y44" s="1">
        <v>131.80000000000001</v>
      </c>
      <c r="Z44" s="1">
        <v>113.6</v>
      </c>
      <c r="AA44" s="1">
        <v>145.1</v>
      </c>
      <c r="AB44" s="1">
        <v>108.2</v>
      </c>
      <c r="AC44" s="1">
        <v>95.4</v>
      </c>
      <c r="AD44" s="1">
        <v>106.2</v>
      </c>
      <c r="AE44" s="1">
        <v>120.8</v>
      </c>
      <c r="AF44" s="1">
        <v>127</v>
      </c>
      <c r="AG44" s="1">
        <v>110.8</v>
      </c>
      <c r="AH44" s="1">
        <v>104.1</v>
      </c>
      <c r="AI44" s="1">
        <v>117.5</v>
      </c>
      <c r="AJ44" s="1">
        <v>113.5</v>
      </c>
      <c r="AK44" s="1">
        <v>129.19999999999999</v>
      </c>
      <c r="AL44" s="1">
        <v>117.2</v>
      </c>
      <c r="AM44" s="1">
        <v>96.6</v>
      </c>
      <c r="AN44" s="1">
        <v>103.4</v>
      </c>
      <c r="AO44" s="1">
        <v>47.9</v>
      </c>
      <c r="AP44" s="1">
        <v>110.2</v>
      </c>
      <c r="AQ44" s="1">
        <v>96.9</v>
      </c>
      <c r="AR44" s="1">
        <v>130.1</v>
      </c>
      <c r="AS44" s="1">
        <v>122.8</v>
      </c>
      <c r="AT44" s="1">
        <v>127.2</v>
      </c>
      <c r="AU44" s="1">
        <v>122.1</v>
      </c>
      <c r="AV44" s="1">
        <v>127.1</v>
      </c>
      <c r="AW44" s="1">
        <v>116.9</v>
      </c>
      <c r="AX44" s="1">
        <v>124.5</v>
      </c>
      <c r="AY44" s="1">
        <v>118.1</v>
      </c>
      <c r="AZ44" s="1">
        <v>125.4</v>
      </c>
      <c r="BA44" s="1">
        <v>124.6</v>
      </c>
      <c r="BB44" s="1">
        <v>126.3</v>
      </c>
    </row>
    <row r="45" spans="1:54" ht="13.5" hidden="1" customHeight="1" thickBot="1"/>
    <row r="46" spans="1:54" s="66" customFormat="1" ht="26.25" customHeight="1" thickBot="1">
      <c r="A46" s="65" t="s">
        <v>206</v>
      </c>
      <c r="B46" s="70">
        <f t="shared" ref="B46:B73" si="0">(B17-B5)/B5*100</f>
        <v>10.362694300518134</v>
      </c>
      <c r="C46" s="190">
        <f t="shared" ref="C46:AF46" si="1">(C17-C5)/C5*100</f>
        <v>16.560509554140122</v>
      </c>
      <c r="D46" s="190">
        <f t="shared" si="1"/>
        <v>16.702127659574469</v>
      </c>
      <c r="E46" s="190">
        <f t="shared" si="1"/>
        <v>21.357063403781968</v>
      </c>
      <c r="F46" s="190">
        <f t="shared" si="1"/>
        <v>12.306101344364004</v>
      </c>
      <c r="G46" s="190">
        <f t="shared" si="1"/>
        <v>22.791712104689193</v>
      </c>
      <c r="H46" s="190">
        <f t="shared" si="1"/>
        <v>16.122233930453106</v>
      </c>
      <c r="I46" s="190">
        <f t="shared" si="1"/>
        <v>3.1182795698924792</v>
      </c>
      <c r="J46" s="190">
        <f t="shared" si="1"/>
        <v>17.142857142857149</v>
      </c>
      <c r="K46" s="190">
        <f t="shared" si="1"/>
        <v>22.600619195046427</v>
      </c>
      <c r="L46" s="190">
        <f t="shared" si="1"/>
        <v>11.464968152866238</v>
      </c>
      <c r="M46" s="190">
        <f t="shared" si="1"/>
        <v>16.47183846971307</v>
      </c>
      <c r="N46" s="190">
        <f t="shared" si="1"/>
        <v>13.360739979445016</v>
      </c>
      <c r="O46" s="190">
        <f t="shared" si="1"/>
        <v>12.949640287769792</v>
      </c>
      <c r="P46" s="190">
        <f t="shared" si="1"/>
        <v>14.285714285714294</v>
      </c>
      <c r="Q46" s="190">
        <f t="shared" si="1"/>
        <v>10.494450050454093</v>
      </c>
      <c r="R46" s="190">
        <f t="shared" si="1"/>
        <v>12.590299277605766</v>
      </c>
      <c r="S46" s="190">
        <f t="shared" si="1"/>
        <v>3.6217303822937565</v>
      </c>
      <c r="T46" s="190">
        <f t="shared" si="1"/>
        <v>3.4136546184739012</v>
      </c>
      <c r="U46" s="190">
        <f t="shared" si="1"/>
        <v>4.0363269424823409</v>
      </c>
      <c r="V46" s="190">
        <f t="shared" si="1"/>
        <v>9.4398340248962604</v>
      </c>
      <c r="W46" s="190">
        <f t="shared" si="1"/>
        <v>7.566462167689167</v>
      </c>
      <c r="X46" s="190">
        <f t="shared" si="1"/>
        <v>7.377049180327873</v>
      </c>
      <c r="Y46" s="190">
        <f t="shared" si="1"/>
        <v>18.036286019210234</v>
      </c>
      <c r="Z46" s="190">
        <f t="shared" si="1"/>
        <v>6.1855670103092786</v>
      </c>
      <c r="AA46" s="190">
        <f t="shared" si="1"/>
        <v>22.75249722530522</v>
      </c>
      <c r="AB46" s="190">
        <f t="shared" si="1"/>
        <v>8.0082135523613935</v>
      </c>
      <c r="AC46" s="190">
        <f t="shared" si="1"/>
        <v>3.5897435897435894</v>
      </c>
      <c r="AD46" s="190">
        <f t="shared" si="1"/>
        <v>13.052415210688595</v>
      </c>
      <c r="AE46" s="190">
        <f t="shared" si="1"/>
        <v>9.6509240246406467</v>
      </c>
      <c r="AF46" s="190">
        <f t="shared" si="1"/>
        <v>11.468812877263572</v>
      </c>
      <c r="AG46" s="190" t="e">
        <f>(#REF!-#REF!)/#REF!*100</f>
        <v>#REF!</v>
      </c>
      <c r="AH46" s="190">
        <f t="shared" ref="AH46:AH68" si="2">(AH17-AH5)/AH5*100</f>
        <v>3.2225579053373643</v>
      </c>
      <c r="AI46" s="190">
        <f t="shared" ref="AI46:AI68" si="3">(AG17-AG5)/AG5*100</f>
        <v>4.0880503144653995</v>
      </c>
      <c r="AJ46" s="190">
        <f t="shared" ref="AJ46:BB46" si="4">(AJ17-AJ5)/AJ5*100</f>
        <v>-14.86338797814207</v>
      </c>
      <c r="AK46" s="190">
        <f t="shared" si="4"/>
        <v>18.37782340862422</v>
      </c>
      <c r="AL46" s="190">
        <f t="shared" si="4"/>
        <v>18.485523385300677</v>
      </c>
      <c r="AM46" s="190">
        <f t="shared" si="4"/>
        <v>0.90270812437311077</v>
      </c>
      <c r="AN46" s="190">
        <f t="shared" si="4"/>
        <v>1.4056224899598453</v>
      </c>
      <c r="AO46" s="190">
        <f t="shared" si="4"/>
        <v>-2.7833001988071544</v>
      </c>
      <c r="AP46" s="190">
        <f t="shared" si="4"/>
        <v>15.866388308977038</v>
      </c>
      <c r="AQ46" s="190">
        <f t="shared" si="4"/>
        <v>16.490486257928126</v>
      </c>
      <c r="AR46" s="190">
        <f t="shared" si="4"/>
        <v>17.599186164801626</v>
      </c>
      <c r="AS46" s="190">
        <f t="shared" si="4"/>
        <v>12.200208550573501</v>
      </c>
      <c r="AT46" s="190">
        <f t="shared" si="4"/>
        <v>6.4484126984126995</v>
      </c>
      <c r="AU46" s="190">
        <f t="shared" si="4"/>
        <v>14.506172839506167</v>
      </c>
      <c r="AV46" s="190">
        <f t="shared" si="4"/>
        <v>14.167528438469496</v>
      </c>
      <c r="AW46" s="190">
        <f t="shared" si="4"/>
        <v>14.62167689161554</v>
      </c>
      <c r="AX46" s="190">
        <f t="shared" si="4"/>
        <v>13.455657492354744</v>
      </c>
      <c r="AY46" s="190">
        <f t="shared" si="4"/>
        <v>14.551083591331263</v>
      </c>
      <c r="AZ46" s="190">
        <f t="shared" si="4"/>
        <v>7.5848303393213508</v>
      </c>
      <c r="BA46" s="190">
        <f t="shared" si="4"/>
        <v>19.622245540398744</v>
      </c>
      <c r="BB46" s="190">
        <f t="shared" si="4"/>
        <v>21.250000000000004</v>
      </c>
    </row>
    <row r="47" spans="1:54" s="66" customFormat="1" ht="26.25" customHeight="1" thickBot="1">
      <c r="A47" s="65" t="s">
        <v>230</v>
      </c>
      <c r="B47" s="70">
        <f t="shared" si="0"/>
        <v>9.9589322381930057</v>
      </c>
      <c r="C47" s="190">
        <f t="shared" ref="C47:AF47" si="5">(C18-C6)/C6*100</f>
        <v>15.585774058577412</v>
      </c>
      <c r="D47" s="190">
        <f t="shared" si="5"/>
        <v>15.602094240837703</v>
      </c>
      <c r="E47" s="190">
        <f t="shared" si="5"/>
        <v>20.417124039517027</v>
      </c>
      <c r="F47" s="190">
        <f t="shared" si="5"/>
        <v>12.230215827338135</v>
      </c>
      <c r="G47" s="190">
        <f t="shared" si="5"/>
        <v>22.556390977443609</v>
      </c>
      <c r="H47" s="190">
        <f t="shared" si="5"/>
        <v>14.654282765737861</v>
      </c>
      <c r="I47" s="190">
        <f t="shared" si="5"/>
        <v>-7.4626865671641784</v>
      </c>
      <c r="J47" s="190">
        <f t="shared" si="5"/>
        <v>7.3403241182078052</v>
      </c>
      <c r="K47" s="190">
        <f t="shared" si="5"/>
        <v>23.711340206185564</v>
      </c>
      <c r="L47" s="190">
        <f t="shared" si="5"/>
        <v>12.332990750256938</v>
      </c>
      <c r="M47" s="190">
        <f t="shared" si="5"/>
        <v>17.913593256059006</v>
      </c>
      <c r="N47" s="190">
        <f t="shared" si="5"/>
        <v>12.512613521695265</v>
      </c>
      <c r="O47" s="190">
        <f t="shared" si="5"/>
        <v>11.1334002006018</v>
      </c>
      <c r="P47" s="190">
        <f t="shared" si="5"/>
        <v>12.024048096192386</v>
      </c>
      <c r="Q47" s="190">
        <f t="shared" si="5"/>
        <v>12.90322580645161</v>
      </c>
      <c r="R47" s="190">
        <f t="shared" si="5"/>
        <v>10.22044088176353</v>
      </c>
      <c r="S47" s="190">
        <f t="shared" si="5"/>
        <v>3.4136546184739012</v>
      </c>
      <c r="T47" s="190">
        <f t="shared" si="5"/>
        <v>3.1093279839518497</v>
      </c>
      <c r="U47" s="190">
        <f t="shared" si="5"/>
        <v>4.0241448692152915</v>
      </c>
      <c r="V47" s="190">
        <f t="shared" si="5"/>
        <v>9.6273291925465969</v>
      </c>
      <c r="W47" s="190">
        <f t="shared" si="5"/>
        <v>7.566462167689167</v>
      </c>
      <c r="X47" s="190">
        <f t="shared" si="5"/>
        <v>7.377049180327873</v>
      </c>
      <c r="Y47" s="190">
        <f t="shared" si="5"/>
        <v>19.128586609989373</v>
      </c>
      <c r="Z47" s="190">
        <f t="shared" si="5"/>
        <v>6.1855670103092786</v>
      </c>
      <c r="AA47" s="190">
        <f t="shared" si="5"/>
        <v>23.060109289617479</v>
      </c>
      <c r="AB47" s="190">
        <f t="shared" si="5"/>
        <v>7.4186991869918675</v>
      </c>
      <c r="AC47" s="190">
        <f t="shared" si="5"/>
        <v>2.4266936299292126</v>
      </c>
      <c r="AD47" s="190">
        <f t="shared" si="5"/>
        <v>13.394683026584875</v>
      </c>
      <c r="AE47" s="190">
        <f t="shared" si="5"/>
        <v>9.276248725790019</v>
      </c>
      <c r="AF47" s="190">
        <f t="shared" si="5"/>
        <v>12.160804020100496</v>
      </c>
      <c r="AG47" s="190" t="e">
        <f>(#REF!-#REF!)/#REF!*100</f>
        <v>#REF!</v>
      </c>
      <c r="AH47" s="190">
        <f t="shared" si="2"/>
        <v>4.2381432896064615</v>
      </c>
      <c r="AI47" s="190">
        <f t="shared" si="3"/>
        <v>3.7151702786377645</v>
      </c>
      <c r="AJ47" s="190">
        <f t="shared" ref="AJ47:BB47" si="6">(AJ18-AJ6)/AJ6*100</f>
        <v>-17.47474747474747</v>
      </c>
      <c r="AK47" s="190">
        <f t="shared" si="6"/>
        <v>17.64705882352942</v>
      </c>
      <c r="AL47" s="190">
        <f t="shared" si="6"/>
        <v>18.485523385300677</v>
      </c>
      <c r="AM47" s="190">
        <f t="shared" si="6"/>
        <v>1.0040160642570282</v>
      </c>
      <c r="AN47" s="190">
        <f t="shared" si="6"/>
        <v>1.9153225806451526</v>
      </c>
      <c r="AO47" s="190">
        <f t="shared" si="6"/>
        <v>-5.0830889540566995</v>
      </c>
      <c r="AP47" s="190">
        <f t="shared" si="6"/>
        <v>15.827338129496409</v>
      </c>
      <c r="AQ47" s="190">
        <f t="shared" si="6"/>
        <v>15.800415800415804</v>
      </c>
      <c r="AR47" s="190">
        <f t="shared" si="6"/>
        <v>18.768920282542894</v>
      </c>
      <c r="AS47" s="190">
        <f t="shared" si="6"/>
        <v>11.698880976602238</v>
      </c>
      <c r="AT47" s="190">
        <f t="shared" si="6"/>
        <v>6.4484126984126995</v>
      </c>
      <c r="AU47" s="190">
        <f t="shared" si="6"/>
        <v>12.896622313203679</v>
      </c>
      <c r="AV47" s="190">
        <f t="shared" si="6"/>
        <v>14.15384615384615</v>
      </c>
      <c r="AW47" s="190">
        <f t="shared" si="6"/>
        <v>11.758691206543967</v>
      </c>
      <c r="AX47" s="190">
        <f t="shared" si="6"/>
        <v>12.968591691995945</v>
      </c>
      <c r="AY47" s="190">
        <f t="shared" si="6"/>
        <v>14.62167689161554</v>
      </c>
      <c r="AZ47" s="190">
        <f t="shared" si="6"/>
        <v>7.5848303393213508</v>
      </c>
      <c r="BA47" s="190">
        <f t="shared" si="6"/>
        <v>19.622245540398744</v>
      </c>
      <c r="BB47" s="190">
        <f t="shared" si="6"/>
        <v>19.140225179119756</v>
      </c>
    </row>
    <row r="48" spans="1:54" s="66" customFormat="1" ht="26.25" customHeight="1" thickBot="1">
      <c r="A48" s="65" t="s">
        <v>255</v>
      </c>
      <c r="B48" s="70">
        <f t="shared" si="0"/>
        <v>9.3781855249745192</v>
      </c>
      <c r="C48" s="190">
        <f t="shared" ref="C48:AF48" si="7">(C19-C7)/C7*100</f>
        <v>13.627049180327882</v>
      </c>
      <c r="D48" s="190">
        <f t="shared" si="7"/>
        <v>13.53846153846154</v>
      </c>
      <c r="E48" s="190">
        <f t="shared" si="7"/>
        <v>13.485477178423237</v>
      </c>
      <c r="F48" s="190">
        <f t="shared" si="7"/>
        <v>11.770726714431934</v>
      </c>
      <c r="G48" s="190">
        <f t="shared" si="7"/>
        <v>18.135245901639347</v>
      </c>
      <c r="H48" s="190">
        <f t="shared" si="7"/>
        <v>14.576962283384315</v>
      </c>
      <c r="I48" s="190">
        <f t="shared" si="7"/>
        <v>-10.582524271844667</v>
      </c>
      <c r="J48" s="190">
        <f t="shared" si="7"/>
        <v>20.565832426550585</v>
      </c>
      <c r="K48" s="190">
        <f t="shared" si="7"/>
        <v>22.653061224489797</v>
      </c>
      <c r="L48" s="190">
        <f t="shared" si="7"/>
        <v>15.282051282051286</v>
      </c>
      <c r="M48" s="190">
        <f t="shared" si="7"/>
        <v>16.410256410256409</v>
      </c>
      <c r="N48" s="190">
        <f t="shared" si="7"/>
        <v>12.024048096192386</v>
      </c>
      <c r="O48" s="190">
        <f t="shared" si="7"/>
        <v>10.636182902584498</v>
      </c>
      <c r="P48" s="190">
        <f t="shared" si="7"/>
        <v>12.700000000000003</v>
      </c>
      <c r="Q48" s="190">
        <f t="shared" si="7"/>
        <v>11.000991080277496</v>
      </c>
      <c r="R48" s="190">
        <f t="shared" si="7"/>
        <v>9.2079207920792054</v>
      </c>
      <c r="S48" s="190">
        <f t="shared" si="7"/>
        <v>3.2096288866599827</v>
      </c>
      <c r="T48" s="190">
        <f t="shared" si="7"/>
        <v>2.908726178535598</v>
      </c>
      <c r="U48" s="190">
        <f t="shared" si="7"/>
        <v>3.911735205616842</v>
      </c>
      <c r="V48" s="190">
        <f t="shared" si="7"/>
        <v>9.5139607032057949</v>
      </c>
      <c r="W48" s="190">
        <f t="shared" si="7"/>
        <v>7.566462167689167</v>
      </c>
      <c r="X48" s="190">
        <f t="shared" si="7"/>
        <v>7.377049180327873</v>
      </c>
      <c r="Y48" s="190">
        <f t="shared" si="7"/>
        <v>17.78242677824268</v>
      </c>
      <c r="Z48" s="190">
        <f t="shared" si="7"/>
        <v>6.1855670103092786</v>
      </c>
      <c r="AA48" s="190">
        <f t="shared" si="7"/>
        <v>22.173913043478265</v>
      </c>
      <c r="AB48" s="190">
        <f t="shared" si="7"/>
        <v>7.9348931841302113</v>
      </c>
      <c r="AC48" s="190">
        <f t="shared" si="7"/>
        <v>3.8974358974358947</v>
      </c>
      <c r="AD48" s="190">
        <f t="shared" si="7"/>
        <v>12.512613521695265</v>
      </c>
      <c r="AE48" s="190">
        <f t="shared" si="7"/>
        <v>9.5334685598377344</v>
      </c>
      <c r="AF48" s="190">
        <f t="shared" si="7"/>
        <v>11.888111888111895</v>
      </c>
      <c r="AG48" s="190" t="e">
        <f>(#REF!-#REF!)/#REF!*100</f>
        <v>#REF!</v>
      </c>
      <c r="AH48" s="190">
        <f t="shared" si="2"/>
        <v>6.0728744939271255</v>
      </c>
      <c r="AI48" s="190">
        <f t="shared" si="3"/>
        <v>3.160040774719683</v>
      </c>
      <c r="AJ48" s="190">
        <f t="shared" ref="AJ48:BB48" si="8">(AJ19-AJ7)/AJ7*100</f>
        <v>-22.718631178707231</v>
      </c>
      <c r="AK48" s="190">
        <f t="shared" si="8"/>
        <v>16.800804828973831</v>
      </c>
      <c r="AL48" s="190">
        <f t="shared" si="8"/>
        <v>18.485523385300677</v>
      </c>
      <c r="AM48" s="190">
        <f t="shared" si="8"/>
        <v>1.0050251256281406</v>
      </c>
      <c r="AN48" s="190">
        <f t="shared" si="8"/>
        <v>1.9153225806451526</v>
      </c>
      <c r="AO48" s="190">
        <f t="shared" si="8"/>
        <v>-5.3359683794466459</v>
      </c>
      <c r="AP48" s="190">
        <f t="shared" si="8"/>
        <v>15.166835187057634</v>
      </c>
      <c r="AQ48" s="190">
        <f t="shared" si="8"/>
        <v>16.615384615384617</v>
      </c>
      <c r="AR48" s="190">
        <f t="shared" si="8"/>
        <v>18.410462776659955</v>
      </c>
      <c r="AS48" s="190">
        <f t="shared" si="8"/>
        <v>7.0450097847358144</v>
      </c>
      <c r="AT48" s="190">
        <f t="shared" si="8"/>
        <v>6.4484126984126995</v>
      </c>
      <c r="AU48" s="190">
        <f t="shared" si="8"/>
        <v>11.460446247464514</v>
      </c>
      <c r="AV48" s="190">
        <f t="shared" si="8"/>
        <v>12.893401015228429</v>
      </c>
      <c r="AW48" s="190">
        <f t="shared" si="8"/>
        <v>9.9290780141843928</v>
      </c>
      <c r="AX48" s="190">
        <f t="shared" si="8"/>
        <v>12.968591691995945</v>
      </c>
      <c r="AY48" s="190">
        <f t="shared" si="8"/>
        <v>14.227642276422763</v>
      </c>
      <c r="AZ48" s="190">
        <f t="shared" si="8"/>
        <v>7.5848303393213508</v>
      </c>
      <c r="BA48" s="190">
        <f t="shared" si="8"/>
        <v>19.622245540398744</v>
      </c>
      <c r="BB48" s="190">
        <f t="shared" si="8"/>
        <v>19.140225179119756</v>
      </c>
    </row>
    <row r="49" spans="1:54" s="66" customFormat="1" ht="26.25" customHeight="1" thickBot="1">
      <c r="A49" s="65" t="s">
        <v>349</v>
      </c>
      <c r="B49" s="70">
        <f t="shared" si="0"/>
        <v>7.5999999999999943</v>
      </c>
      <c r="C49" s="190">
        <f t="shared" ref="C49:AF49" si="9">(C20-C8)/C8*100</f>
        <v>10.965794768611662</v>
      </c>
      <c r="D49" s="190">
        <f t="shared" si="9"/>
        <v>10.764587525150894</v>
      </c>
      <c r="E49" s="190">
        <f t="shared" si="9"/>
        <v>8.3499005964214774</v>
      </c>
      <c r="F49" s="190">
        <f t="shared" si="9"/>
        <v>9.7782258064516157</v>
      </c>
      <c r="G49" s="190">
        <f t="shared" si="9"/>
        <v>14.885114885114891</v>
      </c>
      <c r="H49" s="190">
        <f t="shared" si="9"/>
        <v>13.595166163141995</v>
      </c>
      <c r="I49" s="190">
        <f t="shared" si="9"/>
        <v>-10.449218750000004</v>
      </c>
      <c r="J49" s="190">
        <f t="shared" si="9"/>
        <v>11.796536796536786</v>
      </c>
      <c r="K49" s="190">
        <f t="shared" si="9"/>
        <v>20.549338758901325</v>
      </c>
      <c r="L49" s="190">
        <f t="shared" si="9"/>
        <v>16.407061266874347</v>
      </c>
      <c r="M49" s="190">
        <f t="shared" si="9"/>
        <v>15.237134207870847</v>
      </c>
      <c r="N49" s="190">
        <f t="shared" si="9"/>
        <v>11.700000000000003</v>
      </c>
      <c r="O49" s="190">
        <f t="shared" si="9"/>
        <v>10.109018830525262</v>
      </c>
      <c r="P49" s="190">
        <f t="shared" si="9"/>
        <v>10.703666997026756</v>
      </c>
      <c r="Q49" s="190">
        <f t="shared" si="9"/>
        <v>9.9009900990099009</v>
      </c>
      <c r="R49" s="190">
        <f t="shared" si="9"/>
        <v>9.8214285714285765</v>
      </c>
      <c r="S49" s="190">
        <f t="shared" si="9"/>
        <v>3.2064128256513058</v>
      </c>
      <c r="T49" s="190">
        <f t="shared" si="9"/>
        <v>2.9058116232464988</v>
      </c>
      <c r="U49" s="190">
        <f t="shared" si="9"/>
        <v>4.0080160320641278</v>
      </c>
      <c r="V49" s="190">
        <f t="shared" si="9"/>
        <v>7.560483870967742</v>
      </c>
      <c r="W49" s="190">
        <f t="shared" si="9"/>
        <v>5.034550839091815</v>
      </c>
      <c r="X49" s="190">
        <f t="shared" si="9"/>
        <v>4.5275590551181191</v>
      </c>
      <c r="Y49" s="190">
        <f t="shared" si="9"/>
        <v>17.440660474716193</v>
      </c>
      <c r="Z49" s="190">
        <f t="shared" si="9"/>
        <v>6.1855670103092786</v>
      </c>
      <c r="AA49" s="190">
        <f t="shared" si="9"/>
        <v>22.513661202185787</v>
      </c>
      <c r="AB49" s="190">
        <f t="shared" si="9"/>
        <v>7.0140280561122248</v>
      </c>
      <c r="AC49" s="190">
        <f t="shared" si="9"/>
        <v>0.50150451354062187</v>
      </c>
      <c r="AD49" s="190">
        <f t="shared" si="9"/>
        <v>13.131313131313133</v>
      </c>
      <c r="AE49" s="190">
        <f t="shared" si="9"/>
        <v>10.069790628115662</v>
      </c>
      <c r="AF49" s="190">
        <f t="shared" si="9"/>
        <v>11.752988047808762</v>
      </c>
      <c r="AG49" s="190" t="e">
        <f>(#REF!-#REF!)/#REF!*100</f>
        <v>#REF!</v>
      </c>
      <c r="AH49" s="190">
        <f t="shared" si="2"/>
        <v>5.005005005005005</v>
      </c>
      <c r="AI49" s="190">
        <f t="shared" si="3"/>
        <v>-0.97276264591439687</v>
      </c>
      <c r="AJ49" s="190">
        <f t="shared" ref="AJ49:BB49" si="10">(AJ20-AJ8)/AJ8*100</f>
        <v>-25.000000000000007</v>
      </c>
      <c r="AK49" s="190">
        <f t="shared" si="10"/>
        <v>16.316316316316311</v>
      </c>
      <c r="AL49" s="190">
        <f t="shared" si="10"/>
        <v>4.2759961127307982</v>
      </c>
      <c r="AM49" s="190">
        <f t="shared" si="10"/>
        <v>0.90543259557343203</v>
      </c>
      <c r="AN49" s="190">
        <f t="shared" si="10"/>
        <v>1.9153225806451526</v>
      </c>
      <c r="AO49" s="190">
        <f t="shared" si="10"/>
        <v>-6.2686567164179072</v>
      </c>
      <c r="AP49" s="190">
        <f t="shared" si="10"/>
        <v>14.54545454545455</v>
      </c>
      <c r="AQ49" s="190">
        <f t="shared" si="10"/>
        <v>15.869786368260435</v>
      </c>
      <c r="AR49" s="190">
        <f t="shared" si="10"/>
        <v>18.054162487462385</v>
      </c>
      <c r="AS49" s="190">
        <f t="shared" si="10"/>
        <v>6.3936063936063992</v>
      </c>
      <c r="AT49" s="190">
        <f t="shared" si="10"/>
        <v>6.4484126984126995</v>
      </c>
      <c r="AU49" s="190">
        <f t="shared" si="10"/>
        <v>11.200000000000003</v>
      </c>
      <c r="AV49" s="190">
        <f t="shared" si="10"/>
        <v>13.955823293172697</v>
      </c>
      <c r="AW49" s="190">
        <f t="shared" si="10"/>
        <v>8.3665338645418235</v>
      </c>
      <c r="AX49" s="190">
        <f t="shared" si="10"/>
        <v>13.157894736842104</v>
      </c>
      <c r="AY49" s="190">
        <f t="shared" si="10"/>
        <v>15.602836879432616</v>
      </c>
      <c r="AZ49" s="190">
        <f t="shared" si="10"/>
        <v>7.5848303393213508</v>
      </c>
      <c r="BA49" s="190">
        <f t="shared" si="10"/>
        <v>20.041972717733483</v>
      </c>
      <c r="BB49" s="190">
        <f t="shared" si="10"/>
        <v>19.140225179119756</v>
      </c>
    </row>
    <row r="50" spans="1:54" s="66" customFormat="1" ht="26.25" customHeight="1" thickBot="1">
      <c r="A50" s="156" t="s">
        <v>370</v>
      </c>
      <c r="B50" s="70">
        <f t="shared" si="0"/>
        <v>6.5880039331366795</v>
      </c>
      <c r="C50" s="190">
        <f t="shared" ref="C50:AF50" si="11">(C21-C9)/C9*100</f>
        <v>7.3673870333988214</v>
      </c>
      <c r="D50" s="190">
        <f t="shared" si="11"/>
        <v>6.9676153091265887</v>
      </c>
      <c r="E50" s="190">
        <f t="shared" si="11"/>
        <v>3.9423076923076867</v>
      </c>
      <c r="F50" s="190">
        <f t="shared" si="11"/>
        <v>5.6213017751479173</v>
      </c>
      <c r="G50" s="190">
        <f t="shared" si="11"/>
        <v>15.384615384615378</v>
      </c>
      <c r="H50" s="190">
        <f t="shared" si="11"/>
        <v>9.7729516288252771</v>
      </c>
      <c r="I50" s="190">
        <f t="shared" si="11"/>
        <v>-13.62346263008515</v>
      </c>
      <c r="J50" s="190">
        <f t="shared" si="11"/>
        <v>11.43473570658036</v>
      </c>
      <c r="K50" s="190">
        <f t="shared" si="11"/>
        <v>16.817724068479357</v>
      </c>
      <c r="L50" s="190">
        <f t="shared" si="11"/>
        <v>10.848126232741617</v>
      </c>
      <c r="M50" s="190">
        <f t="shared" si="11"/>
        <v>13.484251968503941</v>
      </c>
      <c r="N50" s="190">
        <f t="shared" si="11"/>
        <v>11.420059582919563</v>
      </c>
      <c r="O50" s="190">
        <f t="shared" si="11"/>
        <v>9.332023575638507</v>
      </c>
      <c r="P50" s="190">
        <f t="shared" si="11"/>
        <v>10.157790927021694</v>
      </c>
      <c r="Q50" s="190">
        <f t="shared" si="11"/>
        <v>10.433070866141742</v>
      </c>
      <c r="R50" s="190">
        <f t="shared" si="11"/>
        <v>8.5127201565557762</v>
      </c>
      <c r="S50" s="190">
        <f t="shared" si="11"/>
        <v>3.6108324974924715</v>
      </c>
      <c r="T50" s="190">
        <f t="shared" si="11"/>
        <v>3.2096288866599827</v>
      </c>
      <c r="U50" s="190">
        <f t="shared" si="11"/>
        <v>4.6092184368737561</v>
      </c>
      <c r="V50" s="190">
        <f t="shared" si="11"/>
        <v>7.0243902439024426</v>
      </c>
      <c r="W50" s="190">
        <f t="shared" si="11"/>
        <v>5.034550839091815</v>
      </c>
      <c r="X50" s="190">
        <f t="shared" si="11"/>
        <v>4.5275590551181191</v>
      </c>
      <c r="Y50" s="190">
        <f t="shared" si="11"/>
        <v>17.364657814096017</v>
      </c>
      <c r="Z50" s="190">
        <f t="shared" si="11"/>
        <v>4.1747572815533953</v>
      </c>
      <c r="AA50" s="190">
        <f t="shared" si="11"/>
        <v>18.606782768102669</v>
      </c>
      <c r="AB50" s="190">
        <f t="shared" si="11"/>
        <v>5.9582919563058594</v>
      </c>
      <c r="AC50" s="190">
        <f t="shared" si="11"/>
        <v>9.9800399201591145E-2</v>
      </c>
      <c r="AD50" s="190">
        <f t="shared" si="11"/>
        <v>10.187932739861536</v>
      </c>
      <c r="AE50" s="190">
        <f t="shared" si="11"/>
        <v>9.3161546085232825</v>
      </c>
      <c r="AF50" s="190">
        <f t="shared" si="11"/>
        <v>11.397423191278493</v>
      </c>
      <c r="AG50" s="190" t="e">
        <f>(#REF!-#REF!)/#REF!*100</f>
        <v>#REF!</v>
      </c>
      <c r="AH50" s="190">
        <f t="shared" si="2"/>
        <v>4.0877367896311156</v>
      </c>
      <c r="AI50" s="190">
        <f t="shared" si="3"/>
        <v>-2.0057306590257959</v>
      </c>
      <c r="AJ50" s="190">
        <f t="shared" ref="AJ50:BB50" si="12">(AJ21-AJ9)/AJ9*100</f>
        <v>-26.306913996627312</v>
      </c>
      <c r="AK50" s="190">
        <f t="shared" si="12"/>
        <v>17.882117882117889</v>
      </c>
      <c r="AL50" s="190">
        <f t="shared" si="12"/>
        <v>3.8722168441432716</v>
      </c>
      <c r="AM50" s="190">
        <f t="shared" si="12"/>
        <v>1.1077542799597266</v>
      </c>
      <c r="AN50" s="190">
        <f t="shared" si="12"/>
        <v>1.9153225806451526</v>
      </c>
      <c r="AO50" s="190">
        <f t="shared" si="12"/>
        <v>-5.0100200400801604</v>
      </c>
      <c r="AP50" s="190">
        <f t="shared" si="12"/>
        <v>14.614614614614608</v>
      </c>
      <c r="AQ50" s="190">
        <f t="shared" si="12"/>
        <v>14.829659318637272</v>
      </c>
      <c r="AR50" s="190">
        <f t="shared" si="12"/>
        <v>18.17269076305222</v>
      </c>
      <c r="AS50" s="190">
        <f t="shared" si="12"/>
        <v>9.3439363817097476</v>
      </c>
      <c r="AT50" s="190">
        <f t="shared" si="12"/>
        <v>6.4484126984126995</v>
      </c>
      <c r="AU50" s="190">
        <f t="shared" si="12"/>
        <v>11.06679960119642</v>
      </c>
      <c r="AV50" s="190">
        <f t="shared" si="12"/>
        <v>13.913913913913905</v>
      </c>
      <c r="AW50" s="190">
        <f t="shared" si="12"/>
        <v>8.1429990069513423</v>
      </c>
      <c r="AX50" s="190">
        <f t="shared" si="12"/>
        <v>13.613613613613607</v>
      </c>
      <c r="AY50" s="190">
        <f t="shared" si="12"/>
        <v>15.338042381432901</v>
      </c>
      <c r="AZ50" s="190">
        <f t="shared" si="12"/>
        <v>10.348258706467666</v>
      </c>
      <c r="BA50" s="190">
        <f t="shared" si="12"/>
        <v>17.802644964394709</v>
      </c>
      <c r="BB50" s="190">
        <f t="shared" si="12"/>
        <v>16.633266533066141</v>
      </c>
    </row>
    <row r="51" spans="1:54" s="66" customFormat="1" ht="26.25" customHeight="1" thickBot="1">
      <c r="A51" s="156" t="s">
        <v>371</v>
      </c>
      <c r="B51" s="70">
        <f t="shared" si="0"/>
        <v>6.0606060606060632</v>
      </c>
      <c r="C51" s="190">
        <f t="shared" ref="C51:AF51" si="13">(C22-C10)/C10*100</f>
        <v>5.9108527131782891</v>
      </c>
      <c r="D51" s="190">
        <f t="shared" si="13"/>
        <v>5.3191489361702127</v>
      </c>
      <c r="E51" s="190">
        <f t="shared" si="13"/>
        <v>0</v>
      </c>
      <c r="F51" s="190">
        <f t="shared" si="13"/>
        <v>4.9309664694280073</v>
      </c>
      <c r="G51" s="190">
        <f t="shared" si="13"/>
        <v>13.468992248062007</v>
      </c>
      <c r="H51" s="190">
        <f t="shared" si="13"/>
        <v>8.5024154589371967</v>
      </c>
      <c r="I51" s="190">
        <f t="shared" si="13"/>
        <v>-15.528531337698793</v>
      </c>
      <c r="J51" s="190">
        <f t="shared" si="13"/>
        <v>12.5</v>
      </c>
      <c r="K51" s="190">
        <f t="shared" si="13"/>
        <v>18.850806451612907</v>
      </c>
      <c r="L51" s="190">
        <f t="shared" si="13"/>
        <v>8.3493282149712122</v>
      </c>
      <c r="M51" s="190">
        <f t="shared" si="13"/>
        <v>12.221144519883618</v>
      </c>
      <c r="N51" s="190">
        <f t="shared" si="13"/>
        <v>12.868369351669951</v>
      </c>
      <c r="O51" s="190">
        <f t="shared" si="13"/>
        <v>9.782608695652165</v>
      </c>
      <c r="P51" s="190">
        <f t="shared" si="13"/>
        <v>10.552268244575925</v>
      </c>
      <c r="Q51" s="190">
        <f t="shared" si="13"/>
        <v>11.811811811811808</v>
      </c>
      <c r="R51" s="190">
        <f t="shared" si="13"/>
        <v>8.8845014807502469</v>
      </c>
      <c r="S51" s="190">
        <f t="shared" si="13"/>
        <v>3.2868525896414313</v>
      </c>
      <c r="T51" s="190">
        <f t="shared" si="13"/>
        <v>2.8913260219342032</v>
      </c>
      <c r="U51" s="190">
        <f t="shared" si="13"/>
        <v>4.3781094527363242</v>
      </c>
      <c r="V51" s="190">
        <f t="shared" si="13"/>
        <v>6.5111758989309889</v>
      </c>
      <c r="W51" s="190">
        <f t="shared" si="13"/>
        <v>5.034550839091815</v>
      </c>
      <c r="X51" s="190">
        <f t="shared" si="13"/>
        <v>4.5275590551181191</v>
      </c>
      <c r="Y51" s="190">
        <f t="shared" si="13"/>
        <v>11.100478468899516</v>
      </c>
      <c r="Z51" s="190">
        <f t="shared" si="13"/>
        <v>4.1747572815533953</v>
      </c>
      <c r="AA51" s="190">
        <f t="shared" si="13"/>
        <v>17.32355637030248</v>
      </c>
      <c r="AB51" s="190">
        <f t="shared" si="13"/>
        <v>4.7290640394088639</v>
      </c>
      <c r="AC51" s="190">
        <f t="shared" si="13"/>
        <v>-2.6548672566371709</v>
      </c>
      <c r="AD51" s="190">
        <f t="shared" si="13"/>
        <v>9.6868884540117328</v>
      </c>
      <c r="AE51" s="190">
        <f t="shared" si="13"/>
        <v>9.1179385530227837</v>
      </c>
      <c r="AF51" s="190">
        <f t="shared" si="13"/>
        <v>11.706349206349204</v>
      </c>
      <c r="AG51" s="190" t="e">
        <f>(#REF!-#REF!)/#REF!*100</f>
        <v>#REF!</v>
      </c>
      <c r="AH51" s="190">
        <f t="shared" si="2"/>
        <v>4.8951048951049003</v>
      </c>
      <c r="AI51" s="190">
        <f t="shared" si="3"/>
        <v>-1.4436958614051971</v>
      </c>
      <c r="AJ51" s="190">
        <f t="shared" ref="AJ51:BB51" si="14">(AJ22-AJ10)/AJ10*100</f>
        <v>-26.406926406926406</v>
      </c>
      <c r="AK51" s="190">
        <f t="shared" si="14"/>
        <v>18.400000000000006</v>
      </c>
      <c r="AL51" s="190">
        <f t="shared" si="14"/>
        <v>3.8722168441432716</v>
      </c>
      <c r="AM51" s="190">
        <f t="shared" si="14"/>
        <v>1.3930348258706524</v>
      </c>
      <c r="AN51" s="190">
        <f t="shared" si="14"/>
        <v>2.6759167492566784</v>
      </c>
      <c r="AO51" s="190">
        <f t="shared" si="14"/>
        <v>-8.3076923076923013</v>
      </c>
      <c r="AP51" s="190">
        <f t="shared" si="14"/>
        <v>11.851126346718912</v>
      </c>
      <c r="AQ51" s="190">
        <f t="shared" si="14"/>
        <v>10.291262135922324</v>
      </c>
      <c r="AR51" s="190">
        <f t="shared" si="14"/>
        <v>19.119119119119112</v>
      </c>
      <c r="AS51" s="190">
        <f t="shared" si="14"/>
        <v>7.4218749999999947</v>
      </c>
      <c r="AT51" s="190">
        <f t="shared" si="14"/>
        <v>6.4484126984126995</v>
      </c>
      <c r="AU51" s="190">
        <f t="shared" si="14"/>
        <v>9.5703124999999964</v>
      </c>
      <c r="AV51" s="190">
        <f t="shared" si="14"/>
        <v>14.200595829195628</v>
      </c>
      <c r="AW51" s="190">
        <f t="shared" si="14"/>
        <v>4.8991354466858876</v>
      </c>
      <c r="AX51" s="190">
        <f t="shared" si="14"/>
        <v>13.373253493013962</v>
      </c>
      <c r="AY51" s="190">
        <f t="shared" si="14"/>
        <v>15.400000000000006</v>
      </c>
      <c r="AZ51" s="190">
        <f t="shared" si="14"/>
        <v>10.348258706467666</v>
      </c>
      <c r="BA51" s="190">
        <f t="shared" si="14"/>
        <v>16.032064128256511</v>
      </c>
      <c r="BB51" s="190">
        <f t="shared" si="14"/>
        <v>16.633266533066141</v>
      </c>
    </row>
    <row r="52" spans="1:54" s="66" customFormat="1" ht="26.25" customHeight="1" thickBot="1">
      <c r="A52" s="156" t="s">
        <v>406</v>
      </c>
      <c r="B52" s="70">
        <f t="shared" si="0"/>
        <v>5.836575875486381</v>
      </c>
      <c r="C52" s="190">
        <f t="shared" ref="C52:AF52" si="15">(C23-C11)/C11*100</f>
        <v>5.1973051010587019</v>
      </c>
      <c r="D52" s="190">
        <f t="shared" si="15"/>
        <v>4.711538461538467</v>
      </c>
      <c r="E52" s="190">
        <f t="shared" si="15"/>
        <v>-1.1992619926199366</v>
      </c>
      <c r="F52" s="190">
        <f t="shared" si="15"/>
        <v>4.1420118343195149</v>
      </c>
      <c r="G52" s="190">
        <f t="shared" si="15"/>
        <v>12.034383954154722</v>
      </c>
      <c r="H52" s="190">
        <f t="shared" si="15"/>
        <v>7.3403241182078052</v>
      </c>
      <c r="I52" s="190">
        <f t="shared" si="15"/>
        <v>-16.21621621621621</v>
      </c>
      <c r="J52" s="190">
        <f t="shared" si="15"/>
        <v>5.3403141361256488</v>
      </c>
      <c r="K52" s="190">
        <f t="shared" si="15"/>
        <v>22.587268993839835</v>
      </c>
      <c r="L52" s="190">
        <f t="shared" si="15"/>
        <v>8.1029551954242134</v>
      </c>
      <c r="M52" s="190">
        <f t="shared" si="15"/>
        <v>11.556829035339058</v>
      </c>
      <c r="N52" s="190">
        <f t="shared" si="15"/>
        <v>12.038834951456316</v>
      </c>
      <c r="O52" s="190">
        <f t="shared" si="15"/>
        <v>8.9931573802541571</v>
      </c>
      <c r="P52" s="190">
        <f t="shared" si="15"/>
        <v>9.9804305283757362</v>
      </c>
      <c r="Q52" s="190">
        <f t="shared" si="15"/>
        <v>9.3228655544651602</v>
      </c>
      <c r="R52" s="190">
        <f t="shared" si="15"/>
        <v>8.1951219512195177</v>
      </c>
      <c r="S52" s="190">
        <f t="shared" si="15"/>
        <v>3.4825870646766171</v>
      </c>
      <c r="T52" s="190">
        <f t="shared" si="15"/>
        <v>2.9850746268656714</v>
      </c>
      <c r="U52" s="190">
        <f t="shared" si="15"/>
        <v>4.3694141012909551</v>
      </c>
      <c r="V52" s="190">
        <f t="shared" si="15"/>
        <v>6.4671814671814705</v>
      </c>
      <c r="W52" s="190">
        <f t="shared" si="15"/>
        <v>4.6829268292682897</v>
      </c>
      <c r="X52" s="190">
        <f t="shared" si="15"/>
        <v>4.5898437499999893</v>
      </c>
      <c r="Y52" s="190">
        <f t="shared" si="15"/>
        <v>10.207939508506614</v>
      </c>
      <c r="Z52" s="190">
        <f t="shared" si="15"/>
        <v>4.1747572815533953</v>
      </c>
      <c r="AA52" s="190">
        <f t="shared" si="15"/>
        <v>17.272727272727273</v>
      </c>
      <c r="AB52" s="190">
        <f t="shared" si="15"/>
        <v>3.8085937499999916</v>
      </c>
      <c r="AC52" s="190">
        <f t="shared" si="15"/>
        <v>-3.3366045142296423</v>
      </c>
      <c r="AD52" s="190">
        <f t="shared" si="15"/>
        <v>7.6476282671829683</v>
      </c>
      <c r="AE52" s="190">
        <f t="shared" si="15"/>
        <v>8.5937499999999964</v>
      </c>
      <c r="AF52" s="190">
        <f t="shared" si="15"/>
        <v>11.706349206349204</v>
      </c>
      <c r="AG52" s="190" t="e">
        <f>(#REF!-#REF!)/#REF!*100</f>
        <v>#REF!</v>
      </c>
      <c r="AH52" s="190">
        <f t="shared" si="2"/>
        <v>3.6633663366336657</v>
      </c>
      <c r="AI52" s="190">
        <f t="shared" si="3"/>
        <v>-0.19342359767891956</v>
      </c>
      <c r="AJ52" s="190">
        <f t="shared" ref="AJ52:BB52" si="16">(AJ23-AJ11)/AJ11*100</f>
        <v>-16.96178937558248</v>
      </c>
      <c r="AK52" s="190">
        <f t="shared" si="16"/>
        <v>16.470588235294116</v>
      </c>
      <c r="AL52" s="190">
        <f t="shared" si="16"/>
        <v>1.7029328287606407</v>
      </c>
      <c r="AM52" s="190">
        <f t="shared" si="16"/>
        <v>0.69721115537847467</v>
      </c>
      <c r="AN52" s="190">
        <f t="shared" si="16"/>
        <v>2.2794846382556959</v>
      </c>
      <c r="AO52" s="190">
        <f t="shared" si="16"/>
        <v>-11.248710010319922</v>
      </c>
      <c r="AP52" s="190">
        <f t="shared" si="16"/>
        <v>11.273080660835756</v>
      </c>
      <c r="AQ52" s="190">
        <f t="shared" si="16"/>
        <v>7.4641148325358824</v>
      </c>
      <c r="AR52" s="190">
        <f t="shared" si="16"/>
        <v>17.81496062992127</v>
      </c>
      <c r="AS52" s="190">
        <f t="shared" si="16"/>
        <v>14.000000000000002</v>
      </c>
      <c r="AT52" s="190">
        <f t="shared" si="16"/>
        <v>6.4484126984126995</v>
      </c>
      <c r="AU52" s="190">
        <f t="shared" si="16"/>
        <v>11.630218687872768</v>
      </c>
      <c r="AV52" s="190">
        <f t="shared" si="16"/>
        <v>14.541832669322702</v>
      </c>
      <c r="AW52" s="190">
        <f t="shared" si="16"/>
        <v>8.5317460317460405</v>
      </c>
      <c r="AX52" s="190">
        <f t="shared" si="16"/>
        <v>12.351778656126482</v>
      </c>
      <c r="AY52" s="190">
        <f t="shared" si="16"/>
        <v>13.976377952755909</v>
      </c>
      <c r="AZ52" s="190">
        <f t="shared" si="16"/>
        <v>10.348258706467666</v>
      </c>
      <c r="BA52" s="190">
        <f t="shared" si="16"/>
        <v>7.8212290502793209</v>
      </c>
      <c r="BB52" s="190">
        <f t="shared" si="16"/>
        <v>16.633266533066141</v>
      </c>
    </row>
    <row r="53" spans="1:54" s="66" customFormat="1" ht="26.25" customHeight="1" thickBot="1">
      <c r="A53" s="156" t="s">
        <v>408</v>
      </c>
      <c r="B53" s="70">
        <f t="shared" si="0"/>
        <v>5.4211035818005886</v>
      </c>
      <c r="C53" s="190">
        <f t="shared" ref="C53:AF53" si="17">(C24-C12)/C12*100</f>
        <v>4.752851711026616</v>
      </c>
      <c r="D53" s="190">
        <f t="shared" si="17"/>
        <v>4.2735042735042734</v>
      </c>
      <c r="E53" s="190">
        <f t="shared" si="17"/>
        <v>-3.6297640653357535</v>
      </c>
      <c r="F53" s="190">
        <f t="shared" si="17"/>
        <v>4.7384007897334621</v>
      </c>
      <c r="G53" s="190">
        <f t="shared" si="17"/>
        <v>11.278195488721805</v>
      </c>
      <c r="H53" s="190">
        <f t="shared" si="17"/>
        <v>6.1553030303030303</v>
      </c>
      <c r="I53" s="190">
        <f t="shared" si="17"/>
        <v>-17.219152854511961</v>
      </c>
      <c r="J53" s="190">
        <f t="shared" si="17"/>
        <v>10.966340933767654</v>
      </c>
      <c r="K53" s="190">
        <f t="shared" si="17"/>
        <v>24.117647058823525</v>
      </c>
      <c r="L53" s="190">
        <f t="shared" si="17"/>
        <v>7.6335877862595423</v>
      </c>
      <c r="M53" s="190">
        <f t="shared" si="17"/>
        <v>10.196445275958832</v>
      </c>
      <c r="N53" s="190">
        <f t="shared" si="17"/>
        <v>12.221144519883618</v>
      </c>
      <c r="O53" s="190">
        <f t="shared" si="17"/>
        <v>9.72495088408645</v>
      </c>
      <c r="P53" s="190">
        <f t="shared" si="17"/>
        <v>9.8039215686274517</v>
      </c>
      <c r="Q53" s="190">
        <f t="shared" si="17"/>
        <v>9.8328416912487704</v>
      </c>
      <c r="R53" s="190">
        <f t="shared" si="17"/>
        <v>9.744094488188983</v>
      </c>
      <c r="S53" s="190">
        <f t="shared" si="17"/>
        <v>3.3696729435084158</v>
      </c>
      <c r="T53" s="190">
        <f t="shared" si="17"/>
        <v>2.9732408325074329</v>
      </c>
      <c r="U53" s="190">
        <f t="shared" si="17"/>
        <v>4.2574257425742541</v>
      </c>
      <c r="V53" s="190">
        <f t="shared" si="17"/>
        <v>6.6666666666666723</v>
      </c>
      <c r="W53" s="190">
        <f t="shared" si="17"/>
        <v>4.6829268292682897</v>
      </c>
      <c r="X53" s="190">
        <f t="shared" si="17"/>
        <v>4.5898437499999893</v>
      </c>
      <c r="Y53" s="190">
        <f t="shared" si="17"/>
        <v>10.451977401129938</v>
      </c>
      <c r="Z53" s="190">
        <f t="shared" si="17"/>
        <v>4.1747572815533953</v>
      </c>
      <c r="AA53" s="190">
        <f t="shared" si="17"/>
        <v>18.664226898444642</v>
      </c>
      <c r="AB53" s="190">
        <f t="shared" si="17"/>
        <v>3.2132424537487796</v>
      </c>
      <c r="AC53" s="190">
        <f t="shared" si="17"/>
        <v>-3.6132812500000027</v>
      </c>
      <c r="AD53" s="190">
        <f t="shared" si="17"/>
        <v>6.7961165048543686</v>
      </c>
      <c r="AE53" s="190">
        <f t="shared" si="17"/>
        <v>7.782101167315175</v>
      </c>
      <c r="AF53" s="190">
        <f t="shared" si="17"/>
        <v>11.507936507936517</v>
      </c>
      <c r="AG53" s="190" t="e">
        <f>(#REF!-#REF!)/#REF!*100</f>
        <v>#REF!</v>
      </c>
      <c r="AH53" s="190">
        <f t="shared" si="2"/>
        <v>3.5643564356435586</v>
      </c>
      <c r="AI53" s="190">
        <f t="shared" si="3"/>
        <v>-0.68027210884354017</v>
      </c>
      <c r="AJ53" s="190">
        <f t="shared" ref="AJ53:BB53" si="18">(AJ24-AJ12)/AJ12*100</f>
        <v>-18.96551724137932</v>
      </c>
      <c r="AK53" s="190">
        <f t="shared" si="18"/>
        <v>15.121951219512194</v>
      </c>
      <c r="AL53" s="190">
        <f t="shared" si="18"/>
        <v>1.7029328287606407</v>
      </c>
      <c r="AM53" s="190">
        <f t="shared" si="18"/>
        <v>0</v>
      </c>
      <c r="AN53" s="190">
        <f t="shared" si="18"/>
        <v>2.2794846382556959</v>
      </c>
      <c r="AO53" s="190">
        <f t="shared" si="18"/>
        <v>-17.023445463812426</v>
      </c>
      <c r="AP53" s="190">
        <f t="shared" si="18"/>
        <v>9.6993210475266736</v>
      </c>
      <c r="AQ53" s="190">
        <f t="shared" si="18"/>
        <v>4.6666666666666714</v>
      </c>
      <c r="AR53" s="190">
        <f t="shared" si="18"/>
        <v>17.81496062992127</v>
      </c>
      <c r="AS53" s="190">
        <f t="shared" si="18"/>
        <v>14.357429718875514</v>
      </c>
      <c r="AT53" s="190">
        <f t="shared" si="18"/>
        <v>6.4484126984126995</v>
      </c>
      <c r="AU53" s="190">
        <f t="shared" si="18"/>
        <v>10.223953261927946</v>
      </c>
      <c r="AV53" s="190">
        <f t="shared" si="18"/>
        <v>11.674641148325362</v>
      </c>
      <c r="AW53" s="190">
        <f t="shared" si="18"/>
        <v>8.7388282025819226</v>
      </c>
      <c r="AX53" s="190">
        <f t="shared" si="18"/>
        <v>10.348162475822038</v>
      </c>
      <c r="AY53" s="190">
        <f t="shared" si="18"/>
        <v>11.078998073217727</v>
      </c>
      <c r="AZ53" s="190">
        <f t="shared" si="18"/>
        <v>10.348258706467666</v>
      </c>
      <c r="BA53" s="190">
        <f t="shared" si="18"/>
        <v>7.8212290502793209</v>
      </c>
      <c r="BB53" s="190">
        <f t="shared" si="18"/>
        <v>10.985915492957748</v>
      </c>
    </row>
    <row r="54" spans="1:54" s="66" customFormat="1" ht="26.25" customHeight="1" thickBot="1">
      <c r="A54" s="156" t="s">
        <v>413</v>
      </c>
      <c r="B54" s="70">
        <f t="shared" si="0"/>
        <v>5.2224371373307461</v>
      </c>
      <c r="C54" s="190">
        <f t="shared" ref="C54:AF54" si="19">(C25-C13)/C13*100</f>
        <v>3.5950804162724661</v>
      </c>
      <c r="D54" s="190">
        <f t="shared" si="19"/>
        <v>3.0245746691871482</v>
      </c>
      <c r="E54" s="190">
        <f t="shared" si="19"/>
        <v>-3.8286235186873316</v>
      </c>
      <c r="F54" s="190">
        <f t="shared" si="19"/>
        <v>4.500978473581208</v>
      </c>
      <c r="G54" s="190">
        <f t="shared" si="19"/>
        <v>4.7790802524797087</v>
      </c>
      <c r="H54" s="190">
        <f t="shared" si="19"/>
        <v>6.6350710900473935</v>
      </c>
      <c r="I54" s="190">
        <f t="shared" si="19"/>
        <v>-18.954248366013072</v>
      </c>
      <c r="J54" s="190">
        <f t="shared" si="19"/>
        <v>5.8997050147492622</v>
      </c>
      <c r="K54" s="190">
        <f t="shared" si="19"/>
        <v>16.666666666666668</v>
      </c>
      <c r="L54" s="190">
        <f t="shared" si="19"/>
        <v>8.6124401913875595</v>
      </c>
      <c r="M54" s="190">
        <f t="shared" si="19"/>
        <v>8.9814814814814845</v>
      </c>
      <c r="N54" s="190">
        <f t="shared" si="19"/>
        <v>12.185686653771754</v>
      </c>
      <c r="O54" s="190">
        <f t="shared" si="19"/>
        <v>9.4025465230166603</v>
      </c>
      <c r="P54" s="190">
        <f t="shared" si="19"/>
        <v>9.4541910331384056</v>
      </c>
      <c r="Q54" s="190">
        <f t="shared" si="19"/>
        <v>10.422812192723692</v>
      </c>
      <c r="R54" s="190">
        <f t="shared" si="19"/>
        <v>9.332023575638507</v>
      </c>
      <c r="S54" s="190">
        <f t="shared" si="19"/>
        <v>3.6742800397219493</v>
      </c>
      <c r="T54" s="190">
        <f t="shared" si="19"/>
        <v>3.3830845771144333</v>
      </c>
      <c r="U54" s="190">
        <f t="shared" si="19"/>
        <v>4.3521266073194917</v>
      </c>
      <c r="V54" s="190">
        <f t="shared" si="19"/>
        <v>6.6602316602316662</v>
      </c>
      <c r="W54" s="190">
        <f t="shared" si="19"/>
        <v>4.6829268292682897</v>
      </c>
      <c r="X54" s="190">
        <f t="shared" si="19"/>
        <v>4.5898437499999893</v>
      </c>
      <c r="Y54" s="190">
        <f t="shared" si="19"/>
        <v>10.046511627906975</v>
      </c>
      <c r="Z54" s="190">
        <f t="shared" si="19"/>
        <v>4.1747572815533953</v>
      </c>
      <c r="AA54" s="190">
        <f t="shared" si="19"/>
        <v>18.847209515096075</v>
      </c>
      <c r="AB54" s="190">
        <f t="shared" si="19"/>
        <v>3.1189083820662797</v>
      </c>
      <c r="AC54" s="190">
        <f t="shared" si="19"/>
        <v>-3.3300685602350555</v>
      </c>
      <c r="AD54" s="190">
        <f t="shared" si="19"/>
        <v>6.213592233009714</v>
      </c>
      <c r="AE54" s="190">
        <f t="shared" si="19"/>
        <v>7.5801749271136991</v>
      </c>
      <c r="AF54" s="190">
        <f t="shared" si="19"/>
        <v>10.925196850393709</v>
      </c>
      <c r="AG54" s="190" t="e">
        <f>(#REF!-#REF!)/#REF!*100</f>
        <v>#REF!</v>
      </c>
      <c r="AH54" s="190">
        <f t="shared" si="2"/>
        <v>3.7698412698412667</v>
      </c>
      <c r="AI54" s="190">
        <f t="shared" si="3"/>
        <v>0.29469548133595008</v>
      </c>
      <c r="AJ54" s="190">
        <f t="shared" ref="AJ54:BB54" si="20">(AJ25-AJ13)/AJ13*100</f>
        <v>-14.80362537764351</v>
      </c>
      <c r="AK54" s="190">
        <f t="shared" si="20"/>
        <v>13.662790697674412</v>
      </c>
      <c r="AL54" s="190">
        <f t="shared" si="20"/>
        <v>1.7029328287606407</v>
      </c>
      <c r="AM54" s="190">
        <f t="shared" si="20"/>
        <v>-0.19880715705764279</v>
      </c>
      <c r="AN54" s="190">
        <f t="shared" si="20"/>
        <v>2.2794846382556959</v>
      </c>
      <c r="AO54" s="190">
        <f t="shared" si="20"/>
        <v>-18.228105906313651</v>
      </c>
      <c r="AP54" s="190">
        <f t="shared" si="20"/>
        <v>8.2621082621082653</v>
      </c>
      <c r="AQ54" s="190">
        <f t="shared" si="20"/>
        <v>3.7453183520599254</v>
      </c>
      <c r="AR54" s="190">
        <f t="shared" si="20"/>
        <v>17.81496062992127</v>
      </c>
      <c r="AS54" s="190">
        <f t="shared" si="20"/>
        <v>9.5283018867924483</v>
      </c>
      <c r="AT54" s="190">
        <f t="shared" si="20"/>
        <v>6.4484126984126995</v>
      </c>
      <c r="AU54" s="190">
        <f t="shared" si="20"/>
        <v>8.837656099903942</v>
      </c>
      <c r="AV54" s="190">
        <f t="shared" si="20"/>
        <v>11.333333333333337</v>
      </c>
      <c r="AW54" s="190">
        <f t="shared" si="20"/>
        <v>6.2075654704170766</v>
      </c>
      <c r="AX54" s="190">
        <f t="shared" si="20"/>
        <v>10.231660231660241</v>
      </c>
      <c r="AY54" s="190">
        <f t="shared" si="20"/>
        <v>9.857819905213276</v>
      </c>
      <c r="AZ54" s="190">
        <f t="shared" si="20"/>
        <v>10.348258706467666</v>
      </c>
      <c r="BA54" s="190">
        <f t="shared" si="20"/>
        <v>7.6208178438661749</v>
      </c>
      <c r="BB54" s="190">
        <f t="shared" si="20"/>
        <v>10.985915492957748</v>
      </c>
    </row>
    <row r="55" spans="1:54" s="66" customFormat="1" ht="26.25" customHeight="1" thickBot="1">
      <c r="A55" s="156" t="s">
        <v>417</v>
      </c>
      <c r="B55" s="70">
        <f t="shared" si="0"/>
        <v>5.4106280193236662</v>
      </c>
      <c r="C55" s="190">
        <f t="shared" ref="C55:AF55" si="21">(C26-C14)/C14*100</f>
        <v>2.5328330206379013</v>
      </c>
      <c r="D55" s="190">
        <f t="shared" si="21"/>
        <v>1.9699812382739292</v>
      </c>
      <c r="E55" s="190">
        <f t="shared" si="21"/>
        <v>-5.0587172538392133</v>
      </c>
      <c r="F55" s="190">
        <f t="shared" si="21"/>
        <v>3.857280617164899</v>
      </c>
      <c r="G55" s="190">
        <f t="shared" si="21"/>
        <v>5.0632911392405147</v>
      </c>
      <c r="H55" s="190">
        <f t="shared" si="21"/>
        <v>5.5607917059377998</v>
      </c>
      <c r="I55" s="190">
        <f t="shared" si="21"/>
        <v>-17.887725975261652</v>
      </c>
      <c r="J55" s="190">
        <f t="shared" si="21"/>
        <v>2.6926648096564452</v>
      </c>
      <c r="K55" s="190">
        <f t="shared" si="21"/>
        <v>11.882129277566539</v>
      </c>
      <c r="L55" s="190">
        <f t="shared" si="21"/>
        <v>11.741682974559687</v>
      </c>
      <c r="M55" s="190">
        <f t="shared" si="21"/>
        <v>8.6915887850467257</v>
      </c>
      <c r="N55" s="190">
        <f t="shared" si="21"/>
        <v>12.403100775193796</v>
      </c>
      <c r="O55" s="190">
        <f t="shared" si="21"/>
        <v>9.9311701081612522</v>
      </c>
      <c r="P55" s="190">
        <f t="shared" si="21"/>
        <v>9.3503937007874018</v>
      </c>
      <c r="Q55" s="190">
        <f t="shared" si="21"/>
        <v>11.045364891518727</v>
      </c>
      <c r="R55" s="190">
        <f t="shared" si="21"/>
        <v>9.9116781157997984</v>
      </c>
      <c r="S55" s="190">
        <f t="shared" si="21"/>
        <v>3.3596837944663949</v>
      </c>
      <c r="T55" s="190">
        <f t="shared" si="21"/>
        <v>2.7640671273445183</v>
      </c>
      <c r="U55" s="190">
        <f t="shared" si="21"/>
        <v>4.7524752475247496</v>
      </c>
      <c r="V55" s="190">
        <f t="shared" si="21"/>
        <v>5.8039961941008649</v>
      </c>
      <c r="W55" s="190">
        <f t="shared" si="21"/>
        <v>4.0229885057471151</v>
      </c>
      <c r="X55" s="190">
        <f t="shared" si="21"/>
        <v>3.4449760765550184</v>
      </c>
      <c r="Y55" s="190">
        <f t="shared" si="21"/>
        <v>6.199460916442054</v>
      </c>
      <c r="Z55" s="190">
        <f t="shared" si="21"/>
        <v>4.1747572815533953</v>
      </c>
      <c r="AA55" s="190">
        <f t="shared" si="21"/>
        <v>18.664226898444642</v>
      </c>
      <c r="AB55" s="190">
        <f t="shared" si="21"/>
        <v>3.0185004868549115</v>
      </c>
      <c r="AC55" s="190">
        <f t="shared" si="21"/>
        <v>-2.8656126482213495</v>
      </c>
      <c r="AD55" s="190">
        <f t="shared" si="21"/>
        <v>6.3414634146341466</v>
      </c>
      <c r="AE55" s="190">
        <f t="shared" si="21"/>
        <v>6.7178502879078703</v>
      </c>
      <c r="AF55" s="190">
        <f t="shared" si="21"/>
        <v>11.034482758620692</v>
      </c>
      <c r="AG55" s="190" t="e">
        <f>(#REF!-#REF!)/#REF!*100</f>
        <v>#REF!</v>
      </c>
      <c r="AH55" s="190">
        <f t="shared" si="2"/>
        <v>3.2640949554896257</v>
      </c>
      <c r="AI55" s="190">
        <f t="shared" si="3"/>
        <v>4.2510121457489909</v>
      </c>
      <c r="AJ55" s="190">
        <f t="shared" ref="AJ55:BB55" si="22">(AJ26-AJ14)/AJ14*100</f>
        <v>8.0049261083743843</v>
      </c>
      <c r="AK55" s="190">
        <f t="shared" si="22"/>
        <v>12.915479582146258</v>
      </c>
      <c r="AL55" s="190">
        <f t="shared" si="22"/>
        <v>0.83798882681563447</v>
      </c>
      <c r="AM55" s="190">
        <f t="shared" si="22"/>
        <v>-0.29791459781529012</v>
      </c>
      <c r="AN55" s="190">
        <f t="shared" si="22"/>
        <v>2.2794846382556959</v>
      </c>
      <c r="AO55" s="190">
        <f t="shared" si="22"/>
        <v>-19.678714859437747</v>
      </c>
      <c r="AP55" s="190">
        <f t="shared" si="22"/>
        <v>9.5602294455066925</v>
      </c>
      <c r="AQ55" s="190">
        <f t="shared" si="22"/>
        <v>4.8067860508953899</v>
      </c>
      <c r="AR55" s="190">
        <f t="shared" si="22"/>
        <v>16.894531249999996</v>
      </c>
      <c r="AS55" s="190">
        <f t="shared" si="22"/>
        <v>13.843175217812195</v>
      </c>
      <c r="AT55" s="190">
        <f t="shared" si="22"/>
        <v>6.4484126984126995</v>
      </c>
      <c r="AU55" s="190">
        <f t="shared" si="22"/>
        <v>8.317580340264648</v>
      </c>
      <c r="AV55" s="190">
        <f t="shared" si="22"/>
        <v>12.735849056603774</v>
      </c>
      <c r="AW55" s="190">
        <f t="shared" si="22"/>
        <v>3.7914691943127963</v>
      </c>
      <c r="AX55" s="190">
        <f t="shared" si="22"/>
        <v>10.125361620057859</v>
      </c>
      <c r="AY55" s="190">
        <f t="shared" si="22"/>
        <v>9.2540132200188818</v>
      </c>
      <c r="AZ55" s="190">
        <f t="shared" si="22"/>
        <v>10.348258706467666</v>
      </c>
      <c r="BA55" s="190">
        <f t="shared" si="22"/>
        <v>7.6208178438661749</v>
      </c>
      <c r="BB55" s="190">
        <f t="shared" si="22"/>
        <v>10.985915492957748</v>
      </c>
    </row>
    <row r="56" spans="1:54" s="66" customFormat="1" ht="26.25" customHeight="1" thickBot="1">
      <c r="A56" s="156" t="s">
        <v>438</v>
      </c>
      <c r="B56" s="70">
        <f t="shared" si="0"/>
        <v>4.7846889952153111</v>
      </c>
      <c r="C56" s="190">
        <f t="shared" ref="C56:AF56" si="23">(C27-C15)/C15*100</f>
        <v>0</v>
      </c>
      <c r="D56" s="190">
        <f t="shared" si="23"/>
        <v>-0.63636363636363902</v>
      </c>
      <c r="E56" s="190">
        <f t="shared" si="23"/>
        <v>-4.0145985401459781</v>
      </c>
      <c r="F56" s="190">
        <f t="shared" si="23"/>
        <v>0.84190832553787776</v>
      </c>
      <c r="G56" s="190">
        <f t="shared" si="23"/>
        <v>3.7752414398595233</v>
      </c>
      <c r="H56" s="190">
        <f t="shared" si="23"/>
        <v>4.2711234911791962</v>
      </c>
      <c r="I56" s="190">
        <f t="shared" si="23"/>
        <v>-15.61302681992338</v>
      </c>
      <c r="J56" s="190">
        <f t="shared" si="23"/>
        <v>1.6799292661361678</v>
      </c>
      <c r="K56" s="190">
        <f t="shared" si="23"/>
        <v>-3.4677419354838688</v>
      </c>
      <c r="L56" s="190">
        <f t="shared" si="23"/>
        <v>10.628019323671497</v>
      </c>
      <c r="M56" s="190">
        <f t="shared" si="23"/>
        <v>8.2103321033210239</v>
      </c>
      <c r="N56" s="190">
        <f t="shared" si="23"/>
        <v>11.804222648752397</v>
      </c>
      <c r="O56" s="190">
        <f t="shared" si="23"/>
        <v>8.8974854932301639</v>
      </c>
      <c r="P56" s="190">
        <f t="shared" si="23"/>
        <v>6.4577397910731218</v>
      </c>
      <c r="Q56" s="190">
        <f t="shared" si="23"/>
        <v>9.0909090909090828</v>
      </c>
      <c r="R56" s="190">
        <f t="shared" si="23"/>
        <v>10.46966731898239</v>
      </c>
      <c r="S56" s="190">
        <f t="shared" si="23"/>
        <v>2.5465230166503514</v>
      </c>
      <c r="T56" s="190">
        <f t="shared" si="23"/>
        <v>2.2571148184494576</v>
      </c>
      <c r="U56" s="190">
        <f t="shared" si="23"/>
        <v>3.1189083820662797</v>
      </c>
      <c r="V56" s="190">
        <f t="shared" si="23"/>
        <v>5.8039961941008649</v>
      </c>
      <c r="W56" s="190">
        <f t="shared" si="23"/>
        <v>4.0229885057471151</v>
      </c>
      <c r="X56" s="190">
        <f t="shared" si="23"/>
        <v>3.4449760765550184</v>
      </c>
      <c r="Y56" s="190">
        <f t="shared" si="23"/>
        <v>6.5588499550763677</v>
      </c>
      <c r="Z56" s="190">
        <f t="shared" si="23"/>
        <v>4.1747572815533953</v>
      </c>
      <c r="AA56" s="190">
        <f t="shared" si="23"/>
        <v>18.772893772893759</v>
      </c>
      <c r="AB56" s="190">
        <f t="shared" si="23"/>
        <v>1.6377649325626231</v>
      </c>
      <c r="AC56" s="190">
        <f t="shared" si="23"/>
        <v>-4.4117647058823533</v>
      </c>
      <c r="AD56" s="190">
        <f t="shared" si="23"/>
        <v>3.9886039886039915</v>
      </c>
      <c r="AE56" s="190">
        <f t="shared" si="23"/>
        <v>5.9160305343511483</v>
      </c>
      <c r="AF56" s="190">
        <f t="shared" si="23"/>
        <v>10.588235294117645</v>
      </c>
      <c r="AG56" s="190" t="e">
        <f>(#REF!-#REF!)/#REF!*100</f>
        <v>#REF!</v>
      </c>
      <c r="AH56" s="190">
        <f t="shared" si="2"/>
        <v>2.2593320235756358</v>
      </c>
      <c r="AI56" s="190">
        <f t="shared" si="3"/>
        <v>6.3081695966907905</v>
      </c>
      <c r="AJ56" s="190">
        <f t="shared" ref="AJ56:BB56" si="24">(AJ27-AJ15)/AJ15*100</f>
        <v>31.714719271623657</v>
      </c>
      <c r="AK56" s="190">
        <f t="shared" si="24"/>
        <v>6.5836298932384265</v>
      </c>
      <c r="AL56" s="190">
        <f t="shared" si="24"/>
        <v>0.8356545961002706</v>
      </c>
      <c r="AM56" s="190">
        <f t="shared" si="24"/>
        <v>-0.8902077151335227</v>
      </c>
      <c r="AN56" s="190">
        <f t="shared" si="24"/>
        <v>2.3762376237623819</v>
      </c>
      <c r="AO56" s="190">
        <f t="shared" si="24"/>
        <v>-23.418972332015812</v>
      </c>
      <c r="AP56" s="190">
        <f t="shared" si="24"/>
        <v>7.6045627376425857</v>
      </c>
      <c r="AQ56" s="190">
        <f t="shared" si="24"/>
        <v>3.2679738562091507</v>
      </c>
      <c r="AR56" s="190">
        <f t="shared" si="24"/>
        <v>16.763005780346827</v>
      </c>
      <c r="AS56" s="190">
        <f t="shared" si="24"/>
        <v>8.3579154375614557</v>
      </c>
      <c r="AT56" s="190">
        <f t="shared" si="24"/>
        <v>6.4484126984126995</v>
      </c>
      <c r="AU56" s="190">
        <f t="shared" si="24"/>
        <v>8.3333333333333321</v>
      </c>
      <c r="AV56" s="190">
        <f t="shared" si="24"/>
        <v>12.569832402234638</v>
      </c>
      <c r="AW56" s="190">
        <f t="shared" si="24"/>
        <v>3.6764705882352944</v>
      </c>
      <c r="AX56" s="190">
        <f t="shared" si="24"/>
        <v>8.0855018587360625</v>
      </c>
      <c r="AY56" s="190">
        <f t="shared" si="24"/>
        <v>8.5126286248830638</v>
      </c>
      <c r="AZ56" s="190">
        <f t="shared" si="24"/>
        <v>10.32448377581121</v>
      </c>
      <c r="BA56" s="190">
        <f t="shared" si="24"/>
        <v>6.9892473118279677</v>
      </c>
      <c r="BB56" s="190">
        <f t="shared" si="24"/>
        <v>4.982817869415805</v>
      </c>
    </row>
    <row r="57" spans="1:54" s="66" customFormat="1" ht="26.25" customHeight="1" thickBot="1">
      <c r="A57" s="156" t="s">
        <v>439</v>
      </c>
      <c r="B57" s="70">
        <f t="shared" si="0"/>
        <v>4.3684710351377101</v>
      </c>
      <c r="C57" s="190">
        <f t="shared" ref="C57:AF57" si="25">(C28-C16)/C16*100</f>
        <v>-0.54744525547444733</v>
      </c>
      <c r="D57" s="190">
        <f t="shared" si="25"/>
        <v>-1.1861313868613115</v>
      </c>
      <c r="E57" s="190">
        <f t="shared" si="25"/>
        <v>-4.2201834862385272</v>
      </c>
      <c r="F57" s="190">
        <f t="shared" si="25"/>
        <v>0</v>
      </c>
      <c r="G57" s="190">
        <f t="shared" si="25"/>
        <v>1.6507384882710738</v>
      </c>
      <c r="H57" s="190">
        <f t="shared" si="25"/>
        <v>4.0892193308550242</v>
      </c>
      <c r="I57" s="190">
        <f t="shared" si="25"/>
        <v>-13.273453093812371</v>
      </c>
      <c r="J57" s="190">
        <f t="shared" si="25"/>
        <v>4.1012216404886583</v>
      </c>
      <c r="K57" s="190">
        <f t="shared" si="25"/>
        <v>-5.9397884458909767</v>
      </c>
      <c r="L57" s="190">
        <f t="shared" si="25"/>
        <v>10.617760617760618</v>
      </c>
      <c r="M57" s="190">
        <f t="shared" si="25"/>
        <v>8.4181313598519978</v>
      </c>
      <c r="N57" s="190">
        <f t="shared" si="25"/>
        <v>11.376673040152969</v>
      </c>
      <c r="O57" s="190">
        <f t="shared" si="25"/>
        <v>8.6872586872586872</v>
      </c>
      <c r="P57" s="190">
        <f t="shared" si="25"/>
        <v>6.8506184586108496</v>
      </c>
      <c r="Q57" s="190">
        <f t="shared" si="25"/>
        <v>9.5744680851063748</v>
      </c>
      <c r="R57" s="190">
        <f t="shared" si="25"/>
        <v>9.6397273612463401</v>
      </c>
      <c r="S57" s="190">
        <f t="shared" si="25"/>
        <v>2.1463414634146369</v>
      </c>
      <c r="T57" s="190">
        <f t="shared" si="25"/>
        <v>1.6569200779727127</v>
      </c>
      <c r="U57" s="190">
        <f t="shared" si="25"/>
        <v>3.4213098729227767</v>
      </c>
      <c r="V57" s="190">
        <f t="shared" si="25"/>
        <v>5.8991436726926771</v>
      </c>
      <c r="W57" s="190">
        <f t="shared" si="25"/>
        <v>4.0229885057471151</v>
      </c>
      <c r="X57" s="190">
        <f t="shared" si="25"/>
        <v>3.4449760765550184</v>
      </c>
      <c r="Y57" s="190">
        <f t="shared" si="25"/>
        <v>6.9244604316546789</v>
      </c>
      <c r="Z57" s="190">
        <f t="shared" si="25"/>
        <v>4.1747572815533953</v>
      </c>
      <c r="AA57" s="190">
        <f t="shared" si="25"/>
        <v>19.283746556473826</v>
      </c>
      <c r="AB57" s="190">
        <f t="shared" si="25"/>
        <v>1.3422818791946365</v>
      </c>
      <c r="AC57" s="190">
        <f t="shared" si="25"/>
        <v>-3.7254901960784284</v>
      </c>
      <c r="AD57" s="190">
        <f t="shared" si="25"/>
        <v>1.3953488372093024</v>
      </c>
      <c r="AE57" s="190">
        <f t="shared" si="25"/>
        <v>5.8150619637750181</v>
      </c>
      <c r="AF57" s="190">
        <f t="shared" si="25"/>
        <v>9.2916283348665996</v>
      </c>
      <c r="AG57" s="190" t="e">
        <f>(#REF!-#REF!)/#REF!*100</f>
        <v>#REF!</v>
      </c>
      <c r="AH57" s="190">
        <f t="shared" si="2"/>
        <v>2.2482893450635357</v>
      </c>
      <c r="AI57" s="190">
        <f t="shared" si="3"/>
        <v>5.1881993896236098</v>
      </c>
      <c r="AJ57" s="190">
        <f t="shared" ref="AJ57:BB57" si="26">(AJ28-AJ16)/AJ16*100</f>
        <v>22.115384615384627</v>
      </c>
      <c r="AK57" s="190">
        <f t="shared" si="26"/>
        <v>6.5836298932384265</v>
      </c>
      <c r="AL57" s="190">
        <f t="shared" si="26"/>
        <v>0.8356545961002706</v>
      </c>
      <c r="AM57" s="190">
        <f t="shared" si="26"/>
        <v>-0.39761431411529968</v>
      </c>
      <c r="AN57" s="190">
        <f t="shared" si="26"/>
        <v>2.3762376237623819</v>
      </c>
      <c r="AO57" s="190">
        <f t="shared" si="26"/>
        <v>-21.004098360655739</v>
      </c>
      <c r="AP57" s="190">
        <f t="shared" si="26"/>
        <v>6.132075471698113</v>
      </c>
      <c r="AQ57" s="190">
        <f t="shared" si="26"/>
        <v>1.3888888888888888</v>
      </c>
      <c r="AR57" s="190">
        <f t="shared" si="26"/>
        <v>16.63461538461538</v>
      </c>
      <c r="AS57" s="190">
        <f t="shared" si="26"/>
        <v>6.7185978578383558</v>
      </c>
      <c r="AT57" s="190">
        <f t="shared" si="26"/>
        <v>6.4484126984126995</v>
      </c>
      <c r="AU57" s="190">
        <f t="shared" si="26"/>
        <v>8.2103321033210239</v>
      </c>
      <c r="AV57" s="190">
        <f t="shared" si="26"/>
        <v>11.552680221811459</v>
      </c>
      <c r="AW57" s="190">
        <f t="shared" si="26"/>
        <v>4.5078196872125034</v>
      </c>
      <c r="AX57" s="190">
        <f t="shared" si="26"/>
        <v>8.0397470641373001</v>
      </c>
      <c r="AY57" s="190">
        <f t="shared" si="26"/>
        <v>7.2022160664819923</v>
      </c>
      <c r="AZ57" s="190">
        <f t="shared" si="26"/>
        <v>10.482374768089052</v>
      </c>
      <c r="BA57" s="190">
        <f t="shared" si="26"/>
        <v>6.9892473118279677</v>
      </c>
      <c r="BB57" s="190">
        <f t="shared" si="26"/>
        <v>4.982817869415805</v>
      </c>
    </row>
    <row r="58" spans="1:54" s="66" customFormat="1" ht="26.25" customHeight="1" thickBot="1">
      <c r="A58" s="156" t="s">
        <v>440</v>
      </c>
      <c r="B58" s="70">
        <f t="shared" si="0"/>
        <v>3.9436619718309882</v>
      </c>
      <c r="C58" s="190">
        <f t="shared" ref="C58:AF58" si="27">(C29-C17)/C17*100</f>
        <v>-0.54644808743168882</v>
      </c>
      <c r="D58" s="190">
        <f t="shared" si="27"/>
        <v>-1.1850501367365516</v>
      </c>
      <c r="E58" s="190">
        <f t="shared" si="27"/>
        <v>-4.1246562786434469</v>
      </c>
      <c r="F58" s="190">
        <f t="shared" si="27"/>
        <v>-1.0128913443830518</v>
      </c>
      <c r="G58" s="190">
        <f t="shared" si="27"/>
        <v>4.351687388987572</v>
      </c>
      <c r="H58" s="190">
        <f t="shared" si="27"/>
        <v>2.3593466424682341</v>
      </c>
      <c r="I58" s="190">
        <f t="shared" si="27"/>
        <v>-8.7591240875912462</v>
      </c>
      <c r="J58" s="190">
        <f t="shared" si="27"/>
        <v>2.1867115222876317</v>
      </c>
      <c r="K58" s="190">
        <f t="shared" si="27"/>
        <v>-5.8922558922558927</v>
      </c>
      <c r="L58" s="190">
        <f t="shared" si="27"/>
        <v>12.285714285714292</v>
      </c>
      <c r="M58" s="190">
        <f t="shared" si="27"/>
        <v>7.5729927007299374</v>
      </c>
      <c r="N58" s="190">
        <f t="shared" si="27"/>
        <v>10.607434270172259</v>
      </c>
      <c r="O58" s="190">
        <f t="shared" si="27"/>
        <v>6.5514103730664131</v>
      </c>
      <c r="P58" s="190">
        <f t="shared" si="27"/>
        <v>4.6762589928057574</v>
      </c>
      <c r="Q58" s="190">
        <f t="shared" si="27"/>
        <v>6.3013698630137034</v>
      </c>
      <c r="R58" s="190">
        <f t="shared" si="27"/>
        <v>7.7910174152153999</v>
      </c>
      <c r="S58" s="190">
        <f t="shared" si="27"/>
        <v>1.7475728155339778</v>
      </c>
      <c r="T58" s="190">
        <f t="shared" si="27"/>
        <v>1.2621359223300943</v>
      </c>
      <c r="U58" s="190">
        <f t="shared" si="27"/>
        <v>2.8128031037827408</v>
      </c>
      <c r="V58" s="190">
        <f t="shared" si="27"/>
        <v>5.7819905213270086</v>
      </c>
      <c r="W58" s="190">
        <f t="shared" si="27"/>
        <v>3.612167300380225</v>
      </c>
      <c r="X58" s="190">
        <f t="shared" si="27"/>
        <v>3.8167938931297711</v>
      </c>
      <c r="Y58" s="190">
        <f t="shared" si="27"/>
        <v>7.5949367088607653</v>
      </c>
      <c r="Z58" s="190">
        <f t="shared" si="27"/>
        <v>4.1747572815533953</v>
      </c>
      <c r="AA58" s="190">
        <f t="shared" si="27"/>
        <v>17.359855334538896</v>
      </c>
      <c r="AB58" s="190">
        <f t="shared" si="27"/>
        <v>1.1406844106463905</v>
      </c>
      <c r="AC58" s="190">
        <f t="shared" si="27"/>
        <v>-1.9801980198019802</v>
      </c>
      <c r="AD58" s="190">
        <f t="shared" si="27"/>
        <v>-0.72727272727272463</v>
      </c>
      <c r="AE58" s="190">
        <f t="shared" si="27"/>
        <v>4.7752808988764128</v>
      </c>
      <c r="AF58" s="190">
        <f t="shared" si="27"/>
        <v>7.4909747292418754</v>
      </c>
      <c r="AG58" s="190" t="e">
        <f>(#REF!-#REF!)/#REF!*100</f>
        <v>#REF!</v>
      </c>
      <c r="AH58" s="190">
        <f t="shared" si="2"/>
        <v>2.341463414634152</v>
      </c>
      <c r="AI58" s="190">
        <f t="shared" si="3"/>
        <v>4.6324269889224663</v>
      </c>
      <c r="AJ58" s="190">
        <f t="shared" ref="AJ58:BB58" si="28">(AJ29-AJ17)/AJ17*100</f>
        <v>14.890885750962765</v>
      </c>
      <c r="AK58" s="190">
        <f t="shared" si="28"/>
        <v>4.4232437120555153</v>
      </c>
      <c r="AL58" s="190">
        <f t="shared" si="28"/>
        <v>2.537593984962395</v>
      </c>
      <c r="AM58" s="190">
        <f t="shared" si="28"/>
        <v>-1.5904572564612269</v>
      </c>
      <c r="AN58" s="190">
        <f t="shared" si="28"/>
        <v>1.5841584158415787</v>
      </c>
      <c r="AO58" s="190">
        <f t="shared" si="28"/>
        <v>-25.051124744376281</v>
      </c>
      <c r="AP58" s="190">
        <f t="shared" si="28"/>
        <v>2.6126126126126179</v>
      </c>
      <c r="AQ58" s="190">
        <f t="shared" si="28"/>
        <v>-1.2704174228675187</v>
      </c>
      <c r="AR58" s="190">
        <f t="shared" si="28"/>
        <v>4.9307958477508675</v>
      </c>
      <c r="AS58" s="190">
        <f t="shared" si="28"/>
        <v>10.408921933085505</v>
      </c>
      <c r="AT58" s="190">
        <f t="shared" si="28"/>
        <v>9.5992544268406306</v>
      </c>
      <c r="AU58" s="190">
        <f t="shared" si="28"/>
        <v>6.7385444743935308</v>
      </c>
      <c r="AV58" s="190">
        <f t="shared" si="28"/>
        <v>9.9637681159420293</v>
      </c>
      <c r="AW58" s="190">
        <f t="shared" si="28"/>
        <v>3.568242640499554</v>
      </c>
      <c r="AX58" s="190">
        <f t="shared" si="28"/>
        <v>7.3674752920035962</v>
      </c>
      <c r="AY58" s="190">
        <f t="shared" si="28"/>
        <v>4.1441441441441391</v>
      </c>
      <c r="AZ58" s="190">
        <f t="shared" si="28"/>
        <v>10.482374768089052</v>
      </c>
      <c r="BA58" s="190">
        <f t="shared" si="28"/>
        <v>4.7368421052631628</v>
      </c>
      <c r="BB58" s="190">
        <f t="shared" si="28"/>
        <v>4.982817869415805</v>
      </c>
    </row>
    <row r="59" spans="1:54" s="66" customFormat="1" ht="26.25" customHeight="1" thickBot="1">
      <c r="A59" s="156" t="s">
        <v>454</v>
      </c>
      <c r="B59" s="70">
        <f t="shared" si="0"/>
        <v>3.4547152194211046</v>
      </c>
      <c r="C59" s="190">
        <f t="shared" ref="C59:AF59" si="29">(C30-C18)/C18*100</f>
        <v>-1.1764705882352915</v>
      </c>
      <c r="D59" s="190">
        <f t="shared" si="29"/>
        <v>-1.7210144927536284</v>
      </c>
      <c r="E59" s="190">
        <f t="shared" si="29"/>
        <v>-4.649042844120336</v>
      </c>
      <c r="F59" s="190">
        <f t="shared" si="29"/>
        <v>-1.7399267399267453</v>
      </c>
      <c r="G59" s="190">
        <f t="shared" si="29"/>
        <v>3.155127081507457</v>
      </c>
      <c r="H59" s="190">
        <f t="shared" si="29"/>
        <v>0.63006300630063261</v>
      </c>
      <c r="I59" s="190">
        <f t="shared" si="29"/>
        <v>-7.2043010752688206</v>
      </c>
      <c r="J59" s="190">
        <f t="shared" si="29"/>
        <v>4.2628774422735454</v>
      </c>
      <c r="K59" s="190">
        <f t="shared" si="29"/>
        <v>-5.5833333333333357</v>
      </c>
      <c r="L59" s="190">
        <f t="shared" si="29"/>
        <v>10.521500457456542</v>
      </c>
      <c r="M59" s="190">
        <f t="shared" si="29"/>
        <v>4.7363717605004441</v>
      </c>
      <c r="N59" s="190">
        <f t="shared" si="29"/>
        <v>10.672645739910319</v>
      </c>
      <c r="O59" s="190">
        <f t="shared" si="29"/>
        <v>7.0397111913357371</v>
      </c>
      <c r="P59" s="190">
        <f t="shared" si="29"/>
        <v>4.74060822898032</v>
      </c>
      <c r="Q59" s="190">
        <f t="shared" si="29"/>
        <v>4.8214285714285765</v>
      </c>
      <c r="R59" s="190">
        <f t="shared" si="29"/>
        <v>8.8181818181818201</v>
      </c>
      <c r="S59" s="190">
        <f t="shared" si="29"/>
        <v>1.7475728155339778</v>
      </c>
      <c r="T59" s="190">
        <f t="shared" si="29"/>
        <v>1.4591439688715953</v>
      </c>
      <c r="U59" s="190">
        <f t="shared" si="29"/>
        <v>2.5145067698259131</v>
      </c>
      <c r="V59" s="190">
        <f t="shared" si="29"/>
        <v>5.3824362606232183</v>
      </c>
      <c r="W59" s="190">
        <f t="shared" si="29"/>
        <v>3.612167300380225</v>
      </c>
      <c r="X59" s="190">
        <f t="shared" si="29"/>
        <v>3.8167938931297711</v>
      </c>
      <c r="Y59" s="190">
        <f t="shared" si="29"/>
        <v>6.5120428189116968</v>
      </c>
      <c r="Z59" s="190">
        <f t="shared" si="29"/>
        <v>4.1747572815533953</v>
      </c>
      <c r="AA59" s="190">
        <f t="shared" si="29"/>
        <v>15.275310834813515</v>
      </c>
      <c r="AB59" s="190">
        <f t="shared" si="29"/>
        <v>0.37842951750235709</v>
      </c>
      <c r="AC59" s="190">
        <f t="shared" si="29"/>
        <v>-2.7640671273445183</v>
      </c>
      <c r="AD59" s="190">
        <f t="shared" si="29"/>
        <v>-2.6149684400360735</v>
      </c>
      <c r="AE59" s="190">
        <f t="shared" si="29"/>
        <v>4.5708955223880512</v>
      </c>
      <c r="AF59" s="190">
        <f t="shared" si="29"/>
        <v>6.8996415770609349</v>
      </c>
      <c r="AG59" s="190" t="e">
        <f>(#REF!-#REF!)/#REF!*100</f>
        <v>#REF!</v>
      </c>
      <c r="AH59" s="190">
        <f t="shared" si="2"/>
        <v>1.452081316553727</v>
      </c>
      <c r="AI59" s="190">
        <f t="shared" si="3"/>
        <v>4.3781094527363242</v>
      </c>
      <c r="AJ59" s="190">
        <f t="shared" ref="AJ59:BB59" si="30">(AJ30-AJ18)/AJ18*100</f>
        <v>16.279069767441857</v>
      </c>
      <c r="AK59" s="190">
        <f t="shared" si="30"/>
        <v>4.0517241379310374</v>
      </c>
      <c r="AL59" s="190">
        <f t="shared" si="30"/>
        <v>2.537593984962395</v>
      </c>
      <c r="AM59" s="190">
        <f t="shared" si="30"/>
        <v>-1.6898608349900486</v>
      </c>
      <c r="AN59" s="190">
        <f t="shared" si="30"/>
        <v>1.4836795252225521</v>
      </c>
      <c r="AO59" s="190">
        <f t="shared" si="30"/>
        <v>-26.158599382080322</v>
      </c>
      <c r="AP59" s="190">
        <f t="shared" si="30"/>
        <v>-1.5084294587400202</v>
      </c>
      <c r="AQ59" s="190">
        <f t="shared" si="30"/>
        <v>-5.2064631956912129</v>
      </c>
      <c r="AR59" s="190">
        <f t="shared" si="30"/>
        <v>3.7383177570093387</v>
      </c>
      <c r="AS59" s="190">
        <f t="shared" si="30"/>
        <v>1.9125683060109366</v>
      </c>
      <c r="AT59" s="190">
        <f t="shared" si="30"/>
        <v>9.5992544268406306</v>
      </c>
      <c r="AU59" s="190">
        <f t="shared" si="30"/>
        <v>8.6128739800543972</v>
      </c>
      <c r="AV59" s="190">
        <f t="shared" si="30"/>
        <v>10.871518418688238</v>
      </c>
      <c r="AW59" s="190">
        <f t="shared" si="30"/>
        <v>6.2214089661482133</v>
      </c>
      <c r="AX59" s="190">
        <f t="shared" si="30"/>
        <v>7.2645739910313853</v>
      </c>
      <c r="AY59" s="190">
        <f t="shared" si="30"/>
        <v>3.12221231043711</v>
      </c>
      <c r="AZ59" s="190">
        <f t="shared" si="30"/>
        <v>10.760667903525055</v>
      </c>
      <c r="BA59" s="190">
        <f t="shared" si="30"/>
        <v>4.7368421052631628</v>
      </c>
      <c r="BB59" s="190">
        <f t="shared" si="30"/>
        <v>4.982817869415805</v>
      </c>
    </row>
    <row r="60" spans="1:54" s="66" customFormat="1" ht="26.25" customHeight="1" thickBot="1">
      <c r="A60" s="156" t="s">
        <v>255</v>
      </c>
      <c r="B60" s="70">
        <f t="shared" si="0"/>
        <v>3.4482758620689684</v>
      </c>
      <c r="C60" s="190">
        <f t="shared" ref="C60:AF60" si="31">(C31-C19)/C19*100</f>
        <v>-1.1722272317403168</v>
      </c>
      <c r="D60" s="190">
        <f t="shared" si="31"/>
        <v>-1.6260162601625989</v>
      </c>
      <c r="E60" s="190">
        <f t="shared" si="31"/>
        <v>-4.6617915904936087</v>
      </c>
      <c r="F60" s="190">
        <f t="shared" si="31"/>
        <v>-1.7399267399267453</v>
      </c>
      <c r="G60" s="190">
        <f t="shared" si="31"/>
        <v>2.428447528187335</v>
      </c>
      <c r="H60" s="190">
        <f t="shared" si="31"/>
        <v>-8.8967971530256693E-2</v>
      </c>
      <c r="I60" s="190">
        <f t="shared" si="31"/>
        <v>-5.6460369163952109</v>
      </c>
      <c r="J60" s="190">
        <f t="shared" si="31"/>
        <v>-1.8050541516245486</v>
      </c>
      <c r="K60" s="190">
        <f t="shared" si="31"/>
        <v>-2.2462562396006676</v>
      </c>
      <c r="L60" s="190">
        <f t="shared" si="31"/>
        <v>9.1637010676156549</v>
      </c>
      <c r="M60" s="190">
        <f t="shared" si="31"/>
        <v>2.8193832599118966</v>
      </c>
      <c r="N60" s="190">
        <f t="shared" si="31"/>
        <v>10.554561717352414</v>
      </c>
      <c r="O60" s="190">
        <f t="shared" si="31"/>
        <v>6.8283917340521194</v>
      </c>
      <c r="P60" s="190">
        <f t="shared" si="31"/>
        <v>3.9041703637976855</v>
      </c>
      <c r="Q60" s="190">
        <f t="shared" si="31"/>
        <v>5.8928571428571379</v>
      </c>
      <c r="R60" s="190">
        <f t="shared" si="31"/>
        <v>8.9755213055303784</v>
      </c>
      <c r="S60" s="190">
        <f t="shared" si="31"/>
        <v>1.8464528668610216</v>
      </c>
      <c r="T60" s="190">
        <f t="shared" si="31"/>
        <v>1.6569200779727127</v>
      </c>
      <c r="U60" s="190">
        <f t="shared" si="31"/>
        <v>2.2200772200772314</v>
      </c>
      <c r="V60" s="190">
        <f t="shared" si="31"/>
        <v>5.3824362606232183</v>
      </c>
      <c r="W60" s="190">
        <f t="shared" si="31"/>
        <v>3.612167300380225</v>
      </c>
      <c r="X60" s="190">
        <f t="shared" si="31"/>
        <v>3.8167938931297711</v>
      </c>
      <c r="Y60" s="190">
        <f t="shared" si="31"/>
        <v>6.4831261101243447</v>
      </c>
      <c r="Z60" s="190">
        <f t="shared" si="31"/>
        <v>4.1747572815533953</v>
      </c>
      <c r="AA60" s="190">
        <f t="shared" si="31"/>
        <v>15.213523131672593</v>
      </c>
      <c r="AB60" s="190">
        <f t="shared" si="31"/>
        <v>0.37700282752121178</v>
      </c>
      <c r="AC60" s="190">
        <f t="shared" si="31"/>
        <v>-2.369200394866724</v>
      </c>
      <c r="AD60" s="190">
        <f t="shared" si="31"/>
        <v>-2.511210762331836</v>
      </c>
      <c r="AE60" s="190">
        <f t="shared" si="31"/>
        <v>4.0740740740740788</v>
      </c>
      <c r="AF60" s="190">
        <f t="shared" si="31"/>
        <v>6.607142857142863</v>
      </c>
      <c r="AG60" s="190" t="e">
        <f>(#REF!-#REF!)/#REF!*100</f>
        <v>#REF!</v>
      </c>
      <c r="AH60" s="190">
        <f t="shared" si="2"/>
        <v>0</v>
      </c>
      <c r="AI60" s="190">
        <f t="shared" si="3"/>
        <v>4.0513833992094801</v>
      </c>
      <c r="AJ60" s="190">
        <f t="shared" ref="AJ60:BB60" si="32">(AJ31-AJ19)/AJ19*100</f>
        <v>18.819188191881917</v>
      </c>
      <c r="AK60" s="190">
        <f t="shared" si="32"/>
        <v>4.7372954349698535</v>
      </c>
      <c r="AL60" s="190">
        <f t="shared" si="32"/>
        <v>2.537593984962395</v>
      </c>
      <c r="AM60" s="190">
        <f t="shared" si="32"/>
        <v>-1.9900497512437811</v>
      </c>
      <c r="AN60" s="190">
        <f t="shared" si="32"/>
        <v>1.4836795252225521</v>
      </c>
      <c r="AO60" s="190">
        <f t="shared" si="32"/>
        <v>-28.079331941544876</v>
      </c>
      <c r="AP60" s="190">
        <f t="shared" si="32"/>
        <v>-2.1071115013169495</v>
      </c>
      <c r="AQ60" s="190">
        <f t="shared" si="32"/>
        <v>-6.0686015831134617</v>
      </c>
      <c r="AR60" s="190">
        <f t="shared" si="32"/>
        <v>3.7383177570093387</v>
      </c>
      <c r="AS60" s="190">
        <f t="shared" si="32"/>
        <v>1.4625228519195561</v>
      </c>
      <c r="AT60" s="190">
        <f t="shared" si="32"/>
        <v>9.5992544268406306</v>
      </c>
      <c r="AU60" s="190">
        <f t="shared" si="32"/>
        <v>9.1901728844403952</v>
      </c>
      <c r="AV60" s="190">
        <f t="shared" si="32"/>
        <v>11.151079136690639</v>
      </c>
      <c r="AW60" s="190">
        <f t="shared" si="32"/>
        <v>7.0967741935483897</v>
      </c>
      <c r="AX60" s="190">
        <f t="shared" si="32"/>
        <v>7.5336322869955206</v>
      </c>
      <c r="AY60" s="190">
        <f t="shared" si="32"/>
        <v>4.7153024911032002</v>
      </c>
      <c r="AZ60" s="190">
        <f t="shared" si="32"/>
        <v>10.760667903525055</v>
      </c>
      <c r="BA60" s="190">
        <f t="shared" si="32"/>
        <v>4.7368421052631628</v>
      </c>
      <c r="BB60" s="190">
        <f t="shared" si="32"/>
        <v>4.982817869415805</v>
      </c>
    </row>
    <row r="61" spans="1:54" s="66" customFormat="1" ht="26.25" thickBot="1">
      <c r="A61" s="156" t="s">
        <v>349</v>
      </c>
      <c r="B61" s="70">
        <f t="shared" si="0"/>
        <v>3.1598513011152471</v>
      </c>
      <c r="C61" s="190">
        <f t="shared" ref="C61:AF61" si="33">(C32-C20)/C20*100</f>
        <v>-0.72529465095194667</v>
      </c>
      <c r="D61" s="190">
        <f t="shared" si="33"/>
        <v>-1.1807447774750202</v>
      </c>
      <c r="E61" s="190">
        <f t="shared" si="33"/>
        <v>-4.7706422018348649</v>
      </c>
      <c r="F61" s="190">
        <f t="shared" si="33"/>
        <v>-1.4692378328742044</v>
      </c>
      <c r="G61" s="190">
        <f t="shared" si="33"/>
        <v>2.869565217391302</v>
      </c>
      <c r="H61" s="190">
        <f t="shared" si="33"/>
        <v>-0.70921985815602584</v>
      </c>
      <c r="I61" s="190">
        <f t="shared" si="33"/>
        <v>-5.8887677208287954</v>
      </c>
      <c r="J61" s="190">
        <f t="shared" si="33"/>
        <v>3.7754114230396958</v>
      </c>
      <c r="K61" s="190">
        <f t="shared" si="33"/>
        <v>0.25316455696202295</v>
      </c>
      <c r="L61" s="190">
        <f t="shared" si="33"/>
        <v>9.5450490633363092</v>
      </c>
      <c r="M61" s="190">
        <f t="shared" si="33"/>
        <v>2.0140105078809083</v>
      </c>
      <c r="N61" s="190">
        <f t="shared" si="33"/>
        <v>10.116383169203221</v>
      </c>
      <c r="O61" s="190">
        <f t="shared" si="33"/>
        <v>6.3006300630063006</v>
      </c>
      <c r="P61" s="190">
        <f t="shared" si="33"/>
        <v>3.7600716204118201</v>
      </c>
      <c r="Q61" s="190">
        <f t="shared" si="33"/>
        <v>6.4864864864864895</v>
      </c>
      <c r="R61" s="190">
        <f t="shared" si="33"/>
        <v>7.9494128274616047</v>
      </c>
      <c r="S61" s="190">
        <f t="shared" si="33"/>
        <v>1.6504854368932065</v>
      </c>
      <c r="T61" s="190">
        <f t="shared" si="33"/>
        <v>1.5579357351509195</v>
      </c>
      <c r="U61" s="190">
        <f t="shared" si="33"/>
        <v>2.0231213872832452</v>
      </c>
      <c r="V61" s="190">
        <f t="shared" si="33"/>
        <v>4.6860356138706658</v>
      </c>
      <c r="W61" s="190">
        <f t="shared" si="33"/>
        <v>2.913533834586461</v>
      </c>
      <c r="X61" s="190">
        <f t="shared" si="33"/>
        <v>2.3540489642184559</v>
      </c>
      <c r="Y61" s="190">
        <f t="shared" si="33"/>
        <v>5.272407732864675</v>
      </c>
      <c r="Z61" s="190">
        <f t="shared" si="33"/>
        <v>4.1747572815533953</v>
      </c>
      <c r="AA61" s="190">
        <f t="shared" si="33"/>
        <v>15.521855486173067</v>
      </c>
      <c r="AB61" s="190">
        <f t="shared" si="33"/>
        <v>0.56179775280899669</v>
      </c>
      <c r="AC61" s="190">
        <f t="shared" si="33"/>
        <v>-1.2974051896207557</v>
      </c>
      <c r="AD61" s="190">
        <f t="shared" si="33"/>
        <v>-2.6785714285714284</v>
      </c>
      <c r="AE61" s="190">
        <f t="shared" si="33"/>
        <v>3.6231884057971016</v>
      </c>
      <c r="AF61" s="190">
        <f t="shared" si="33"/>
        <v>7.1301247771836014</v>
      </c>
      <c r="AG61" s="190" t="e">
        <f>(#REF!-#REF!)/#REF!*100</f>
        <v>#REF!</v>
      </c>
      <c r="AH61" s="190">
        <f t="shared" si="2"/>
        <v>-0.28598665395615952</v>
      </c>
      <c r="AI61" s="190">
        <f t="shared" si="3"/>
        <v>2.7504911591355574</v>
      </c>
      <c r="AJ61" s="190">
        <f t="shared" ref="AJ61:BB61" si="34">(AJ32-AJ20)/AJ20*100</f>
        <v>12.515042117930211</v>
      </c>
      <c r="AK61" s="190">
        <f t="shared" si="34"/>
        <v>3.9586919104991347</v>
      </c>
      <c r="AL61" s="190">
        <f t="shared" si="34"/>
        <v>2.0503261882572255</v>
      </c>
      <c r="AM61" s="190">
        <f t="shared" si="34"/>
        <v>-2.1934197407776699</v>
      </c>
      <c r="AN61" s="190">
        <f t="shared" si="34"/>
        <v>1.4836795252225521</v>
      </c>
      <c r="AO61" s="190">
        <f t="shared" si="34"/>
        <v>-30.360934182590242</v>
      </c>
      <c r="AP61" s="190">
        <f t="shared" si="34"/>
        <v>-2.1164021164021212</v>
      </c>
      <c r="AQ61" s="190">
        <f t="shared" si="34"/>
        <v>-6.8481123792800798</v>
      </c>
      <c r="AR61" s="190">
        <f t="shared" si="34"/>
        <v>3.7383177570093387</v>
      </c>
      <c r="AS61" s="190">
        <f t="shared" si="34"/>
        <v>3.8497652582159572</v>
      </c>
      <c r="AT61" s="190">
        <f t="shared" si="34"/>
        <v>9.5992544268406306</v>
      </c>
      <c r="AU61" s="190">
        <f t="shared" si="34"/>
        <v>12.140287769784171</v>
      </c>
      <c r="AV61" s="190">
        <f t="shared" si="34"/>
        <v>8.8986784140969117</v>
      </c>
      <c r="AW61" s="190">
        <f t="shared" si="34"/>
        <v>15.533088235294123</v>
      </c>
      <c r="AX61" s="190">
        <f t="shared" si="34"/>
        <v>7.066189624329164</v>
      </c>
      <c r="AY61" s="190">
        <f t="shared" si="34"/>
        <v>1.9281332164767775</v>
      </c>
      <c r="AZ61" s="190">
        <f t="shared" si="34"/>
        <v>10.760667903525055</v>
      </c>
      <c r="BA61" s="190">
        <f t="shared" si="34"/>
        <v>4.3706293706293708</v>
      </c>
      <c r="BB61" s="190">
        <f t="shared" si="34"/>
        <v>4.982817869415805</v>
      </c>
    </row>
    <row r="62" spans="1:54" s="66" customFormat="1" ht="26.25" thickBot="1">
      <c r="A62" s="156" t="s">
        <v>370</v>
      </c>
      <c r="B62" s="70">
        <f t="shared" si="0"/>
        <v>2.8597785977859722</v>
      </c>
      <c r="C62" s="190">
        <f t="shared" ref="C62:AF62" si="35">(C33-C21)/C21*100</f>
        <v>0.54894784995426216</v>
      </c>
      <c r="D62" s="190">
        <f t="shared" si="35"/>
        <v>0.18348623853211271</v>
      </c>
      <c r="E62" s="190">
        <f t="shared" si="35"/>
        <v>-3.8852913968547536</v>
      </c>
      <c r="F62" s="190">
        <f t="shared" si="35"/>
        <v>9.3370681605983691E-2</v>
      </c>
      <c r="G62" s="190">
        <f t="shared" si="35"/>
        <v>0.34188034188034672</v>
      </c>
      <c r="H62" s="190">
        <f t="shared" si="35"/>
        <v>0.17985611510791621</v>
      </c>
      <c r="I62" s="190">
        <f t="shared" si="35"/>
        <v>-5.9145673603504836</v>
      </c>
      <c r="J62" s="190">
        <f t="shared" si="35"/>
        <v>5.711519845111332</v>
      </c>
      <c r="K62" s="190">
        <f t="shared" si="35"/>
        <v>6.1206896551724084</v>
      </c>
      <c r="L62" s="190">
        <f t="shared" si="35"/>
        <v>8.2740213523131647</v>
      </c>
      <c r="M62" s="190">
        <f t="shared" si="35"/>
        <v>0.7805724197745062</v>
      </c>
      <c r="N62" s="190">
        <f t="shared" si="35"/>
        <v>9.982174688057043</v>
      </c>
      <c r="O62" s="190">
        <f t="shared" si="35"/>
        <v>6.6486972147349555</v>
      </c>
      <c r="P62" s="190">
        <f t="shared" si="35"/>
        <v>4.476275738585497</v>
      </c>
      <c r="Q62" s="190">
        <f t="shared" si="35"/>
        <v>6.3279857397504395</v>
      </c>
      <c r="R62" s="190">
        <f t="shared" si="35"/>
        <v>8.0252479711451681</v>
      </c>
      <c r="S62" s="190">
        <f t="shared" si="35"/>
        <v>1.3552758954501507</v>
      </c>
      <c r="T62" s="190">
        <f t="shared" si="35"/>
        <v>1.3605442176870663</v>
      </c>
      <c r="U62" s="190">
        <f t="shared" si="35"/>
        <v>1.3409961685823673</v>
      </c>
      <c r="V62" s="190">
        <f t="shared" si="35"/>
        <v>4.4667274384685429</v>
      </c>
      <c r="W62" s="190">
        <f t="shared" si="35"/>
        <v>2.913533834586461</v>
      </c>
      <c r="X62" s="190">
        <f t="shared" si="35"/>
        <v>2.3540489642184559</v>
      </c>
      <c r="Y62" s="190">
        <f t="shared" si="35"/>
        <v>4.4386422976501256</v>
      </c>
      <c r="Z62" s="190">
        <f t="shared" si="35"/>
        <v>5.8713886300093172</v>
      </c>
      <c r="AA62" s="190">
        <f t="shared" si="35"/>
        <v>11.205564142194744</v>
      </c>
      <c r="AB62" s="190">
        <f t="shared" si="35"/>
        <v>0.46860356138706649</v>
      </c>
      <c r="AC62" s="190">
        <f t="shared" si="35"/>
        <v>-1.5952143569292068</v>
      </c>
      <c r="AD62" s="190">
        <f t="shared" si="35"/>
        <v>-2.8725314183123904</v>
      </c>
      <c r="AE62" s="190">
        <f t="shared" si="35"/>
        <v>3.8077969174977362</v>
      </c>
      <c r="AF62" s="190">
        <f t="shared" si="35"/>
        <v>7.2953736654804162</v>
      </c>
      <c r="AG62" s="190" t="e">
        <f>(#REF!-#REF!)/#REF!*100</f>
        <v>#REF!</v>
      </c>
      <c r="AH62" s="190">
        <f t="shared" si="2"/>
        <v>9.5785440613021369E-2</v>
      </c>
      <c r="AI62" s="190">
        <f t="shared" si="3"/>
        <v>1.6569200779727127</v>
      </c>
      <c r="AJ62" s="190">
        <f t="shared" ref="AJ62:BB62" si="36">(AJ33-AJ21)/AJ21*100</f>
        <v>4.9199084668192183</v>
      </c>
      <c r="AK62" s="190">
        <f t="shared" si="36"/>
        <v>3.6440677966101669</v>
      </c>
      <c r="AL62" s="190">
        <f t="shared" si="36"/>
        <v>2.0503261882572255</v>
      </c>
      <c r="AM62" s="190">
        <f t="shared" si="36"/>
        <v>-2.5896414342629566</v>
      </c>
      <c r="AN62" s="190">
        <f t="shared" si="36"/>
        <v>1.4836795252225521</v>
      </c>
      <c r="AO62" s="190">
        <f t="shared" si="36"/>
        <v>-33.438818565400844</v>
      </c>
      <c r="AP62" s="190">
        <f t="shared" si="36"/>
        <v>-4.3668122270742353</v>
      </c>
      <c r="AQ62" s="190">
        <f t="shared" si="36"/>
        <v>-9.5986038394415356</v>
      </c>
      <c r="AR62" s="190">
        <f t="shared" si="36"/>
        <v>4.1631265930331276</v>
      </c>
      <c r="AS62" s="190">
        <f t="shared" si="36"/>
        <v>-0.36363636363636881</v>
      </c>
      <c r="AT62" s="190">
        <f t="shared" si="36"/>
        <v>9.5992544268406306</v>
      </c>
      <c r="AU62" s="190">
        <f t="shared" si="36"/>
        <v>7.1813285457809695</v>
      </c>
      <c r="AV62" s="190">
        <f t="shared" si="36"/>
        <v>9.2267135325131804</v>
      </c>
      <c r="AW62" s="190">
        <f t="shared" si="36"/>
        <v>4.9586776859504047</v>
      </c>
      <c r="AX62" s="190">
        <f t="shared" si="36"/>
        <v>5.903083700440531</v>
      </c>
      <c r="AY62" s="190">
        <f t="shared" si="36"/>
        <v>0.52493438320210717</v>
      </c>
      <c r="AZ62" s="190">
        <f t="shared" si="36"/>
        <v>7.2137060414788099</v>
      </c>
      <c r="BA62" s="190">
        <f t="shared" si="36"/>
        <v>4.058721934369605</v>
      </c>
      <c r="BB62" s="190">
        <f t="shared" si="36"/>
        <v>7.3883161512027433</v>
      </c>
    </row>
    <row r="63" spans="1:54" s="66" customFormat="1" ht="26.25" thickBot="1">
      <c r="A63" s="156" t="s">
        <v>463</v>
      </c>
      <c r="B63" s="70">
        <f t="shared" si="0"/>
        <v>2.8571428571428519</v>
      </c>
      <c r="C63" s="190">
        <f t="shared" ref="C63:AF63" si="37">(C34-C22)/C22*100</f>
        <v>0.8234217749313868</v>
      </c>
      <c r="D63" s="190">
        <f t="shared" si="37"/>
        <v>0.64279155188245052</v>
      </c>
      <c r="E63" s="190">
        <f t="shared" si="37"/>
        <v>-2.7102803738317811</v>
      </c>
      <c r="F63" s="190">
        <f t="shared" si="37"/>
        <v>1.4097744360902256</v>
      </c>
      <c r="G63" s="190">
        <f t="shared" si="37"/>
        <v>-0.25619128949615472</v>
      </c>
      <c r="H63" s="190">
        <f t="shared" si="37"/>
        <v>8.904719501336468E-2</v>
      </c>
      <c r="I63" s="190">
        <f t="shared" si="37"/>
        <v>-4.8726467331118402</v>
      </c>
      <c r="J63" s="190">
        <f t="shared" si="37"/>
        <v>5.6038647342995143</v>
      </c>
      <c r="K63" s="190">
        <f t="shared" si="37"/>
        <v>5.0042408821034705</v>
      </c>
      <c r="L63" s="190">
        <f t="shared" si="37"/>
        <v>6.8201948627103537</v>
      </c>
      <c r="M63" s="190">
        <f t="shared" si="37"/>
        <v>0.9507346585998222</v>
      </c>
      <c r="N63" s="190">
        <f t="shared" si="37"/>
        <v>7.6588337684943397</v>
      </c>
      <c r="O63" s="190">
        <f t="shared" si="37"/>
        <v>7.2907290729072987</v>
      </c>
      <c r="P63" s="190">
        <f t="shared" si="37"/>
        <v>4.5495093666369391</v>
      </c>
      <c r="Q63" s="190">
        <f t="shared" si="37"/>
        <v>6.5353625783348228</v>
      </c>
      <c r="R63" s="190">
        <f t="shared" si="37"/>
        <v>9.3381686310063436</v>
      </c>
      <c r="S63" s="190">
        <f t="shared" si="37"/>
        <v>0.96432015429122475</v>
      </c>
      <c r="T63" s="190">
        <f t="shared" si="37"/>
        <v>0.87209302325580562</v>
      </c>
      <c r="U63" s="190">
        <f t="shared" si="37"/>
        <v>1.1439466158245839</v>
      </c>
      <c r="V63" s="190">
        <f t="shared" si="37"/>
        <v>4.7445255474452583</v>
      </c>
      <c r="W63" s="190">
        <f t="shared" si="37"/>
        <v>2.913533834586461</v>
      </c>
      <c r="X63" s="190">
        <f t="shared" si="37"/>
        <v>2.3540489642184559</v>
      </c>
      <c r="Y63" s="190">
        <f t="shared" si="37"/>
        <v>5.4263565891472973</v>
      </c>
      <c r="Z63" s="190">
        <f t="shared" si="37"/>
        <v>5.8713886300093172</v>
      </c>
      <c r="AA63" s="190">
        <f t="shared" si="37"/>
        <v>12.5</v>
      </c>
      <c r="AB63" s="190">
        <f t="shared" si="37"/>
        <v>-9.4073377234237365E-2</v>
      </c>
      <c r="AC63" s="190">
        <f t="shared" si="37"/>
        <v>-2.9292929292929348</v>
      </c>
      <c r="AD63" s="190">
        <f t="shared" si="37"/>
        <v>-3.4790365744870577</v>
      </c>
      <c r="AE63" s="190">
        <f t="shared" si="37"/>
        <v>3.9963669391462364</v>
      </c>
      <c r="AF63" s="190">
        <f t="shared" si="37"/>
        <v>7.4600355239786902</v>
      </c>
      <c r="AG63" s="190" t="e">
        <f>(#REF!-#REF!)/#REF!*100</f>
        <v>#REF!</v>
      </c>
      <c r="AH63" s="190">
        <f t="shared" si="2"/>
        <v>-0.57142857142856607</v>
      </c>
      <c r="AI63" s="190">
        <f t="shared" si="3"/>
        <v>1.5624999999999944</v>
      </c>
      <c r="AJ63" s="190">
        <f t="shared" ref="AJ63:BB63" si="38">(AJ34-AJ22)/AJ22*100</f>
        <v>6.4705882352941186</v>
      </c>
      <c r="AK63" s="190">
        <f t="shared" si="38"/>
        <v>2.5337837837837838</v>
      </c>
      <c r="AL63" s="190">
        <f t="shared" si="38"/>
        <v>2.0503261882572255</v>
      </c>
      <c r="AM63" s="190">
        <f t="shared" si="38"/>
        <v>-3.6310107948969605</v>
      </c>
      <c r="AN63" s="190">
        <f t="shared" si="38"/>
        <v>-0.4826254826254826</v>
      </c>
      <c r="AO63" s="190">
        <f t="shared" si="38"/>
        <v>-29.977628635346758</v>
      </c>
      <c r="AP63" s="190">
        <f t="shared" si="38"/>
        <v>-3.5026269702276709</v>
      </c>
      <c r="AQ63" s="190">
        <f t="shared" si="38"/>
        <v>-9.5950704225352048</v>
      </c>
      <c r="AR63" s="190">
        <f t="shared" si="38"/>
        <v>5.46218487394958</v>
      </c>
      <c r="AS63" s="190">
        <f t="shared" si="38"/>
        <v>1.9090909090909041</v>
      </c>
      <c r="AT63" s="190">
        <f t="shared" si="38"/>
        <v>9.5992544268406306</v>
      </c>
      <c r="AU63" s="190">
        <f t="shared" si="38"/>
        <v>5.7040998217468726</v>
      </c>
      <c r="AV63" s="190">
        <f t="shared" si="38"/>
        <v>8.0000000000000036</v>
      </c>
      <c r="AW63" s="190">
        <f t="shared" si="38"/>
        <v>3.1135531135531056</v>
      </c>
      <c r="AX63" s="190">
        <f t="shared" si="38"/>
        <v>5.8978873239436647</v>
      </c>
      <c r="AY63" s="190">
        <f t="shared" si="38"/>
        <v>0</v>
      </c>
      <c r="AZ63" s="190">
        <f t="shared" si="38"/>
        <v>7.2137060414788099</v>
      </c>
      <c r="BA63" s="190">
        <f t="shared" si="38"/>
        <v>4.058721934369605</v>
      </c>
      <c r="BB63" s="190">
        <f t="shared" si="38"/>
        <v>7.3883161512027433</v>
      </c>
    </row>
    <row r="64" spans="1:54" s="66" customFormat="1" ht="26.25" thickBot="1">
      <c r="A64" s="156" t="s">
        <v>465</v>
      </c>
      <c r="B64" s="70">
        <f t="shared" si="0"/>
        <v>2.481617647058826</v>
      </c>
      <c r="C64" s="190">
        <f t="shared" ref="C64:AF64" si="39">(C35-C23)/C23*100</f>
        <v>0.54894784995426216</v>
      </c>
      <c r="D64" s="190">
        <f t="shared" si="39"/>
        <v>0.27548209366390919</v>
      </c>
      <c r="E64" s="190">
        <f t="shared" si="39"/>
        <v>-2.8944911297852425</v>
      </c>
      <c r="F64" s="190">
        <f t="shared" si="39"/>
        <v>1.6098484848484875</v>
      </c>
      <c r="G64" s="190">
        <f t="shared" si="39"/>
        <v>0</v>
      </c>
      <c r="H64" s="190">
        <f t="shared" si="39"/>
        <v>-1.5985790408525731</v>
      </c>
      <c r="I64" s="190">
        <f t="shared" si="39"/>
        <v>-2.6696329254727535</v>
      </c>
      <c r="J64" s="190">
        <f t="shared" si="39"/>
        <v>7.3558648111332072</v>
      </c>
      <c r="K64" s="190">
        <f t="shared" si="39"/>
        <v>2.5963149078726917</v>
      </c>
      <c r="L64" s="190">
        <f t="shared" si="39"/>
        <v>6.3492063492063391</v>
      </c>
      <c r="M64" s="190">
        <f t="shared" si="39"/>
        <v>0.3424657534246624</v>
      </c>
      <c r="N64" s="190">
        <f t="shared" si="39"/>
        <v>7.2790294627382943</v>
      </c>
      <c r="O64" s="190">
        <f t="shared" si="39"/>
        <v>6.4573991031390161</v>
      </c>
      <c r="P64" s="190">
        <f t="shared" si="39"/>
        <v>3.5587188612099641</v>
      </c>
      <c r="Q64" s="190">
        <f t="shared" si="39"/>
        <v>4.8473967684021462</v>
      </c>
      <c r="R64" s="190">
        <f t="shared" si="39"/>
        <v>8.746618575293045</v>
      </c>
      <c r="S64" s="190">
        <f t="shared" si="39"/>
        <v>0.67307692307692579</v>
      </c>
      <c r="T64" s="190">
        <f t="shared" si="39"/>
        <v>0.57971014492753081</v>
      </c>
      <c r="U64" s="190">
        <f t="shared" si="39"/>
        <v>1.1417697431018106</v>
      </c>
      <c r="V64" s="190">
        <f t="shared" si="39"/>
        <v>4.0797824116047146</v>
      </c>
      <c r="W64" s="190">
        <f t="shared" si="39"/>
        <v>2.7958993476234855</v>
      </c>
      <c r="X64" s="190">
        <f t="shared" si="39"/>
        <v>1.1204481792717114</v>
      </c>
      <c r="Y64" s="190">
        <f t="shared" si="39"/>
        <v>6.0034305317324188</v>
      </c>
      <c r="Z64" s="190">
        <f t="shared" si="39"/>
        <v>5.8713886300093172</v>
      </c>
      <c r="AA64" s="190">
        <f t="shared" si="39"/>
        <v>11.627906976744185</v>
      </c>
      <c r="AB64" s="190">
        <f t="shared" si="39"/>
        <v>0.47036688617121358</v>
      </c>
      <c r="AC64" s="190">
        <f t="shared" si="39"/>
        <v>-1.6243654822334967</v>
      </c>
      <c r="AD64" s="190">
        <f t="shared" si="39"/>
        <v>-2.9676258992805731</v>
      </c>
      <c r="AE64" s="190">
        <f t="shared" si="39"/>
        <v>3.6870503597122255</v>
      </c>
      <c r="AF64" s="190">
        <f t="shared" si="39"/>
        <v>7.4600355239786902</v>
      </c>
      <c r="AG64" s="190" t="e">
        <f>(#REF!-#REF!)/#REF!*100</f>
        <v>#REF!</v>
      </c>
      <c r="AH64" s="190">
        <f t="shared" si="2"/>
        <v>-0.47755491881566381</v>
      </c>
      <c r="AI64" s="190">
        <f t="shared" si="3"/>
        <v>0.58139534883720378</v>
      </c>
      <c r="AJ64" s="190">
        <f t="shared" ref="AJ64:BB64" si="40">(AJ35-AJ23)/AJ23*100</f>
        <v>0.33670033670034949</v>
      </c>
      <c r="AK64" s="190">
        <f t="shared" si="40"/>
        <v>3.2828282828282882</v>
      </c>
      <c r="AL64" s="190">
        <f t="shared" si="40"/>
        <v>1.8604651162790697</v>
      </c>
      <c r="AM64" s="190">
        <f t="shared" si="40"/>
        <v>-3.0662710187932687</v>
      </c>
      <c r="AN64" s="190">
        <f t="shared" si="40"/>
        <v>-9.6899224806209813E-2</v>
      </c>
      <c r="AO64" s="190">
        <f t="shared" si="40"/>
        <v>-29.534883720930232</v>
      </c>
      <c r="AP64" s="190">
        <f t="shared" si="40"/>
        <v>-3.9301310043668125</v>
      </c>
      <c r="AQ64" s="190">
        <f t="shared" si="40"/>
        <v>-8.993766696349061</v>
      </c>
      <c r="AR64" s="190">
        <f t="shared" si="40"/>
        <v>5.513784461152877</v>
      </c>
      <c r="AS64" s="190">
        <f t="shared" si="40"/>
        <v>-2.3684210526315814</v>
      </c>
      <c r="AT64" s="190">
        <f t="shared" si="40"/>
        <v>9.5992544268406306</v>
      </c>
      <c r="AU64" s="190">
        <f t="shared" si="40"/>
        <v>5.9661620658949266</v>
      </c>
      <c r="AV64" s="190">
        <f t="shared" si="40"/>
        <v>8.0869565217391273</v>
      </c>
      <c r="AW64" s="190">
        <f t="shared" si="40"/>
        <v>3.6563071297989032</v>
      </c>
      <c r="AX64" s="190">
        <f t="shared" si="40"/>
        <v>5.8047493403693879</v>
      </c>
      <c r="AY64" s="190">
        <f t="shared" si="40"/>
        <v>-0.43177892918825561</v>
      </c>
      <c r="AZ64" s="190">
        <f t="shared" si="40"/>
        <v>7.2137060414788099</v>
      </c>
      <c r="BA64" s="190">
        <f t="shared" si="40"/>
        <v>4.058721934369605</v>
      </c>
      <c r="BB64" s="190">
        <f t="shared" si="40"/>
        <v>7.3883161512027433</v>
      </c>
    </row>
    <row r="65" spans="1:54" s="66" customFormat="1" ht="26.25" thickBot="1">
      <c r="A65" s="156" t="s">
        <v>466</v>
      </c>
      <c r="B65" s="70">
        <f t="shared" si="0"/>
        <v>2.5711662075298412</v>
      </c>
      <c r="C65" s="190">
        <f t="shared" ref="C65:AF65" si="41">(C36-C24)/C24*100</f>
        <v>9.0744101633388669E-2</v>
      </c>
      <c r="D65" s="190">
        <f t="shared" si="41"/>
        <v>-9.1074681238610497E-2</v>
      </c>
      <c r="E65" s="190">
        <f t="shared" si="41"/>
        <v>-1.1299435028248614</v>
      </c>
      <c r="F65" s="190">
        <f t="shared" si="41"/>
        <v>1.5080113100848338</v>
      </c>
      <c r="G65" s="190">
        <f t="shared" si="41"/>
        <v>-2.6182432432432501</v>
      </c>
      <c r="H65" s="190">
        <f t="shared" si="41"/>
        <v>-1.2488849241748363</v>
      </c>
      <c r="I65" s="190">
        <f t="shared" si="41"/>
        <v>-1.8909899888765327</v>
      </c>
      <c r="J65" s="190">
        <f t="shared" si="41"/>
        <v>7.4363992172211288</v>
      </c>
      <c r="K65" s="190">
        <f t="shared" si="41"/>
        <v>-3.4755134281200561</v>
      </c>
      <c r="L65" s="190">
        <f t="shared" si="41"/>
        <v>7.0035460992907845</v>
      </c>
      <c r="M65" s="190">
        <f t="shared" si="41"/>
        <v>0.42444821731748728</v>
      </c>
      <c r="N65" s="190">
        <f t="shared" si="41"/>
        <v>7.0872947277441689</v>
      </c>
      <c r="O65" s="190">
        <f t="shared" si="41"/>
        <v>6.4458370635631175</v>
      </c>
      <c r="P65" s="190">
        <f t="shared" si="41"/>
        <v>4.4642857142857144</v>
      </c>
      <c r="Q65" s="190">
        <f t="shared" si="41"/>
        <v>4.9239033124440468</v>
      </c>
      <c r="R65" s="190">
        <f t="shared" si="41"/>
        <v>8.1614349775784696</v>
      </c>
      <c r="S65" s="190">
        <f t="shared" si="41"/>
        <v>0.4793863854266539</v>
      </c>
      <c r="T65" s="190">
        <f t="shared" si="41"/>
        <v>0.28873917228103674</v>
      </c>
      <c r="U65" s="190">
        <f t="shared" si="41"/>
        <v>0.94966761633428298</v>
      </c>
      <c r="V65" s="190">
        <f t="shared" si="41"/>
        <v>3.9855072463768035</v>
      </c>
      <c r="W65" s="190">
        <f t="shared" si="41"/>
        <v>2.7958993476234855</v>
      </c>
      <c r="X65" s="190">
        <f t="shared" si="41"/>
        <v>1.1204481792717114</v>
      </c>
      <c r="Y65" s="190">
        <f t="shared" si="41"/>
        <v>5.6265984654731529</v>
      </c>
      <c r="Z65" s="190">
        <f t="shared" si="41"/>
        <v>5.8713886300093172</v>
      </c>
      <c r="AA65" s="190">
        <f t="shared" si="41"/>
        <v>10.948342328450284</v>
      </c>
      <c r="AB65" s="190">
        <f t="shared" si="41"/>
        <v>0.84905660377359027</v>
      </c>
      <c r="AC65" s="190">
        <f t="shared" si="41"/>
        <v>-2.0263424518743669</v>
      </c>
      <c r="AD65" s="190">
        <f t="shared" si="41"/>
        <v>-2.0000000000000027</v>
      </c>
      <c r="AE65" s="190">
        <f t="shared" si="41"/>
        <v>4.4223826714801495</v>
      </c>
      <c r="AF65" s="190">
        <f t="shared" si="41"/>
        <v>7.3843416370106736</v>
      </c>
      <c r="AG65" s="190" t="e">
        <f>(#REF!-#REF!)/#REF!*100</f>
        <v>#REF!</v>
      </c>
      <c r="AH65" s="190">
        <f t="shared" si="2"/>
        <v>0.57361376673040976</v>
      </c>
      <c r="AI65" s="190">
        <f t="shared" si="3"/>
        <v>1.9569471624266144</v>
      </c>
      <c r="AJ65" s="190">
        <f t="shared" ref="AJ65:BB65" si="42">(AJ36-AJ24)/AJ24*100</f>
        <v>6.2647754137115967</v>
      </c>
      <c r="AK65" s="190">
        <f t="shared" si="42"/>
        <v>2.7966101694915229</v>
      </c>
      <c r="AL65" s="190">
        <f t="shared" si="42"/>
        <v>1.8604651162790697</v>
      </c>
      <c r="AM65" s="190">
        <f t="shared" si="42"/>
        <v>-2.6838966202783188</v>
      </c>
      <c r="AN65" s="190">
        <f t="shared" si="42"/>
        <v>-9.6899224806209813E-2</v>
      </c>
      <c r="AO65" s="190">
        <f t="shared" si="42"/>
        <v>-26.167076167076171</v>
      </c>
      <c r="AP65" s="190">
        <f t="shared" si="42"/>
        <v>-1.7683465959328029</v>
      </c>
      <c r="AQ65" s="190">
        <f t="shared" si="42"/>
        <v>-6.7333939945404957</v>
      </c>
      <c r="AR65" s="190">
        <f t="shared" si="42"/>
        <v>5.513784461152877</v>
      </c>
      <c r="AS65" s="190">
        <f t="shared" si="42"/>
        <v>1.9315188762071893</v>
      </c>
      <c r="AT65" s="190">
        <f t="shared" si="42"/>
        <v>9.5992544268406306</v>
      </c>
      <c r="AU65" s="190">
        <f t="shared" si="42"/>
        <v>5.7420494699646643</v>
      </c>
      <c r="AV65" s="190">
        <f t="shared" si="42"/>
        <v>6.4267352185089974</v>
      </c>
      <c r="AW65" s="190">
        <f t="shared" si="42"/>
        <v>5.0228310502283104</v>
      </c>
      <c r="AX65" s="190">
        <f t="shared" si="42"/>
        <v>5.4338299737072768</v>
      </c>
      <c r="AY65" s="190">
        <f t="shared" si="42"/>
        <v>-0.43365134431916735</v>
      </c>
      <c r="AZ65" s="190">
        <f t="shared" si="42"/>
        <v>7.2137060414788099</v>
      </c>
      <c r="BA65" s="190">
        <f t="shared" si="42"/>
        <v>4.058721934369605</v>
      </c>
      <c r="BB65" s="190">
        <f t="shared" si="42"/>
        <v>6.0913705583756368</v>
      </c>
    </row>
    <row r="66" spans="1:54" s="66" customFormat="1" ht="26.25" thickBot="1">
      <c r="A66" s="156" t="s">
        <v>474</v>
      </c>
      <c r="B66" s="70">
        <f t="shared" si="0"/>
        <v>2.9411764705882382</v>
      </c>
      <c r="C66" s="190">
        <f t="shared" ref="C66:AF66" si="43">(C37-C25)/C25*100</f>
        <v>1.461187214611867</v>
      </c>
      <c r="D66" s="190">
        <f t="shared" si="43"/>
        <v>1.3761467889908259</v>
      </c>
      <c r="E66" s="190">
        <f t="shared" si="43"/>
        <v>2.0853080568720408</v>
      </c>
      <c r="F66" s="190">
        <f t="shared" si="43"/>
        <v>1.4981273408239781</v>
      </c>
      <c r="G66" s="190">
        <f t="shared" si="43"/>
        <v>-1.1187607573149718</v>
      </c>
      <c r="H66" s="190">
        <f t="shared" si="43"/>
        <v>-1.9555555555555579</v>
      </c>
      <c r="I66" s="190">
        <f t="shared" si="43"/>
        <v>3.3410138248847989</v>
      </c>
      <c r="J66" s="190">
        <f t="shared" si="43"/>
        <v>6.2209842154131874</v>
      </c>
      <c r="K66" s="190">
        <f t="shared" si="43"/>
        <v>-0.99667774086378969</v>
      </c>
      <c r="L66" s="190">
        <f t="shared" si="43"/>
        <v>7.4008810572687285</v>
      </c>
      <c r="M66" s="190">
        <f t="shared" si="43"/>
        <v>1.1894647408666028</v>
      </c>
      <c r="N66" s="190">
        <f t="shared" si="43"/>
        <v>7.1551724137931014</v>
      </c>
      <c r="O66" s="190">
        <f t="shared" si="43"/>
        <v>6.4458370635631175</v>
      </c>
      <c r="P66" s="190">
        <f t="shared" si="43"/>
        <v>4.1852181656277851</v>
      </c>
      <c r="Q66" s="190">
        <f t="shared" si="43"/>
        <v>5.2537845057880723</v>
      </c>
      <c r="R66" s="190">
        <f t="shared" si="43"/>
        <v>8.1761006289308256</v>
      </c>
      <c r="S66" s="190">
        <f t="shared" si="43"/>
        <v>0.57471264367815544</v>
      </c>
      <c r="T66" s="190">
        <f t="shared" si="43"/>
        <v>0.48123195380173239</v>
      </c>
      <c r="U66" s="190">
        <f t="shared" si="43"/>
        <v>0.85308056872038451</v>
      </c>
      <c r="V66" s="190">
        <f t="shared" si="43"/>
        <v>3.891402714932124</v>
      </c>
      <c r="W66" s="190">
        <f t="shared" si="43"/>
        <v>2.7958993476234855</v>
      </c>
      <c r="X66" s="190">
        <f t="shared" si="43"/>
        <v>1.1204481792717114</v>
      </c>
      <c r="Y66" s="190">
        <f t="shared" si="43"/>
        <v>5.2409129332206286</v>
      </c>
      <c r="Z66" s="190">
        <f t="shared" si="43"/>
        <v>5.8713886300093172</v>
      </c>
      <c r="AA66" s="190">
        <f t="shared" si="43"/>
        <v>10.854503464203228</v>
      </c>
      <c r="AB66" s="190">
        <f t="shared" si="43"/>
        <v>0.75614366729678373</v>
      </c>
      <c r="AC66" s="190">
        <f t="shared" si="43"/>
        <v>-2.6342451874366852</v>
      </c>
      <c r="AD66" s="190">
        <f t="shared" si="43"/>
        <v>-1.9195612431444318</v>
      </c>
      <c r="AE66" s="190">
        <f t="shared" si="43"/>
        <v>4.5167118337850045</v>
      </c>
      <c r="AF66" s="190">
        <f t="shared" si="43"/>
        <v>7.4534161490683148</v>
      </c>
      <c r="AG66" s="190" t="e">
        <f>(#REF!-#REF!)/#REF!*100</f>
        <v>#REF!</v>
      </c>
      <c r="AH66" s="190">
        <f t="shared" si="2"/>
        <v>9.5602294455075079E-2</v>
      </c>
      <c r="AI66" s="190">
        <f t="shared" si="3"/>
        <v>2.3506366307541682</v>
      </c>
      <c r="AJ66" s="190">
        <f t="shared" ref="AJ66:BB66" si="44">(AJ37-AJ25)/AJ25*100</f>
        <v>8.9834515366430363</v>
      </c>
      <c r="AK66" s="190">
        <f t="shared" si="44"/>
        <v>3.239556692242112</v>
      </c>
      <c r="AL66" s="190">
        <f t="shared" si="44"/>
        <v>1.8604651162790697</v>
      </c>
      <c r="AM66" s="190">
        <f t="shared" si="44"/>
        <v>-2.7888446215139551</v>
      </c>
      <c r="AN66" s="190">
        <f t="shared" si="44"/>
        <v>0</v>
      </c>
      <c r="AO66" s="190">
        <f t="shared" si="44"/>
        <v>-28.767123287671225</v>
      </c>
      <c r="AP66" s="190">
        <f t="shared" si="44"/>
        <v>-2.28070175438596</v>
      </c>
      <c r="AQ66" s="190">
        <f t="shared" si="44"/>
        <v>-7.4909747292418754</v>
      </c>
      <c r="AR66" s="190">
        <f t="shared" si="44"/>
        <v>5.513784461152877</v>
      </c>
      <c r="AS66" s="190">
        <f t="shared" si="44"/>
        <v>1.3781223083548739</v>
      </c>
      <c r="AT66" s="190">
        <f t="shared" si="44"/>
        <v>9.5992544268406306</v>
      </c>
      <c r="AU66" s="190">
        <f t="shared" si="44"/>
        <v>5.4721977052074164</v>
      </c>
      <c r="AV66" s="190">
        <f t="shared" si="44"/>
        <v>7.0145423438836509</v>
      </c>
      <c r="AW66" s="190">
        <f t="shared" si="44"/>
        <v>3.8356164383561668</v>
      </c>
      <c r="AX66" s="190">
        <f t="shared" si="44"/>
        <v>5.4290718038528922</v>
      </c>
      <c r="AY66" s="190">
        <f t="shared" si="44"/>
        <v>-0.25884383088870694</v>
      </c>
      <c r="AZ66" s="190">
        <f t="shared" si="44"/>
        <v>7.2137060414788099</v>
      </c>
      <c r="BA66" s="190">
        <f t="shared" si="44"/>
        <v>4.058721934369605</v>
      </c>
      <c r="BB66" s="190">
        <f t="shared" si="44"/>
        <v>6.0913705583756368</v>
      </c>
    </row>
    <row r="67" spans="1:54" s="66" customFormat="1" ht="26.25" thickBot="1">
      <c r="A67" s="156" t="s">
        <v>475</v>
      </c>
      <c r="B67" s="70">
        <f t="shared" si="0"/>
        <v>2.7497708524289646</v>
      </c>
      <c r="C67" s="190">
        <f t="shared" ref="C67:AF67" si="45">(C38-C26)/C26*100</f>
        <v>1.5553522415370566</v>
      </c>
      <c r="D67" s="190">
        <f t="shared" si="45"/>
        <v>1.5639374425023025</v>
      </c>
      <c r="E67" s="190">
        <f t="shared" si="45"/>
        <v>2.378686964795433</v>
      </c>
      <c r="F67" s="190">
        <f t="shared" si="45"/>
        <v>1.392757660167131</v>
      </c>
      <c r="G67" s="190">
        <f t="shared" si="45"/>
        <v>-3.0120481927710845</v>
      </c>
      <c r="H67" s="190">
        <f t="shared" si="45"/>
        <v>-2.1428571428571481</v>
      </c>
      <c r="I67" s="190">
        <f t="shared" si="45"/>
        <v>7.9953650057937491</v>
      </c>
      <c r="J67" s="190">
        <f t="shared" si="45"/>
        <v>11.663652802893315</v>
      </c>
      <c r="K67" s="190">
        <f t="shared" si="45"/>
        <v>-2.0390824129141936</v>
      </c>
      <c r="L67" s="190">
        <f t="shared" si="45"/>
        <v>5.6042031523642653</v>
      </c>
      <c r="M67" s="190">
        <f t="shared" si="45"/>
        <v>2.2355975924333693</v>
      </c>
      <c r="N67" s="190">
        <f t="shared" si="45"/>
        <v>6.8103448275862117</v>
      </c>
      <c r="O67" s="190">
        <f t="shared" si="45"/>
        <v>5.7245080500894501</v>
      </c>
      <c r="P67" s="190">
        <f t="shared" si="45"/>
        <v>4.5004500450045004</v>
      </c>
      <c r="Q67" s="190">
        <f t="shared" si="45"/>
        <v>2.1314387211367727</v>
      </c>
      <c r="R67" s="190">
        <f t="shared" si="45"/>
        <v>7.4107142857142829</v>
      </c>
      <c r="S67" s="190">
        <f t="shared" si="45"/>
        <v>0.47801147227533464</v>
      </c>
      <c r="T67" s="190">
        <f t="shared" si="45"/>
        <v>0.38424591738713326</v>
      </c>
      <c r="U67" s="190">
        <f t="shared" si="45"/>
        <v>0.56710775047259787</v>
      </c>
      <c r="V67" s="190">
        <f t="shared" si="45"/>
        <v>3.5971223021582732</v>
      </c>
      <c r="W67" s="190">
        <f t="shared" si="45"/>
        <v>2.025782688766117</v>
      </c>
      <c r="X67" s="190">
        <f t="shared" si="45"/>
        <v>0.83256244218316899</v>
      </c>
      <c r="Y67" s="190">
        <f t="shared" si="45"/>
        <v>5.1607445008460182</v>
      </c>
      <c r="Z67" s="190">
        <f t="shared" si="45"/>
        <v>5.8713886300093172</v>
      </c>
      <c r="AA67" s="190">
        <f t="shared" si="45"/>
        <v>11.025443330763309</v>
      </c>
      <c r="AB67" s="190">
        <f t="shared" si="45"/>
        <v>1.2287334593572752</v>
      </c>
      <c r="AC67" s="190">
        <f t="shared" si="45"/>
        <v>-2.1363173957273598</v>
      </c>
      <c r="AD67" s="190">
        <f t="shared" si="45"/>
        <v>-1.2844036697247758</v>
      </c>
      <c r="AE67" s="190">
        <f t="shared" si="45"/>
        <v>5.0359712230215781</v>
      </c>
      <c r="AF67" s="190">
        <f t="shared" si="45"/>
        <v>7.5421472937000882</v>
      </c>
      <c r="AG67" s="190" t="e">
        <f>(#REF!-#REF!)/#REF!*100</f>
        <v>#REF!</v>
      </c>
      <c r="AH67" s="190">
        <f t="shared" si="2"/>
        <v>9.5785440613021369E-2</v>
      </c>
      <c r="AI67" s="190">
        <f t="shared" si="3"/>
        <v>1.8446601941747627</v>
      </c>
      <c r="AJ67" s="190">
        <f t="shared" ref="AJ67:BB67" si="46">(AJ38-AJ26)/AJ26*100</f>
        <v>6.7274800456100241</v>
      </c>
      <c r="AK67" s="190">
        <f t="shared" si="46"/>
        <v>2.0185029436501187</v>
      </c>
      <c r="AL67" s="190">
        <f t="shared" si="46"/>
        <v>1.9390581717451603</v>
      </c>
      <c r="AM67" s="190">
        <f t="shared" si="46"/>
        <v>-2.8884462151394477</v>
      </c>
      <c r="AN67" s="190">
        <f t="shared" si="46"/>
        <v>0</v>
      </c>
      <c r="AO67" s="190">
        <f t="shared" si="46"/>
        <v>-29.75</v>
      </c>
      <c r="AP67" s="190">
        <f t="shared" si="46"/>
        <v>-2.8795811518324586</v>
      </c>
      <c r="AQ67" s="190">
        <f t="shared" si="46"/>
        <v>-8.543165467625899</v>
      </c>
      <c r="AR67" s="190">
        <f t="shared" si="46"/>
        <v>5.8479532163742682</v>
      </c>
      <c r="AS67" s="190">
        <f t="shared" si="46"/>
        <v>1.4455782312925194</v>
      </c>
      <c r="AT67" s="190">
        <f t="shared" si="46"/>
        <v>9.5992544268406306</v>
      </c>
      <c r="AU67" s="190">
        <f t="shared" si="46"/>
        <v>4.1012216404886583</v>
      </c>
      <c r="AV67" s="190">
        <f t="shared" si="46"/>
        <v>4.6861924686192422</v>
      </c>
      <c r="AW67" s="190">
        <f t="shared" si="46"/>
        <v>3.3789954337899566</v>
      </c>
      <c r="AX67" s="190">
        <f t="shared" si="46"/>
        <v>5.3415061295971924</v>
      </c>
      <c r="AY67" s="190">
        <f t="shared" si="46"/>
        <v>-0.60501296456352882</v>
      </c>
      <c r="AZ67" s="190">
        <f t="shared" si="46"/>
        <v>7.2137060414788099</v>
      </c>
      <c r="BA67" s="190">
        <f t="shared" si="46"/>
        <v>4.058721934369605</v>
      </c>
      <c r="BB67" s="190">
        <f t="shared" si="46"/>
        <v>6.0913705583756368</v>
      </c>
    </row>
    <row r="68" spans="1:54" s="66" customFormat="1" ht="26.25" thickBot="1">
      <c r="A68" s="156" t="s">
        <v>485</v>
      </c>
      <c r="B68" s="70">
        <f t="shared" si="0"/>
        <v>2.9223744292237468</v>
      </c>
      <c r="C68" s="190">
        <f t="shared" ref="C68:AF68" si="47">(C39-C27)/C27*100</f>
        <v>3.0965391621129381</v>
      </c>
      <c r="D68" s="190">
        <f t="shared" si="47"/>
        <v>3.0192131747483963</v>
      </c>
      <c r="E68" s="190">
        <f t="shared" si="47"/>
        <v>2.6615969581749019</v>
      </c>
      <c r="F68" s="190">
        <f t="shared" si="47"/>
        <v>4.5454545454545512</v>
      </c>
      <c r="G68" s="190">
        <f t="shared" si="47"/>
        <v>-2.3688663282571887</v>
      </c>
      <c r="H68" s="190">
        <f t="shared" si="47"/>
        <v>-1.3357079252003563</v>
      </c>
      <c r="I68" s="190">
        <f t="shared" si="47"/>
        <v>7.4914869466515421</v>
      </c>
      <c r="J68" s="190">
        <f t="shared" si="47"/>
        <v>16.347826086956534</v>
      </c>
      <c r="K68" s="190">
        <f t="shared" si="47"/>
        <v>-0.2506265664160377</v>
      </c>
      <c r="L68" s="190">
        <f t="shared" si="47"/>
        <v>6.8122270742358051</v>
      </c>
      <c r="M68" s="190">
        <f t="shared" si="47"/>
        <v>1.8755328218243845</v>
      </c>
      <c r="N68" s="190">
        <f t="shared" si="47"/>
        <v>6.866952789699571</v>
      </c>
      <c r="O68" s="190">
        <f t="shared" si="47"/>
        <v>5.7726465364120783</v>
      </c>
      <c r="P68" s="190">
        <f t="shared" si="47"/>
        <v>4.6387154326494224</v>
      </c>
      <c r="Q68" s="190">
        <f t="shared" si="47"/>
        <v>5.0531914893617049</v>
      </c>
      <c r="R68" s="190">
        <f t="shared" si="47"/>
        <v>6.6430469441984048</v>
      </c>
      <c r="S68" s="190">
        <f t="shared" si="47"/>
        <v>0.66857688634193202</v>
      </c>
      <c r="T68" s="190">
        <f t="shared" si="47"/>
        <v>0.67178502879078961</v>
      </c>
      <c r="U68" s="190">
        <f t="shared" si="47"/>
        <v>0.75614366729678373</v>
      </c>
      <c r="V68" s="190">
        <f t="shared" si="47"/>
        <v>3.6870503597122255</v>
      </c>
      <c r="W68" s="190">
        <f t="shared" si="47"/>
        <v>2.025782688766117</v>
      </c>
      <c r="X68" s="190">
        <f t="shared" si="47"/>
        <v>0.83256244218316899</v>
      </c>
      <c r="Y68" s="190">
        <f t="shared" si="47"/>
        <v>6.4080944350758919</v>
      </c>
      <c r="Z68" s="190">
        <f t="shared" si="47"/>
        <v>5.8713886300093172</v>
      </c>
      <c r="AA68" s="190">
        <f t="shared" si="47"/>
        <v>10.871241326137259</v>
      </c>
      <c r="AB68" s="190">
        <f t="shared" si="47"/>
        <v>1.1374407582938415</v>
      </c>
      <c r="AC68" s="190">
        <f t="shared" si="47"/>
        <v>-1.7435897435897467</v>
      </c>
      <c r="AD68" s="190">
        <f t="shared" si="47"/>
        <v>-1.917808219178077</v>
      </c>
      <c r="AE68" s="190">
        <f t="shared" si="47"/>
        <v>4.8648648648648702</v>
      </c>
      <c r="AF68" s="190">
        <f t="shared" si="47"/>
        <v>7.624113475177313</v>
      </c>
      <c r="AG68" s="190" t="e">
        <f>(#REF!-#REF!)/#REF!*100</f>
        <v>#REF!</v>
      </c>
      <c r="AH68" s="190">
        <f t="shared" si="2"/>
        <v>0.48030739673390976</v>
      </c>
      <c r="AI68" s="190">
        <f t="shared" si="3"/>
        <v>3.0155642023346387</v>
      </c>
      <c r="AJ68" s="190">
        <f t="shared" ref="AJ68:BB68" si="48">(AJ39-AJ27)/AJ27*100</f>
        <v>11.52073732718894</v>
      </c>
      <c r="AK68" s="190">
        <f t="shared" si="48"/>
        <v>5.8430717863105182</v>
      </c>
      <c r="AL68" s="190">
        <f t="shared" si="48"/>
        <v>1.6574585635359222</v>
      </c>
      <c r="AM68" s="190">
        <f t="shared" si="48"/>
        <v>-3.0938123752495095</v>
      </c>
      <c r="AN68" s="190">
        <f t="shared" si="48"/>
        <v>-9.6711798839466651E-2</v>
      </c>
      <c r="AO68" s="190">
        <f t="shared" si="48"/>
        <v>-32.387096774193552</v>
      </c>
      <c r="AP68" s="190">
        <f t="shared" si="48"/>
        <v>-3.0035335689045985</v>
      </c>
      <c r="AQ68" s="190">
        <f t="shared" si="48"/>
        <v>-9.9457504520795652</v>
      </c>
      <c r="AR68" s="190">
        <f t="shared" si="48"/>
        <v>5.1155115511551177</v>
      </c>
      <c r="AS68" s="190">
        <f t="shared" si="48"/>
        <v>5.3539019963702277</v>
      </c>
      <c r="AT68" s="190">
        <f t="shared" si="48"/>
        <v>9.5992544268406306</v>
      </c>
      <c r="AU68" s="190">
        <f t="shared" si="48"/>
        <v>1.8803418803418828</v>
      </c>
      <c r="AV68" s="190">
        <f t="shared" si="48"/>
        <v>3.6393713813068578</v>
      </c>
      <c r="AW68" s="190">
        <f t="shared" si="48"/>
        <v>-8.8652482269498512E-2</v>
      </c>
      <c r="AX68" s="190">
        <f t="shared" si="48"/>
        <v>3.7833190025795402</v>
      </c>
      <c r="AY68" s="190">
        <f t="shared" si="48"/>
        <v>-1.2068965517241428</v>
      </c>
      <c r="AZ68" s="190">
        <f t="shared" si="48"/>
        <v>6.3279857397504395</v>
      </c>
      <c r="BA68" s="190">
        <f t="shared" si="48"/>
        <v>3.1825795644891097</v>
      </c>
      <c r="BB68" s="190">
        <f t="shared" si="48"/>
        <v>2.6186579378068764</v>
      </c>
    </row>
    <row r="69" spans="1:54" s="173" customFormat="1" ht="26.25" thickBot="1">
      <c r="A69" s="156" t="s">
        <v>487</v>
      </c>
      <c r="B69" s="70">
        <f t="shared" si="0"/>
        <v>3.1847133757961785</v>
      </c>
      <c r="C69" s="190">
        <f>(C40-C28)/C28*100</f>
        <v>4.1284403669724776</v>
      </c>
      <c r="D69" s="190">
        <f t="shared" ref="D69:BB70" si="49">(D40-D28)/D28*100</f>
        <v>4.2474607571560563</v>
      </c>
      <c r="E69" s="190">
        <f t="shared" si="49"/>
        <v>3.5440613026819814</v>
      </c>
      <c r="F69" s="190">
        <f t="shared" si="49"/>
        <v>4.3925233644859842</v>
      </c>
      <c r="G69" s="190">
        <f t="shared" si="49"/>
        <v>-1.7948717948717898</v>
      </c>
      <c r="H69" s="190">
        <f t="shared" si="49"/>
        <v>-1.7857142857142856</v>
      </c>
      <c r="I69" s="190">
        <f t="shared" si="49"/>
        <v>14.269275028768687</v>
      </c>
      <c r="J69" s="190">
        <f t="shared" si="49"/>
        <v>8.4660519698239796</v>
      </c>
      <c r="K69" s="190">
        <f t="shared" si="49"/>
        <v>3.9792387543252672</v>
      </c>
      <c r="L69" s="190">
        <f t="shared" si="49"/>
        <v>10.994764397905767</v>
      </c>
      <c r="M69" s="190">
        <f t="shared" si="49"/>
        <v>2.986348122866894</v>
      </c>
      <c r="N69" s="190">
        <f t="shared" si="49"/>
        <v>6.866952789699571</v>
      </c>
      <c r="O69" s="190">
        <f t="shared" si="49"/>
        <v>5.7726465364120783</v>
      </c>
      <c r="P69" s="190">
        <f t="shared" si="49"/>
        <v>3.9180765805877171</v>
      </c>
      <c r="Q69" s="190">
        <f t="shared" si="49"/>
        <v>5.2956751985878201</v>
      </c>
      <c r="R69" s="190">
        <f t="shared" si="49"/>
        <v>7.1047957371225587</v>
      </c>
      <c r="S69" s="190">
        <f t="shared" si="49"/>
        <v>0.76408787010505941</v>
      </c>
      <c r="T69" s="190">
        <f t="shared" si="49"/>
        <v>0.67114093959731824</v>
      </c>
      <c r="U69" s="190">
        <f t="shared" si="49"/>
        <v>0.75614366729678373</v>
      </c>
      <c r="V69" s="190">
        <f t="shared" si="49"/>
        <v>3.5938903863432166</v>
      </c>
      <c r="W69" s="190">
        <f t="shared" si="49"/>
        <v>2.025782688766117</v>
      </c>
      <c r="X69" s="190">
        <f t="shared" si="49"/>
        <v>0.83256244218316899</v>
      </c>
      <c r="Y69" s="190">
        <f t="shared" si="49"/>
        <v>6.1396131202691304</v>
      </c>
      <c r="Z69" s="190">
        <f t="shared" si="49"/>
        <v>5.8713886300093172</v>
      </c>
      <c r="AA69" s="190">
        <f t="shared" si="49"/>
        <v>10.700538876058511</v>
      </c>
      <c r="AB69" s="190">
        <f t="shared" si="49"/>
        <v>0.66225165562914179</v>
      </c>
      <c r="AC69" s="190">
        <f t="shared" si="49"/>
        <v>-2.9531568228105964</v>
      </c>
      <c r="AD69" s="190">
        <f t="shared" si="49"/>
        <v>-2.5688073394495388</v>
      </c>
      <c r="AE69" s="190">
        <f t="shared" si="49"/>
        <v>5.0450450450450397</v>
      </c>
      <c r="AF69" s="190">
        <f t="shared" si="49"/>
        <v>6.7340067340067336</v>
      </c>
      <c r="AG69" s="190">
        <f t="shared" si="49"/>
        <v>3.0947775628626584</v>
      </c>
      <c r="AH69" s="190">
        <f t="shared" si="49"/>
        <v>-0.19120458891012299</v>
      </c>
      <c r="AI69" s="190">
        <f t="shared" si="49"/>
        <v>10.950413223140504</v>
      </c>
      <c r="AJ69" s="190">
        <f t="shared" si="49"/>
        <v>12.260967379077604</v>
      </c>
      <c r="AK69" s="190">
        <f t="shared" si="49"/>
        <v>7.9298831385642865</v>
      </c>
      <c r="AL69" s="190">
        <f t="shared" si="49"/>
        <v>1.6574585635359222</v>
      </c>
      <c r="AM69" s="190">
        <f t="shared" si="49"/>
        <v>-3.0938123752495095</v>
      </c>
      <c r="AN69" s="190">
        <f t="shared" si="49"/>
        <v>-9.6711798839466651E-2</v>
      </c>
      <c r="AO69" s="190">
        <f t="shared" si="49"/>
        <v>-31.776913099870292</v>
      </c>
      <c r="AP69" s="190">
        <f t="shared" si="49"/>
        <v>-2.2222222222222223</v>
      </c>
      <c r="AQ69" s="190">
        <f t="shared" si="49"/>
        <v>-9.8630136986301338</v>
      </c>
      <c r="AR69" s="190">
        <f t="shared" si="49"/>
        <v>5.3586150041220115</v>
      </c>
      <c r="AS69" s="190">
        <f t="shared" si="49"/>
        <v>9.1240875912408761</v>
      </c>
      <c r="AT69" s="190">
        <f t="shared" si="49"/>
        <v>9.5992544268406306</v>
      </c>
      <c r="AU69" s="190">
        <f t="shared" si="49"/>
        <v>2.1312872975277068</v>
      </c>
      <c r="AV69" s="190">
        <f t="shared" si="49"/>
        <v>4.8053024026511988</v>
      </c>
      <c r="AW69" s="190">
        <f t="shared" si="49"/>
        <v>-0.79225352112675307</v>
      </c>
      <c r="AX69" s="190">
        <f t="shared" si="49"/>
        <v>3.4280936454849571</v>
      </c>
      <c r="AY69" s="190">
        <f t="shared" si="49"/>
        <v>-0.25839793281653506</v>
      </c>
      <c r="AZ69" s="190">
        <f t="shared" si="49"/>
        <v>5.2896725440806138</v>
      </c>
      <c r="BA69" s="190">
        <f t="shared" si="49"/>
        <v>3.1825795644891097</v>
      </c>
      <c r="BB69" s="190">
        <f t="shared" si="49"/>
        <v>2.6186579378068764</v>
      </c>
    </row>
    <row r="70" spans="1:54" s="173" customFormat="1" ht="26.25" thickBot="1">
      <c r="A70" s="156" t="s">
        <v>206</v>
      </c>
      <c r="B70" s="70">
        <f t="shared" si="0"/>
        <v>3.4327009936766011</v>
      </c>
      <c r="C70" s="190">
        <f>(C41-C29)/C29*100</f>
        <v>4.9450549450549373</v>
      </c>
      <c r="D70" s="190">
        <f t="shared" si="49"/>
        <v>5.07380073800738</v>
      </c>
      <c r="E70" s="190">
        <f t="shared" si="49"/>
        <v>4.3977055449330864</v>
      </c>
      <c r="F70" s="190">
        <f>(F41-F29)/F29*100</f>
        <v>4.9302325581395321</v>
      </c>
      <c r="G70" s="190">
        <f t="shared" si="49"/>
        <v>-1.7021276595744681</v>
      </c>
      <c r="H70" s="190">
        <f t="shared" si="49"/>
        <v>-0.79787234042552435</v>
      </c>
      <c r="I70" s="190">
        <f t="shared" si="49"/>
        <v>18.971428571428564</v>
      </c>
      <c r="J70" s="190">
        <f t="shared" si="49"/>
        <v>2.3045267489711909</v>
      </c>
      <c r="K70" s="190">
        <f t="shared" si="49"/>
        <v>7.8711985688729849</v>
      </c>
      <c r="L70" s="190">
        <f t="shared" si="49"/>
        <v>8.9906700593723432</v>
      </c>
      <c r="M70" s="190">
        <f t="shared" si="49"/>
        <v>2.2900763358778531</v>
      </c>
      <c r="N70" s="190">
        <f t="shared" si="49"/>
        <v>5.2459016393442672</v>
      </c>
      <c r="O70" s="190">
        <f t="shared" si="49"/>
        <v>5.2946199829205831</v>
      </c>
      <c r="P70" s="190">
        <f t="shared" si="49"/>
        <v>3.1786941580755914</v>
      </c>
      <c r="Q70" s="190">
        <f t="shared" si="49"/>
        <v>4.896907216494836</v>
      </c>
      <c r="R70" s="190">
        <f t="shared" si="49"/>
        <v>6.8027210884353746</v>
      </c>
      <c r="S70" s="190">
        <f t="shared" si="49"/>
        <v>0.66793893129771265</v>
      </c>
      <c r="T70" s="190">
        <f t="shared" si="49"/>
        <v>0.76701821668264347</v>
      </c>
      <c r="U70" s="190">
        <f t="shared" si="49"/>
        <v>0.47169811320754718</v>
      </c>
      <c r="V70" s="190">
        <f t="shared" si="49"/>
        <v>4.1218637992831617</v>
      </c>
      <c r="W70" s="190">
        <f t="shared" si="49"/>
        <v>2.9357798165137639</v>
      </c>
      <c r="X70" s="190">
        <f t="shared" si="49"/>
        <v>1.3786764705882353</v>
      </c>
      <c r="Y70" s="190">
        <f t="shared" si="49"/>
        <v>7.0588235294117698</v>
      </c>
      <c r="Z70" s="190">
        <f t="shared" si="49"/>
        <v>5.8713886300093172</v>
      </c>
      <c r="AA70" s="190">
        <f t="shared" si="49"/>
        <v>10.862865947611706</v>
      </c>
      <c r="AB70" s="190">
        <f t="shared" si="49"/>
        <v>0.65789473684209454</v>
      </c>
      <c r="AC70" s="190">
        <f t="shared" si="49"/>
        <v>-4.0404040404040407</v>
      </c>
      <c r="AD70" s="190">
        <f t="shared" si="49"/>
        <v>-2.0146520146520173</v>
      </c>
      <c r="AE70" s="190">
        <f t="shared" si="49"/>
        <v>5.6300268096514721</v>
      </c>
      <c r="AF70" s="190">
        <f t="shared" si="49"/>
        <v>6.6330814441645725</v>
      </c>
      <c r="AG70" s="190">
        <f t="shared" si="49"/>
        <v>3.4648700673724679</v>
      </c>
      <c r="AH70" s="190">
        <f t="shared" si="49"/>
        <v>-0.19065776930410186</v>
      </c>
      <c r="AI70" s="190">
        <f t="shared" si="49"/>
        <v>13.948717948717942</v>
      </c>
      <c r="AJ70" s="190">
        <f t="shared" si="49"/>
        <v>16.871508379888262</v>
      </c>
      <c r="AK70" s="190">
        <f t="shared" si="49"/>
        <v>7.8903654485049826</v>
      </c>
      <c r="AL70" s="190">
        <f t="shared" si="49"/>
        <v>9.1659028414306634E-2</v>
      </c>
      <c r="AM70" s="190">
        <f t="shared" si="49"/>
        <v>-1.8181818181818152</v>
      </c>
      <c r="AN70" s="190">
        <f t="shared" si="49"/>
        <v>0.6822612085770009</v>
      </c>
      <c r="AO70" s="190">
        <f t="shared" si="49"/>
        <v>-27.967257844474762</v>
      </c>
      <c r="AP70" s="190">
        <f t="shared" si="49"/>
        <v>-2.1949078138718172</v>
      </c>
      <c r="AQ70" s="190">
        <f t="shared" si="49"/>
        <v>-8.088235294117645</v>
      </c>
      <c r="AR70" s="190">
        <f t="shared" si="49"/>
        <v>5.68837592745259</v>
      </c>
      <c r="AS70" s="190">
        <f t="shared" si="49"/>
        <v>3.1986531986531967</v>
      </c>
      <c r="AT70" s="190">
        <f t="shared" si="49"/>
        <v>8.1632653061224563</v>
      </c>
      <c r="AU70" s="190">
        <f t="shared" si="49"/>
        <v>2.0202020202020248</v>
      </c>
      <c r="AV70" s="190">
        <f t="shared" si="49"/>
        <v>4.3657331136738033</v>
      </c>
      <c r="AW70" s="190">
        <f t="shared" si="49"/>
        <v>-0.60292850990524427</v>
      </c>
      <c r="AX70" s="190">
        <f t="shared" si="49"/>
        <v>3.682008368200842</v>
      </c>
      <c r="AY70" s="190">
        <f t="shared" si="49"/>
        <v>0.6055363321799333</v>
      </c>
      <c r="AZ70" s="190">
        <f t="shared" si="49"/>
        <v>5.2896725440806138</v>
      </c>
      <c r="BA70" s="190">
        <f t="shared" si="49"/>
        <v>4.3551088777219329</v>
      </c>
      <c r="BB70" s="190">
        <f t="shared" si="49"/>
        <v>2.6186579378068764</v>
      </c>
    </row>
    <row r="71" spans="1:54" s="173" customFormat="1" ht="26.25" thickBot="1">
      <c r="A71" s="156" t="s">
        <v>230</v>
      </c>
      <c r="B71" s="70">
        <f t="shared" si="0"/>
        <v>3.6101083032490973</v>
      </c>
      <c r="C71" s="190">
        <f>(C42-C30)/C30*100</f>
        <v>4.7619047619047645</v>
      </c>
      <c r="D71" s="190">
        <f t="shared" ref="D71:BB71" si="50">(D42-D30)/D30*100</f>
        <v>4.7926267281106014</v>
      </c>
      <c r="E71" s="190">
        <f t="shared" si="50"/>
        <v>4.1108986615678891</v>
      </c>
      <c r="F71" s="190">
        <f t="shared" si="50"/>
        <v>4.9394221808014889</v>
      </c>
      <c r="G71" s="190">
        <f t="shared" si="50"/>
        <v>-3.4834324553950795</v>
      </c>
      <c r="H71" s="190">
        <f>(H42-H30)/H30*100</f>
        <v>0.80500894454383332</v>
      </c>
      <c r="I71" s="190">
        <f t="shared" si="50"/>
        <v>21.436848203939746</v>
      </c>
      <c r="J71" s="190">
        <f t="shared" si="50"/>
        <v>1.6183986371379824</v>
      </c>
      <c r="K71" s="190">
        <f t="shared" si="50"/>
        <v>5.7369814651368047</v>
      </c>
      <c r="L71" s="190">
        <f t="shared" si="50"/>
        <v>7.781456953642377</v>
      </c>
      <c r="M71" s="190">
        <f t="shared" si="50"/>
        <v>2.986348122866894</v>
      </c>
      <c r="N71" s="190">
        <f t="shared" si="50"/>
        <v>5.2674230145867096</v>
      </c>
      <c r="O71" s="190">
        <f t="shared" si="50"/>
        <v>5.9021922428330527</v>
      </c>
      <c r="P71" s="190">
        <f t="shared" si="50"/>
        <v>3.5012809564474883</v>
      </c>
      <c r="Q71" s="190">
        <f t="shared" si="50"/>
        <v>5.451448040885853</v>
      </c>
      <c r="R71" s="190">
        <f t="shared" si="50"/>
        <v>7.6023391812865562</v>
      </c>
      <c r="S71" s="190">
        <f t="shared" si="50"/>
        <v>0.95419847328244278</v>
      </c>
      <c r="T71" s="190">
        <f t="shared" si="50"/>
        <v>1.150527325023972</v>
      </c>
      <c r="U71" s="190">
        <f t="shared" si="50"/>
        <v>0.56603773584905126</v>
      </c>
      <c r="V71" s="190">
        <f t="shared" si="50"/>
        <v>4.1218637992831617</v>
      </c>
      <c r="W71" s="190">
        <f t="shared" si="50"/>
        <v>2.9357798165137639</v>
      </c>
      <c r="X71" s="190">
        <f t="shared" si="50"/>
        <v>1.3786764705882353</v>
      </c>
      <c r="Y71" s="190">
        <f t="shared" si="50"/>
        <v>6.7839195979899447</v>
      </c>
      <c r="Z71" s="190">
        <f t="shared" si="50"/>
        <v>5.8713886300093172</v>
      </c>
      <c r="AA71" s="190">
        <f t="shared" si="50"/>
        <v>10.939907550077031</v>
      </c>
      <c r="AB71" s="190">
        <f t="shared" si="50"/>
        <v>1.0367577756833257</v>
      </c>
      <c r="AC71" s="190">
        <f t="shared" si="50"/>
        <v>-3.4517766497461988</v>
      </c>
      <c r="AD71" s="190">
        <f t="shared" si="50"/>
        <v>-0.83333333333333848</v>
      </c>
      <c r="AE71" s="190">
        <f t="shared" si="50"/>
        <v>5.5307760927743113</v>
      </c>
      <c r="AF71" s="190">
        <f t="shared" si="50"/>
        <v>6.538139145012571</v>
      </c>
      <c r="AG71" s="190">
        <f t="shared" si="50"/>
        <v>3.7178265014299252</v>
      </c>
      <c r="AH71" s="190">
        <f t="shared" si="50"/>
        <v>0</v>
      </c>
      <c r="AI71" s="190">
        <f t="shared" si="50"/>
        <v>13.779527559055119</v>
      </c>
      <c r="AJ71" s="190">
        <f t="shared" si="50"/>
        <v>16.315789473684212</v>
      </c>
      <c r="AK71" s="190">
        <f t="shared" si="50"/>
        <v>7.870753935376956</v>
      </c>
      <c r="AL71" s="190">
        <f t="shared" si="50"/>
        <v>0.36663611365720045</v>
      </c>
      <c r="AM71" s="190">
        <f t="shared" si="50"/>
        <v>-2.0222446916076846</v>
      </c>
      <c r="AN71" s="190">
        <f t="shared" si="50"/>
        <v>0.6822612085770009</v>
      </c>
      <c r="AO71" s="190">
        <f t="shared" si="50"/>
        <v>-29.288702928870293</v>
      </c>
      <c r="AP71" s="190">
        <f t="shared" si="50"/>
        <v>0.63063063063063318</v>
      </c>
      <c r="AQ71" s="190">
        <f t="shared" si="50"/>
        <v>-6.6287878787878789</v>
      </c>
      <c r="AR71" s="190">
        <f t="shared" si="50"/>
        <v>6.552006552006552</v>
      </c>
      <c r="AS71" s="190">
        <f t="shared" si="50"/>
        <v>12.243074173369068</v>
      </c>
      <c r="AT71" s="190">
        <f t="shared" si="50"/>
        <v>8.1632653061224563</v>
      </c>
      <c r="AU71" s="190">
        <f>(AU42-AU30)/AU30*100</f>
        <v>1.5025041736227021</v>
      </c>
      <c r="AV71" s="190">
        <f t="shared" si="50"/>
        <v>2.9173419773095577</v>
      </c>
      <c r="AW71" s="190">
        <f t="shared" si="50"/>
        <v>-8.6132644272174264E-2</v>
      </c>
      <c r="AX71" s="190">
        <f t="shared" si="50"/>
        <v>3.7625418060200673</v>
      </c>
      <c r="AY71" s="190">
        <f t="shared" si="50"/>
        <v>0.17301038062283985</v>
      </c>
      <c r="AZ71" s="190">
        <f t="shared" si="50"/>
        <v>5.0251256281407031</v>
      </c>
      <c r="BA71" s="190">
        <f t="shared" si="50"/>
        <v>4.3551088777219329</v>
      </c>
      <c r="BB71" s="190">
        <f t="shared" si="50"/>
        <v>3.3551554828150523</v>
      </c>
    </row>
    <row r="72" spans="1:54" s="173" customFormat="1" ht="26.25" thickBot="1">
      <c r="A72" s="156" t="s">
        <v>255</v>
      </c>
      <c r="B72" s="70">
        <f t="shared" si="0"/>
        <v>3.9639639639639692</v>
      </c>
      <c r="C72" s="190">
        <f>(C43-C31)/C31*100</f>
        <v>5.8394160583941659</v>
      </c>
      <c r="D72" s="190">
        <f t="shared" ref="D72:G73" si="51">(D43-D31)/D31*100</f>
        <v>5.8769513314967776</v>
      </c>
      <c r="E72" s="190">
        <f t="shared" si="51"/>
        <v>6.7114093959731544</v>
      </c>
      <c r="F72" s="190">
        <f t="shared" si="51"/>
        <v>5.7781919850885402</v>
      </c>
      <c r="G72" s="190">
        <f t="shared" si="51"/>
        <v>-2.2861981371718789</v>
      </c>
      <c r="H72" s="190">
        <f>(H43-H31)/H31*100</f>
        <v>0.53428317008015014</v>
      </c>
      <c r="I72" s="190">
        <f t="shared" ref="I72:AT72" si="52">(I43-I31)/I31*100</f>
        <v>23.47525891829688</v>
      </c>
      <c r="J72" s="190">
        <f t="shared" si="52"/>
        <v>3.7683823529411846</v>
      </c>
      <c r="K72" s="190">
        <f t="shared" si="52"/>
        <v>5.5319148936170208</v>
      </c>
      <c r="L72" s="190">
        <f t="shared" si="52"/>
        <v>6.1939690301548564</v>
      </c>
      <c r="M72" s="190">
        <f t="shared" si="52"/>
        <v>3.8560411311053984</v>
      </c>
      <c r="N72" s="190">
        <f t="shared" si="52"/>
        <v>5.4207119741100467</v>
      </c>
      <c r="O72" s="190">
        <f t="shared" si="52"/>
        <v>5.6349873843565916</v>
      </c>
      <c r="P72" s="190">
        <f t="shared" si="52"/>
        <v>3.7574722459436432</v>
      </c>
      <c r="Q72" s="190">
        <f t="shared" si="52"/>
        <v>4.3001686340640877</v>
      </c>
      <c r="R72" s="190">
        <f t="shared" si="52"/>
        <v>7.0715474209650466</v>
      </c>
      <c r="S72" s="190">
        <f t="shared" si="52"/>
        <v>1.0496183206106953</v>
      </c>
      <c r="T72" s="190">
        <f t="shared" si="52"/>
        <v>1.150527325023972</v>
      </c>
      <c r="U72" s="190">
        <f t="shared" si="52"/>
        <v>0.75542965061378387</v>
      </c>
      <c r="V72" s="190">
        <f t="shared" si="52"/>
        <v>4.211469534050182</v>
      </c>
      <c r="W72" s="190">
        <f t="shared" si="52"/>
        <v>2.9357798165137639</v>
      </c>
      <c r="X72" s="190">
        <f t="shared" si="52"/>
        <v>1.3786764705882353</v>
      </c>
      <c r="Y72" s="190">
        <f t="shared" si="52"/>
        <v>7.0892410341951626</v>
      </c>
      <c r="Z72" s="190">
        <f t="shared" si="52"/>
        <v>5.8713886300093172</v>
      </c>
      <c r="AA72" s="190">
        <f t="shared" si="52"/>
        <v>11.196911196911197</v>
      </c>
      <c r="AB72" s="190">
        <f t="shared" si="52"/>
        <v>1.2206572769953026</v>
      </c>
      <c r="AC72" s="190">
        <f t="shared" si="52"/>
        <v>-2.7300303336703768</v>
      </c>
      <c r="AD72" s="190">
        <f t="shared" si="52"/>
        <v>-1.6559337626494914</v>
      </c>
      <c r="AE72" s="190">
        <f t="shared" si="52"/>
        <v>5.7829181494661919</v>
      </c>
      <c r="AF72" s="190">
        <f t="shared" si="52"/>
        <v>6.7001675041876041</v>
      </c>
      <c r="AG72" s="190">
        <f t="shared" si="52"/>
        <v>3.7986704653371319</v>
      </c>
      <c r="AH72" s="190">
        <f t="shared" si="52"/>
        <v>-9.5419847328238855E-2</v>
      </c>
      <c r="AI72" s="190">
        <f t="shared" si="52"/>
        <v>14.271844660194176</v>
      </c>
      <c r="AJ72" s="190">
        <f t="shared" si="52"/>
        <v>17.701863354037279</v>
      </c>
      <c r="AK72" s="190">
        <f t="shared" si="52"/>
        <v>6.2499999999999956</v>
      </c>
      <c r="AL72" s="190">
        <f t="shared" si="52"/>
        <v>0.36663611365720045</v>
      </c>
      <c r="AM72" s="190">
        <f t="shared" si="52"/>
        <v>-1.92893401015229</v>
      </c>
      <c r="AN72" s="190">
        <f t="shared" si="52"/>
        <v>0.6822612085770009</v>
      </c>
      <c r="AO72" s="190">
        <f t="shared" si="52"/>
        <v>-30.188679245283023</v>
      </c>
      <c r="AP72" s="190">
        <f t="shared" si="52"/>
        <v>0.26905829596412301</v>
      </c>
      <c r="AQ72" s="190">
        <f t="shared" si="52"/>
        <v>-6.928838951310853</v>
      </c>
      <c r="AR72" s="190">
        <f t="shared" si="52"/>
        <v>6.552006552006552</v>
      </c>
      <c r="AS72" s="190">
        <f t="shared" si="52"/>
        <v>11.711711711711711</v>
      </c>
      <c r="AT72" s="190">
        <f t="shared" si="52"/>
        <v>8.1632653061224563</v>
      </c>
      <c r="AU72" s="190">
        <f>(AU43-AU31)/AU31*100</f>
        <v>1.8333333333333357</v>
      </c>
      <c r="AV72" s="190">
        <f t="shared" ref="AV72:BB73" si="53">(AV43-AV31)/AV31*100</f>
        <v>2.9935275080906174</v>
      </c>
      <c r="AW72" s="190">
        <f t="shared" si="53"/>
        <v>0.60240963855421936</v>
      </c>
      <c r="AX72" s="190">
        <f t="shared" si="53"/>
        <v>3.8365304420350244</v>
      </c>
      <c r="AY72" s="190">
        <f t="shared" si="53"/>
        <v>0.33984706881902421</v>
      </c>
      <c r="AZ72" s="190">
        <f t="shared" si="53"/>
        <v>5.0251256281407031</v>
      </c>
      <c r="BA72" s="190">
        <f t="shared" si="53"/>
        <v>4.3551088777219329</v>
      </c>
      <c r="BB72" s="190">
        <f t="shared" si="53"/>
        <v>3.3551554828150523</v>
      </c>
    </row>
    <row r="73" spans="1:54" ht="29.25" customHeight="1" thickBot="1">
      <c r="A73" s="156" t="s">
        <v>349</v>
      </c>
      <c r="B73" s="70">
        <f t="shared" si="0"/>
        <v>4.5045045045045047</v>
      </c>
      <c r="C73" s="190">
        <f>(C44-C32)/C32*100</f>
        <v>6.8493150684931505</v>
      </c>
      <c r="D73" s="190">
        <f t="shared" si="51"/>
        <v>6.9852941176470669</v>
      </c>
      <c r="E73" s="190">
        <f t="shared" si="51"/>
        <v>8.8631984585741836</v>
      </c>
      <c r="F73" s="190">
        <f t="shared" si="51"/>
        <v>7.2693383038210602</v>
      </c>
      <c r="G73" s="190">
        <f t="shared" si="51"/>
        <v>-2.5359256128486898</v>
      </c>
      <c r="H73" s="190">
        <f>(H44-H32)/H32*100</f>
        <v>1.1607142857142831</v>
      </c>
      <c r="I73" s="190">
        <f t="shared" ref="I73:AT73" si="54">(I44-I32)/I32*100</f>
        <v>23.986095017381231</v>
      </c>
      <c r="J73" s="190">
        <f t="shared" si="54"/>
        <v>-2.2388059701492589</v>
      </c>
      <c r="K73" s="190">
        <f t="shared" si="54"/>
        <v>5.9764309764309838</v>
      </c>
      <c r="L73" s="190">
        <f t="shared" si="54"/>
        <v>6.2703583061889283</v>
      </c>
      <c r="M73" s="190">
        <f t="shared" si="54"/>
        <v>5.2360515021459175</v>
      </c>
      <c r="N73" s="190">
        <f t="shared" si="54"/>
        <v>5.9349593495935054</v>
      </c>
      <c r="O73" s="190">
        <f t="shared" si="54"/>
        <v>6.2658763759525877</v>
      </c>
      <c r="P73" s="190">
        <f t="shared" si="54"/>
        <v>4.5729076790336469</v>
      </c>
      <c r="Q73" s="190">
        <f t="shared" si="54"/>
        <v>4.6531302876480538</v>
      </c>
      <c r="R73" s="190">
        <f t="shared" si="54"/>
        <v>7.6987447698744678</v>
      </c>
      <c r="S73" s="190">
        <f t="shared" si="54"/>
        <v>1.2416427889207231</v>
      </c>
      <c r="T73" s="190">
        <f t="shared" si="54"/>
        <v>1.2464046021092974</v>
      </c>
      <c r="U73" s="190">
        <f t="shared" si="54"/>
        <v>0.84985835694050182</v>
      </c>
      <c r="V73" s="190">
        <f t="shared" si="54"/>
        <v>4.9239033124440468</v>
      </c>
      <c r="W73" s="190">
        <f t="shared" si="54"/>
        <v>3.3789954337899566</v>
      </c>
      <c r="X73" s="190">
        <f t="shared" si="54"/>
        <v>2.4839006439742439</v>
      </c>
      <c r="Y73" s="190">
        <f t="shared" si="54"/>
        <v>10.016694490818043</v>
      </c>
      <c r="Z73" s="190">
        <f t="shared" si="54"/>
        <v>5.8713886300093172</v>
      </c>
      <c r="AA73" s="190">
        <f t="shared" si="54"/>
        <v>12.046332046332042</v>
      </c>
      <c r="AB73" s="190">
        <f t="shared" si="54"/>
        <v>0.74487895716945729</v>
      </c>
      <c r="AC73" s="190">
        <f t="shared" si="54"/>
        <v>-3.5389282103134474</v>
      </c>
      <c r="AD73" s="190">
        <f t="shared" si="54"/>
        <v>-2.5688073394495388</v>
      </c>
      <c r="AE73" s="190">
        <f t="shared" si="54"/>
        <v>5.594405594405587</v>
      </c>
      <c r="AF73" s="190">
        <f t="shared" si="54"/>
        <v>5.6572379367720442</v>
      </c>
      <c r="AG73" s="190">
        <f t="shared" si="54"/>
        <v>5.9273422562141516</v>
      </c>
      <c r="AH73" s="190">
        <f t="shared" si="54"/>
        <v>-0.47801147227533464</v>
      </c>
      <c r="AI73" s="190">
        <f t="shared" si="54"/>
        <v>16.799204771371777</v>
      </c>
      <c r="AJ73" s="190">
        <f t="shared" si="54"/>
        <v>21.390374331550802</v>
      </c>
      <c r="AK73" s="190">
        <f t="shared" si="54"/>
        <v>6.9536423841059527</v>
      </c>
      <c r="AL73" s="190">
        <f t="shared" si="54"/>
        <v>7.0319634703196368</v>
      </c>
      <c r="AM73" s="190">
        <f t="shared" si="54"/>
        <v>-1.5290519877675843</v>
      </c>
      <c r="AN73" s="190">
        <f t="shared" si="54"/>
        <v>0.77972709551658037</v>
      </c>
      <c r="AO73" s="190">
        <f t="shared" si="54"/>
        <v>-26.981707317073166</v>
      </c>
      <c r="AP73" s="190">
        <f t="shared" si="54"/>
        <v>-0.72072072072071813</v>
      </c>
      <c r="AQ73" s="190">
        <f t="shared" si="54"/>
        <v>-8.6710650329877375</v>
      </c>
      <c r="AR73" s="190">
        <f t="shared" si="54"/>
        <v>6.552006552006552</v>
      </c>
      <c r="AS73" s="190">
        <f t="shared" si="54"/>
        <v>11.030741410488249</v>
      </c>
      <c r="AT73" s="190">
        <f t="shared" si="54"/>
        <v>8.1632653061224563</v>
      </c>
      <c r="AU73" s="190">
        <f>(AU44-AU32)/AU32*100</f>
        <v>-2.0850040096231024</v>
      </c>
      <c r="AV73" s="190">
        <f t="shared" si="53"/>
        <v>2.8317152103559873</v>
      </c>
      <c r="AW73" s="190">
        <f t="shared" si="53"/>
        <v>-7.0007955449482875</v>
      </c>
      <c r="AX73" s="190">
        <f t="shared" si="53"/>
        <v>4.0100250626566396</v>
      </c>
      <c r="AY73" s="190">
        <f t="shared" si="53"/>
        <v>1.5477214101461714</v>
      </c>
      <c r="AZ73" s="190">
        <f t="shared" si="53"/>
        <v>5.0251256281407031</v>
      </c>
      <c r="BA73" s="190">
        <f t="shared" si="53"/>
        <v>4.3551088777219329</v>
      </c>
      <c r="BB73" s="190">
        <f t="shared" si="53"/>
        <v>3.3551554828150523</v>
      </c>
    </row>
    <row r="74" spans="1:54" ht="13.5" thickBot="1">
      <c r="N74" s="242" t="s">
        <v>207</v>
      </c>
      <c r="O74" s="243" t="s">
        <v>208</v>
      </c>
      <c r="R74" s="227"/>
    </row>
    <row r="75" spans="1:54" ht="15">
      <c r="M75" s="64" t="s">
        <v>157</v>
      </c>
      <c r="N75" s="264">
        <v>23.99</v>
      </c>
      <c r="O75" s="265">
        <v>1</v>
      </c>
    </row>
    <row r="76" spans="1:54" ht="15">
      <c r="M76" s="64" t="s">
        <v>187</v>
      </c>
      <c r="N76" s="266">
        <v>21.39</v>
      </c>
      <c r="O76" s="265">
        <v>2</v>
      </c>
    </row>
    <row r="77" spans="1:54" ht="25.5">
      <c r="M77" s="64" t="s">
        <v>186</v>
      </c>
      <c r="N77" s="266">
        <v>16.18</v>
      </c>
      <c r="O77" s="265">
        <v>3</v>
      </c>
    </row>
    <row r="78" spans="1:54" ht="34.5" customHeight="1">
      <c r="M78" s="64" t="s">
        <v>179</v>
      </c>
      <c r="N78" s="266">
        <v>12.05</v>
      </c>
      <c r="O78" s="265">
        <v>4</v>
      </c>
    </row>
    <row r="79" spans="1:54" ht="35.25" customHeight="1">
      <c r="M79" s="64" t="s">
        <v>196</v>
      </c>
      <c r="N79" s="266">
        <v>11.03</v>
      </c>
      <c r="O79" s="265">
        <v>5</v>
      </c>
    </row>
    <row r="80" spans="1:54" ht="15" customHeight="1">
      <c r="M80" s="64" t="s">
        <v>177</v>
      </c>
      <c r="N80" s="266">
        <v>10.02</v>
      </c>
      <c r="O80" s="265">
        <v>6</v>
      </c>
    </row>
    <row r="81" spans="13:15" ht="23.25" customHeight="1">
      <c r="M81" s="64" t="s">
        <v>153</v>
      </c>
      <c r="N81" s="266">
        <v>8.1632653061224563</v>
      </c>
      <c r="O81" s="265">
        <v>7</v>
      </c>
    </row>
    <row r="82" spans="13:15" ht="15">
      <c r="M82" s="64" t="s">
        <v>197</v>
      </c>
      <c r="N82" s="266">
        <v>8.86</v>
      </c>
      <c r="O82" s="265">
        <v>8</v>
      </c>
    </row>
    <row r="83" spans="13:15" ht="15">
      <c r="M83" s="64" t="s">
        <v>169</v>
      </c>
      <c r="N83" s="266">
        <v>7.7</v>
      </c>
      <c r="O83" s="265">
        <v>9</v>
      </c>
    </row>
    <row r="84" spans="13:15" ht="15">
      <c r="M84" s="64" t="s">
        <v>154</v>
      </c>
      <c r="N84" s="266">
        <v>5.66</v>
      </c>
      <c r="O84" s="265">
        <v>10</v>
      </c>
    </row>
    <row r="85" spans="13:15" ht="25.5" customHeight="1">
      <c r="M85" s="64" t="s">
        <v>189</v>
      </c>
      <c r="N85" s="266">
        <v>6.552006552006552</v>
      </c>
      <c r="O85" s="265">
        <v>11</v>
      </c>
    </row>
    <row r="86" spans="13:15" ht="15" customHeight="1">
      <c r="M86" s="64" t="s">
        <v>152</v>
      </c>
      <c r="N86" s="266">
        <v>6.95</v>
      </c>
      <c r="O86" s="265">
        <v>12</v>
      </c>
    </row>
    <row r="87" spans="13:15" ht="38.25" customHeight="1">
      <c r="M87" s="64" t="s">
        <v>188</v>
      </c>
      <c r="N87" s="266">
        <v>6.27</v>
      </c>
      <c r="O87" s="265">
        <v>13</v>
      </c>
    </row>
    <row r="88" spans="13:15" ht="25.5" customHeight="1">
      <c r="M88" s="64" t="s">
        <v>151</v>
      </c>
      <c r="N88" s="266">
        <v>6.42</v>
      </c>
      <c r="O88" s="265">
        <v>14</v>
      </c>
    </row>
    <row r="89" spans="13:15" ht="18.75" customHeight="1">
      <c r="M89" s="64" t="s">
        <v>195</v>
      </c>
      <c r="N89" s="266">
        <v>6.99</v>
      </c>
      <c r="O89" s="265">
        <v>15</v>
      </c>
    </row>
    <row r="90" spans="13:15" ht="21" customHeight="1">
      <c r="M90" s="64" t="s">
        <v>163</v>
      </c>
      <c r="N90" s="266">
        <v>5.8713886300093172</v>
      </c>
      <c r="O90" s="265">
        <v>16</v>
      </c>
    </row>
    <row r="91" spans="13:15" ht="20.25" customHeight="1">
      <c r="M91" s="64" t="s">
        <v>160</v>
      </c>
      <c r="N91" s="266">
        <v>6.85</v>
      </c>
      <c r="O91" s="265">
        <v>17</v>
      </c>
    </row>
    <row r="92" spans="13:15" ht="22.5" customHeight="1">
      <c r="M92" s="64" t="s">
        <v>166</v>
      </c>
      <c r="N92" s="266">
        <v>5.59</v>
      </c>
      <c r="O92" s="265">
        <v>18</v>
      </c>
    </row>
    <row r="93" spans="13:15" ht="20.25" customHeight="1">
      <c r="M93" s="64" t="s">
        <v>159</v>
      </c>
      <c r="N93" s="266">
        <v>8.86</v>
      </c>
      <c r="O93" s="265">
        <v>19</v>
      </c>
    </row>
    <row r="94" spans="13:15" ht="25.5" customHeight="1">
      <c r="M94" s="263" t="s">
        <v>165</v>
      </c>
      <c r="N94" s="266">
        <v>6.27</v>
      </c>
      <c r="O94" s="265">
        <v>20</v>
      </c>
    </row>
    <row r="95" spans="13:15" ht="15">
      <c r="M95" s="64" t="s">
        <v>56</v>
      </c>
      <c r="N95" s="266">
        <v>5.98</v>
      </c>
      <c r="O95" s="265">
        <v>21</v>
      </c>
    </row>
    <row r="96" spans="13:15" ht="20.25" customHeight="1">
      <c r="M96" s="64" t="s">
        <v>178</v>
      </c>
      <c r="N96" s="266">
        <v>5.93</v>
      </c>
      <c r="O96" s="265">
        <v>23</v>
      </c>
    </row>
    <row r="97" spans="13:20" ht="15">
      <c r="M97" s="64" t="s">
        <v>184</v>
      </c>
      <c r="N97" s="266">
        <v>5.36</v>
      </c>
      <c r="O97" s="265">
        <v>24</v>
      </c>
    </row>
    <row r="98" spans="13:20" ht="24" customHeight="1">
      <c r="M98" s="64" t="s">
        <v>183</v>
      </c>
      <c r="N98" s="266">
        <v>5.03</v>
      </c>
      <c r="O98" s="265">
        <v>25</v>
      </c>
    </row>
    <row r="99" spans="13:20" ht="29.25" customHeight="1">
      <c r="M99" s="64" t="s">
        <v>162</v>
      </c>
      <c r="N99" s="266">
        <v>5.51</v>
      </c>
      <c r="O99" s="265">
        <v>26</v>
      </c>
    </row>
    <row r="100" spans="13:20" ht="15" customHeight="1">
      <c r="M100" s="64" t="s">
        <v>170</v>
      </c>
      <c r="N100" s="266">
        <v>4.3600000000000003</v>
      </c>
      <c r="O100" s="265">
        <v>27</v>
      </c>
    </row>
    <row r="101" spans="13:20" ht="21" customHeight="1">
      <c r="M101" s="64" t="s">
        <v>164</v>
      </c>
      <c r="N101" s="266">
        <v>4.6500000000000004</v>
      </c>
      <c r="O101" s="265">
        <v>28</v>
      </c>
    </row>
    <row r="102" spans="13:20" ht="18.75" customHeight="1">
      <c r="M102" s="64" t="s">
        <v>161</v>
      </c>
      <c r="N102" s="266">
        <v>5.25</v>
      </c>
      <c r="O102" s="265">
        <v>29</v>
      </c>
    </row>
    <row r="103" spans="13:20" ht="15" customHeight="1">
      <c r="M103" s="64" t="s">
        <v>203</v>
      </c>
      <c r="N103" s="266">
        <v>4.92</v>
      </c>
      <c r="O103" s="265">
        <v>30</v>
      </c>
    </row>
    <row r="104" spans="13:20" ht="15" customHeight="1">
      <c r="M104" s="64" t="s">
        <v>174</v>
      </c>
      <c r="N104" s="266">
        <v>5.24</v>
      </c>
      <c r="O104" s="265">
        <v>31</v>
      </c>
    </row>
    <row r="105" spans="13:20" ht="15" customHeight="1">
      <c r="M105" s="64" t="s">
        <v>168</v>
      </c>
      <c r="N105" s="266">
        <v>4.01</v>
      </c>
      <c r="O105" s="265">
        <v>32</v>
      </c>
    </row>
    <row r="106" spans="13:20" ht="15">
      <c r="M106" s="64" t="s">
        <v>167</v>
      </c>
      <c r="N106" s="266">
        <v>5.93</v>
      </c>
      <c r="O106" s="265">
        <v>33</v>
      </c>
      <c r="T106" s="7"/>
    </row>
    <row r="107" spans="13:20" ht="25.5">
      <c r="M107" s="64" t="s">
        <v>204</v>
      </c>
      <c r="N107" s="266">
        <v>-2.2400000000000002</v>
      </c>
      <c r="O107" s="265">
        <v>34</v>
      </c>
      <c r="T107" s="7"/>
    </row>
    <row r="108" spans="13:20" ht="15" customHeight="1">
      <c r="M108" s="64" t="s">
        <v>201</v>
      </c>
      <c r="N108" s="266">
        <v>4.57</v>
      </c>
      <c r="O108" s="265">
        <v>35</v>
      </c>
      <c r="T108" s="7"/>
    </row>
    <row r="109" spans="13:20" ht="27.75" customHeight="1">
      <c r="M109" s="64" t="s">
        <v>175</v>
      </c>
      <c r="N109" s="267">
        <v>3.36</v>
      </c>
      <c r="O109" s="265">
        <v>36</v>
      </c>
      <c r="T109" s="7"/>
    </row>
    <row r="110" spans="13:20" ht="15" customHeight="1">
      <c r="M110" s="64" t="s">
        <v>205</v>
      </c>
      <c r="N110" s="266">
        <v>2.83</v>
      </c>
      <c r="O110" s="265">
        <v>37</v>
      </c>
      <c r="T110" s="7"/>
    </row>
    <row r="111" spans="13:20" ht="15" customHeight="1">
      <c r="M111" s="64" t="s">
        <v>199</v>
      </c>
      <c r="N111" s="266">
        <v>3.38</v>
      </c>
      <c r="O111" s="265">
        <v>38</v>
      </c>
      <c r="T111" s="7"/>
    </row>
    <row r="112" spans="13:20" ht="13.5" customHeight="1">
      <c r="M112" s="64" t="s">
        <v>176</v>
      </c>
      <c r="N112" s="266">
        <v>-2.93</v>
      </c>
      <c r="O112" s="265">
        <v>39</v>
      </c>
      <c r="T112" s="7"/>
    </row>
    <row r="113" spans="13:20" ht="13.5" customHeight="1">
      <c r="M113" s="64" t="s">
        <v>202</v>
      </c>
      <c r="N113" s="266">
        <v>2.48</v>
      </c>
      <c r="O113" s="265">
        <v>40</v>
      </c>
      <c r="T113" s="7"/>
    </row>
    <row r="114" spans="13:20" ht="13.5" customHeight="1">
      <c r="M114" s="64" t="s">
        <v>172</v>
      </c>
      <c r="N114" s="266">
        <v>0</v>
      </c>
      <c r="O114" s="265">
        <v>41</v>
      </c>
      <c r="T114" s="7"/>
    </row>
    <row r="115" spans="13:20" ht="15" customHeight="1">
      <c r="M115" s="64" t="s">
        <v>171</v>
      </c>
      <c r="N115" s="266">
        <v>0.74</v>
      </c>
      <c r="O115" s="265">
        <v>42</v>
      </c>
      <c r="T115" s="7"/>
    </row>
    <row r="116" spans="13:20" ht="15" customHeight="1">
      <c r="M116" s="64" t="s">
        <v>156</v>
      </c>
      <c r="N116" s="266">
        <v>1.24</v>
      </c>
      <c r="O116" s="265">
        <v>43</v>
      </c>
      <c r="T116" s="7"/>
    </row>
    <row r="117" spans="13:20" ht="15" customHeight="1">
      <c r="M117" s="64" t="s">
        <v>173</v>
      </c>
      <c r="N117" s="266">
        <v>0.85</v>
      </c>
      <c r="O117" s="265">
        <v>44</v>
      </c>
      <c r="T117" s="7"/>
    </row>
    <row r="118" spans="13:20" ht="18.75" customHeight="1">
      <c r="M118" s="64" t="s">
        <v>191</v>
      </c>
      <c r="N118" s="266">
        <v>0.78</v>
      </c>
      <c r="O118" s="265">
        <v>45</v>
      </c>
      <c r="T118" s="7"/>
    </row>
    <row r="119" spans="13:20" ht="18" customHeight="1">
      <c r="M119" s="64" t="s">
        <v>180</v>
      </c>
      <c r="N119" s="266">
        <v>-7</v>
      </c>
      <c r="O119" s="265">
        <v>46</v>
      </c>
      <c r="T119" s="7"/>
    </row>
    <row r="120" spans="13:20" ht="15" customHeight="1">
      <c r="M120" s="64" t="s">
        <v>185</v>
      </c>
      <c r="N120" s="266">
        <v>1.1599999999999999</v>
      </c>
      <c r="O120" s="265">
        <v>47</v>
      </c>
      <c r="T120" s="7"/>
    </row>
    <row r="121" spans="13:20" ht="15" customHeight="1">
      <c r="M121" s="64" t="s">
        <v>193</v>
      </c>
      <c r="N121" s="266">
        <v>7.03</v>
      </c>
      <c r="O121" s="265">
        <v>48</v>
      </c>
      <c r="T121" s="7"/>
    </row>
    <row r="122" spans="13:20" ht="15" customHeight="1">
      <c r="M122" s="64" t="s">
        <v>190</v>
      </c>
      <c r="N122" s="266">
        <v>1.55</v>
      </c>
      <c r="O122" s="265">
        <v>49</v>
      </c>
      <c r="T122" s="7"/>
    </row>
    <row r="123" spans="13:20" ht="15" customHeight="1">
      <c r="M123" s="64" t="s">
        <v>198</v>
      </c>
      <c r="N123" s="266">
        <v>-0.72</v>
      </c>
      <c r="O123" s="265">
        <v>50</v>
      </c>
      <c r="T123" s="7"/>
    </row>
    <row r="124" spans="13:20" ht="15" customHeight="1">
      <c r="M124" s="64" t="s">
        <v>158</v>
      </c>
      <c r="N124" s="266">
        <v>-0.48</v>
      </c>
      <c r="O124" s="265">
        <v>51</v>
      </c>
      <c r="T124" s="7"/>
    </row>
    <row r="125" spans="13:20" ht="15" customHeight="1">
      <c r="M125" s="64" t="s">
        <v>155</v>
      </c>
      <c r="N125" s="266">
        <v>-2.57</v>
      </c>
      <c r="O125" s="265">
        <v>52</v>
      </c>
      <c r="T125" s="7"/>
    </row>
    <row r="126" spans="13:20" ht="15" customHeight="1">
      <c r="M126" s="64" t="s">
        <v>182</v>
      </c>
      <c r="N126" s="266">
        <v>-1.53</v>
      </c>
      <c r="O126" s="265">
        <v>53</v>
      </c>
      <c r="T126" s="7"/>
    </row>
    <row r="127" spans="13:20" ht="15" customHeight="1">
      <c r="M127" s="64" t="s">
        <v>181</v>
      </c>
      <c r="N127" s="266">
        <v>-2.54</v>
      </c>
      <c r="O127" s="265">
        <v>54</v>
      </c>
      <c r="T127" s="7"/>
    </row>
    <row r="128" spans="13:20" ht="15" customHeight="1">
      <c r="M128" s="64" t="s">
        <v>200</v>
      </c>
      <c r="N128" s="266">
        <v>-3.54</v>
      </c>
      <c r="O128" s="265">
        <v>55</v>
      </c>
      <c r="T128" s="7"/>
    </row>
    <row r="129" spans="13:22" ht="15" customHeight="1">
      <c r="M129" s="64" t="s">
        <v>194</v>
      </c>
      <c r="N129" s="266">
        <v>-8.67</v>
      </c>
      <c r="O129" s="265">
        <v>56</v>
      </c>
      <c r="T129" s="7"/>
    </row>
    <row r="130" spans="13:22" ht="15.75" customHeight="1" thickBot="1">
      <c r="M130" s="64" t="s">
        <v>192</v>
      </c>
      <c r="N130" s="268">
        <v>-26.98</v>
      </c>
      <c r="O130" s="269">
        <v>57</v>
      </c>
      <c r="V130" s="7"/>
    </row>
    <row r="131" spans="13:22">
      <c r="V131" s="7"/>
    </row>
    <row r="132" spans="13:22">
      <c r="V132" s="7"/>
    </row>
    <row r="133" spans="13:22">
      <c r="T133" s="7"/>
      <c r="V133" s="7"/>
    </row>
    <row r="134" spans="13:22">
      <c r="V134" s="7"/>
    </row>
    <row r="135" spans="13:22">
      <c r="V135" s="7"/>
    </row>
    <row r="136" spans="13:22">
      <c r="V136" s="7"/>
    </row>
    <row r="137" spans="13:22">
      <c r="V137" s="7"/>
    </row>
    <row r="138" spans="13:22">
      <c r="V138" s="7"/>
    </row>
    <row r="139" spans="13:22">
      <c r="V139" s="7"/>
    </row>
    <row r="140" spans="13:22">
      <c r="V140" s="7"/>
    </row>
    <row r="141" spans="13:22">
      <c r="V141" s="7"/>
    </row>
    <row r="142" spans="13:22">
      <c r="V142" s="7"/>
    </row>
    <row r="143" spans="13:22">
      <c r="V143" s="7"/>
    </row>
    <row r="144" spans="13:22">
      <c r="V144" s="7"/>
    </row>
    <row r="145" spans="22:22">
      <c r="V145" s="7"/>
    </row>
    <row r="146" spans="22:22">
      <c r="V146" s="7"/>
    </row>
    <row r="147" spans="22:22">
      <c r="V147" s="7"/>
    </row>
    <row r="148" spans="22:22">
      <c r="V148" s="7"/>
    </row>
    <row r="149" spans="22:22">
      <c r="V149" s="7"/>
    </row>
    <row r="150" spans="22:22">
      <c r="V150" s="7"/>
    </row>
    <row r="151" spans="22:22">
      <c r="V151" s="7"/>
    </row>
    <row r="152" spans="22:22">
      <c r="V152" s="7"/>
    </row>
    <row r="153" spans="22:22">
      <c r="V153" s="7"/>
    </row>
    <row r="154" spans="22:22">
      <c r="V154" s="7"/>
    </row>
    <row r="155" spans="22:22">
      <c r="V155" s="7"/>
    </row>
    <row r="156" spans="22:22">
      <c r="V156" s="7"/>
    </row>
    <row r="157" spans="22:22">
      <c r="V157" s="7"/>
    </row>
    <row r="158" spans="22:22">
      <c r="V158" s="7"/>
    </row>
    <row r="159" spans="22:22">
      <c r="V159" s="7"/>
    </row>
    <row r="160" spans="22:22">
      <c r="V160" s="7"/>
    </row>
    <row r="161" spans="8:22">
      <c r="V161" s="7"/>
    </row>
    <row r="162" spans="8:22">
      <c r="V162" s="7"/>
    </row>
    <row r="163" spans="8:22">
      <c r="V163" s="7"/>
    </row>
    <row r="164" spans="8:22">
      <c r="V164" s="7"/>
    </row>
    <row r="165" spans="8:22">
      <c r="V165" s="7"/>
    </row>
    <row r="166" spans="8:22">
      <c r="V166" s="7"/>
    </row>
    <row r="167" spans="8:22">
      <c r="V167" s="7"/>
    </row>
    <row r="168" spans="8:22">
      <c r="V168" s="7"/>
    </row>
    <row r="169" spans="8:22">
      <c r="V169" s="7"/>
    </row>
    <row r="170" spans="8:22">
      <c r="V170" s="7"/>
    </row>
    <row r="171" spans="8:22">
      <c r="N171" s="187"/>
      <c r="O171" s="187"/>
      <c r="V171" s="7"/>
    </row>
    <row r="172" spans="8:22">
      <c r="H172" s="191"/>
      <c r="I172" s="191"/>
      <c r="N172" s="191"/>
      <c r="O172" s="191"/>
      <c r="V172" s="7"/>
    </row>
    <row r="173" spans="8:22">
      <c r="H173" s="192"/>
      <c r="I173" s="193"/>
      <c r="N173" s="194"/>
      <c r="O173" s="193"/>
    </row>
    <row r="174" spans="8:22">
      <c r="H174" s="195"/>
      <c r="I174" s="196"/>
      <c r="N174" s="197"/>
      <c r="O174" s="193"/>
    </row>
    <row r="175" spans="8:22">
      <c r="H175" s="195"/>
      <c r="I175" s="196"/>
      <c r="N175" s="197"/>
      <c r="O175" s="193"/>
    </row>
    <row r="176" spans="8:22">
      <c r="H176" s="195"/>
      <c r="I176" s="196"/>
      <c r="N176" s="197"/>
      <c r="O176" s="193"/>
    </row>
    <row r="177" spans="8:15">
      <c r="H177" s="2"/>
      <c r="I177" s="2"/>
      <c r="N177" s="197"/>
      <c r="O177" s="193"/>
    </row>
    <row r="178" spans="8:15">
      <c r="H178" s="2"/>
      <c r="I178" s="2"/>
      <c r="N178" s="197"/>
      <c r="O178" s="193"/>
    </row>
    <row r="179" spans="8:15">
      <c r="H179" s="2"/>
      <c r="I179" s="2"/>
      <c r="N179" s="197"/>
      <c r="O179" s="193"/>
    </row>
    <row r="180" spans="8:15">
      <c r="H180" s="2"/>
      <c r="I180" s="2"/>
      <c r="N180" s="197"/>
      <c r="O180" s="193"/>
    </row>
    <row r="181" spans="8:15">
      <c r="H181" s="2"/>
      <c r="I181" s="2"/>
      <c r="N181" s="197"/>
      <c r="O181" s="193"/>
    </row>
    <row r="182" spans="8:15">
      <c r="H182" s="2"/>
      <c r="I182" s="2"/>
      <c r="N182" s="197"/>
      <c r="O182" s="193"/>
    </row>
    <row r="183" spans="8:15">
      <c r="H183" s="2"/>
      <c r="I183" s="2"/>
      <c r="N183" s="197"/>
      <c r="O183" s="193"/>
    </row>
    <row r="184" spans="8:15">
      <c r="H184" s="2"/>
      <c r="I184" s="2"/>
      <c r="N184" s="197"/>
      <c r="O184" s="193"/>
    </row>
    <row r="185" spans="8:15">
      <c r="H185" s="2"/>
      <c r="I185" s="2"/>
      <c r="N185" s="197"/>
      <c r="O185" s="193"/>
    </row>
    <row r="186" spans="8:15">
      <c r="H186" s="2"/>
      <c r="I186" s="2"/>
      <c r="N186" s="197"/>
      <c r="O186" s="193"/>
    </row>
    <row r="187" spans="8:15">
      <c r="H187" s="2"/>
      <c r="I187" s="2"/>
      <c r="N187" s="197"/>
      <c r="O187" s="193"/>
    </row>
    <row r="188" spans="8:15">
      <c r="H188" s="2"/>
      <c r="I188" s="2"/>
      <c r="N188" s="197"/>
      <c r="O188" s="193"/>
    </row>
    <row r="189" spans="8:15">
      <c r="H189" s="2"/>
      <c r="I189" s="2"/>
      <c r="N189" s="197"/>
      <c r="O189" s="193"/>
    </row>
    <row r="190" spans="8:15">
      <c r="H190" s="2"/>
      <c r="I190" s="2"/>
      <c r="N190" s="197"/>
      <c r="O190" s="193"/>
    </row>
    <row r="191" spans="8:15">
      <c r="H191" s="2"/>
      <c r="I191" s="2"/>
      <c r="N191" s="197"/>
      <c r="O191" s="193"/>
    </row>
    <row r="192" spans="8:15">
      <c r="H192" s="2"/>
      <c r="I192" s="2"/>
      <c r="N192" s="197"/>
      <c r="O192" s="193"/>
    </row>
    <row r="193" spans="8:15">
      <c r="H193" s="2"/>
      <c r="I193" s="2"/>
      <c r="N193" s="197"/>
      <c r="O193" s="193"/>
    </row>
    <row r="194" spans="8:15">
      <c r="H194" s="2"/>
      <c r="I194" s="2"/>
      <c r="N194" s="197"/>
      <c r="O194" s="193"/>
    </row>
    <row r="195" spans="8:15">
      <c r="H195" s="2"/>
      <c r="I195" s="2"/>
      <c r="N195" s="197"/>
      <c r="O195" s="193"/>
    </row>
    <row r="196" spans="8:15">
      <c r="H196" s="2"/>
      <c r="I196" s="2"/>
      <c r="N196" s="197"/>
      <c r="O196" s="193"/>
    </row>
    <row r="197" spans="8:15">
      <c r="H197" s="2"/>
      <c r="I197" s="2"/>
      <c r="N197" s="197"/>
      <c r="O197" s="193"/>
    </row>
    <row r="198" spans="8:15">
      <c r="H198" s="2"/>
      <c r="I198" s="2"/>
      <c r="N198" s="197"/>
      <c r="O198" s="193"/>
    </row>
    <row r="199" spans="8:15">
      <c r="H199" s="2"/>
      <c r="I199" s="2"/>
      <c r="N199" s="197"/>
      <c r="O199" s="193"/>
    </row>
    <row r="200" spans="8:15">
      <c r="H200" s="2"/>
      <c r="I200" s="2"/>
      <c r="N200" s="197"/>
      <c r="O200" s="193"/>
    </row>
    <row r="201" spans="8:15">
      <c r="H201" s="2"/>
      <c r="I201" s="2"/>
      <c r="N201" s="197"/>
      <c r="O201" s="193"/>
    </row>
    <row r="202" spans="8:15">
      <c r="H202" s="2"/>
      <c r="I202" s="2"/>
      <c r="N202" s="197"/>
      <c r="O202" s="193"/>
    </row>
    <row r="203" spans="8:15">
      <c r="H203" s="2"/>
      <c r="I203" s="2"/>
      <c r="N203" s="197"/>
      <c r="O203" s="193"/>
    </row>
    <row r="204" spans="8:15">
      <c r="H204" s="2"/>
      <c r="I204" s="2"/>
      <c r="N204" s="197"/>
      <c r="O204" s="193"/>
    </row>
    <row r="205" spans="8:15">
      <c r="H205" s="2"/>
      <c r="I205" s="2"/>
      <c r="N205" s="197"/>
      <c r="O205" s="193"/>
    </row>
    <row r="206" spans="8:15">
      <c r="H206" s="2"/>
      <c r="I206" s="2"/>
      <c r="N206" s="197"/>
      <c r="O206" s="193"/>
    </row>
    <row r="207" spans="8:15">
      <c r="H207" s="2"/>
      <c r="I207" s="2"/>
      <c r="N207" s="197"/>
      <c r="O207" s="193"/>
    </row>
    <row r="208" spans="8:15">
      <c r="H208" s="2"/>
      <c r="I208" s="2"/>
      <c r="N208" s="197"/>
      <c r="O208" s="193"/>
    </row>
    <row r="209" spans="8:15">
      <c r="H209" s="2"/>
      <c r="I209" s="2"/>
      <c r="N209" s="197"/>
      <c r="O209" s="193"/>
    </row>
    <row r="210" spans="8:15">
      <c r="H210" s="2"/>
      <c r="I210" s="2"/>
      <c r="N210" s="197"/>
      <c r="O210" s="193"/>
    </row>
    <row r="211" spans="8:15">
      <c r="H211" s="2"/>
      <c r="I211" s="2"/>
      <c r="N211" s="197"/>
      <c r="O211" s="193"/>
    </row>
    <row r="212" spans="8:15">
      <c r="H212" s="2"/>
      <c r="I212" s="2"/>
      <c r="N212" s="197"/>
      <c r="O212" s="193"/>
    </row>
    <row r="213" spans="8:15">
      <c r="H213" s="2"/>
      <c r="I213" s="2"/>
      <c r="N213" s="197"/>
      <c r="O213" s="193"/>
    </row>
    <row r="214" spans="8:15">
      <c r="H214" s="2"/>
      <c r="I214" s="2"/>
      <c r="N214" s="197"/>
      <c r="O214" s="193"/>
    </row>
    <row r="215" spans="8:15">
      <c r="H215" s="2"/>
      <c r="I215" s="2"/>
      <c r="N215" s="197"/>
      <c r="O215" s="193"/>
    </row>
    <row r="216" spans="8:15">
      <c r="H216" s="195"/>
      <c r="I216" s="196"/>
      <c r="N216" s="197"/>
      <c r="O216" s="193"/>
    </row>
    <row r="217" spans="8:15">
      <c r="H217" s="2"/>
      <c r="I217" s="2"/>
      <c r="N217" s="197"/>
      <c r="O217" s="193"/>
    </row>
    <row r="218" spans="8:15">
      <c r="H218" s="2"/>
      <c r="I218" s="2"/>
      <c r="N218" s="197"/>
      <c r="O218" s="193"/>
    </row>
    <row r="219" spans="8:15">
      <c r="H219" s="2"/>
      <c r="I219" s="2"/>
      <c r="N219" s="197"/>
      <c r="O219" s="193"/>
    </row>
    <row r="220" spans="8:15">
      <c r="H220" s="2"/>
      <c r="I220" s="2"/>
      <c r="N220" s="197"/>
      <c r="O220" s="193"/>
    </row>
    <row r="221" spans="8:15">
      <c r="H221" s="2"/>
      <c r="I221" s="2"/>
      <c r="N221" s="197"/>
      <c r="O221" s="193"/>
    </row>
    <row r="222" spans="8:15">
      <c r="H222" s="2"/>
      <c r="I222" s="2"/>
      <c r="N222" s="197"/>
      <c r="O222" s="193"/>
    </row>
    <row r="223" spans="8:15">
      <c r="H223" s="2"/>
      <c r="I223" s="2"/>
      <c r="N223" s="197"/>
      <c r="O223" s="193"/>
    </row>
    <row r="224" spans="8:15">
      <c r="H224" s="2"/>
      <c r="I224" s="2"/>
      <c r="N224" s="197"/>
      <c r="O224" s="193"/>
    </row>
    <row r="225" spans="8:15">
      <c r="H225" s="2"/>
      <c r="I225" s="2"/>
      <c r="J225" s="2"/>
      <c r="K225" s="2"/>
      <c r="L225" s="193"/>
      <c r="M225" s="23"/>
      <c r="N225" s="197"/>
      <c r="O225" s="193"/>
    </row>
    <row r="226" spans="8:15">
      <c r="H226" s="2"/>
      <c r="I226" s="2"/>
      <c r="J226" s="2"/>
      <c r="K226" s="2"/>
      <c r="L226" s="193"/>
      <c r="M226" s="23"/>
      <c r="N226" s="197"/>
      <c r="O226" s="193"/>
    </row>
    <row r="227" spans="8:15">
      <c r="H227" s="2"/>
      <c r="I227" s="2"/>
      <c r="J227" s="2"/>
      <c r="K227" s="2"/>
      <c r="L227" s="193"/>
      <c r="M227" s="23"/>
      <c r="N227" s="197"/>
      <c r="O227" s="193"/>
    </row>
    <row r="228" spans="8:15">
      <c r="H228" s="2"/>
      <c r="I228" s="2"/>
      <c r="J228" s="2"/>
      <c r="K228" s="2"/>
      <c r="L228" s="193"/>
      <c r="M228" s="23"/>
      <c r="N228" s="197"/>
      <c r="O228" s="193"/>
    </row>
    <row r="229" spans="8:15">
      <c r="H229" s="23"/>
      <c r="I229" s="23"/>
      <c r="J229" s="23"/>
      <c r="K229" s="23"/>
      <c r="L229" s="23"/>
      <c r="M229" s="23"/>
    </row>
    <row r="230" spans="8:15">
      <c r="H230" s="23"/>
      <c r="I230" s="23"/>
      <c r="J230" s="23"/>
      <c r="K230" s="23"/>
      <c r="L230" s="23"/>
      <c r="M230" s="23"/>
    </row>
    <row r="231" spans="8:15">
      <c r="H231" s="23"/>
      <c r="I231" s="23"/>
      <c r="J231" s="23"/>
      <c r="K231" s="23"/>
      <c r="L231" s="23"/>
      <c r="M231" s="23"/>
    </row>
    <row r="232" spans="8:15">
      <c r="H232" s="23"/>
      <c r="I232" s="23"/>
      <c r="J232" s="23"/>
      <c r="K232" s="23"/>
      <c r="L232" s="23"/>
      <c r="M232" s="23"/>
    </row>
    <row r="233" spans="8:15">
      <c r="H233" s="23"/>
      <c r="I233" s="23"/>
      <c r="J233" s="23"/>
      <c r="K233" s="23"/>
      <c r="L233" s="23"/>
      <c r="M233" s="23"/>
    </row>
    <row r="234" spans="8:15">
      <c r="H234" s="23"/>
      <c r="I234" s="23"/>
      <c r="J234" s="23"/>
      <c r="K234" s="23"/>
      <c r="L234" s="23"/>
      <c r="M234" s="23"/>
    </row>
    <row r="235" spans="8:15">
      <c r="H235" s="23"/>
      <c r="I235" s="23"/>
      <c r="J235" s="23"/>
      <c r="K235" s="23"/>
      <c r="L235" s="23"/>
      <c r="M235" s="23"/>
    </row>
    <row r="236" spans="8:15">
      <c r="H236" s="23"/>
      <c r="I236" s="23"/>
      <c r="J236" s="23"/>
      <c r="K236" s="23"/>
      <c r="L236" s="23"/>
      <c r="M236" s="23"/>
    </row>
    <row r="237" spans="8:15">
      <c r="H237" s="23"/>
      <c r="I237" s="23"/>
      <c r="J237" s="23"/>
      <c r="K237" s="23"/>
      <c r="L237" s="23"/>
      <c r="M237" s="23"/>
    </row>
    <row r="238" spans="8:15">
      <c r="H238" s="23"/>
      <c r="I238" s="23"/>
      <c r="J238" s="23"/>
      <c r="K238" s="23"/>
      <c r="L238" s="23"/>
      <c r="M238" s="23"/>
    </row>
    <row r="239" spans="8:15">
      <c r="H239" s="23"/>
      <c r="I239" s="23"/>
      <c r="J239" s="23"/>
      <c r="K239" s="23"/>
      <c r="L239" s="23"/>
      <c r="M239" s="23"/>
    </row>
    <row r="240" spans="8:15">
      <c r="H240" s="23"/>
      <c r="I240" s="23"/>
      <c r="J240" s="23"/>
      <c r="K240" s="23"/>
      <c r="L240" s="23"/>
      <c r="M240" s="23"/>
    </row>
    <row r="241" spans="8:13">
      <c r="H241" s="23"/>
      <c r="I241" s="23"/>
      <c r="J241" s="23"/>
      <c r="K241" s="23"/>
      <c r="L241" s="23"/>
      <c r="M241" s="23"/>
    </row>
    <row r="242" spans="8:13">
      <c r="H242" s="23"/>
      <c r="I242" s="23"/>
      <c r="J242" s="23"/>
      <c r="K242" s="23"/>
      <c r="L242" s="23"/>
      <c r="M242" s="23"/>
    </row>
    <row r="243" spans="8:13">
      <c r="H243" s="23"/>
      <c r="I243" s="23"/>
      <c r="J243" s="23"/>
      <c r="K243" s="23"/>
      <c r="L243" s="23"/>
      <c r="M243" s="23"/>
    </row>
    <row r="244" spans="8:13">
      <c r="H244" s="23"/>
      <c r="I244" s="23"/>
      <c r="J244" s="23"/>
      <c r="K244" s="23"/>
      <c r="L244" s="23"/>
      <c r="M244" s="23"/>
    </row>
    <row r="245" spans="8:13">
      <c r="H245" s="23"/>
      <c r="I245" s="23"/>
      <c r="J245" s="23"/>
      <c r="K245" s="23"/>
      <c r="L245" s="23"/>
      <c r="M245" s="23"/>
    </row>
    <row r="246" spans="8:13">
      <c r="H246" s="23"/>
      <c r="I246" s="23"/>
      <c r="J246" s="23"/>
      <c r="K246" s="23"/>
      <c r="L246" s="23"/>
      <c r="M246" s="23"/>
    </row>
    <row r="247" spans="8:13">
      <c r="H247" s="23"/>
      <c r="I247" s="23"/>
      <c r="J247" s="23"/>
      <c r="K247" s="23"/>
      <c r="L247" s="23"/>
      <c r="M247" s="23"/>
    </row>
    <row r="248" spans="8:13">
      <c r="H248" s="23"/>
      <c r="I248" s="23"/>
      <c r="J248" s="23"/>
      <c r="K248" s="23"/>
      <c r="L248" s="23"/>
      <c r="M248" s="23"/>
    </row>
    <row r="249" spans="8:13">
      <c r="H249" s="23"/>
      <c r="I249" s="23"/>
      <c r="J249" s="23"/>
      <c r="K249" s="23"/>
      <c r="L249" s="23"/>
      <c r="M249" s="23"/>
    </row>
    <row r="250" spans="8:13">
      <c r="H250" s="23"/>
      <c r="I250" s="23"/>
      <c r="J250" s="23"/>
      <c r="K250" s="23"/>
      <c r="L250" s="23"/>
      <c r="M250" s="23"/>
    </row>
    <row r="251" spans="8:13">
      <c r="H251" s="23"/>
      <c r="I251" s="23"/>
      <c r="J251" s="23"/>
      <c r="K251" s="23"/>
      <c r="L251" s="23"/>
      <c r="M251" s="23"/>
    </row>
    <row r="252" spans="8:13">
      <c r="H252" s="23"/>
      <c r="I252" s="23"/>
      <c r="J252" s="23"/>
      <c r="K252" s="23"/>
      <c r="L252" s="23"/>
      <c r="M252" s="23"/>
    </row>
    <row r="253" spans="8:13">
      <c r="H253" s="23"/>
      <c r="I253" s="23"/>
      <c r="J253" s="23"/>
      <c r="K253" s="23"/>
      <c r="L253" s="23"/>
      <c r="M253" s="23"/>
    </row>
    <row r="254" spans="8:13">
      <c r="H254" s="23"/>
      <c r="I254" s="23"/>
      <c r="J254" s="23"/>
      <c r="K254" s="23"/>
      <c r="L254" s="23"/>
      <c r="M254" s="23"/>
    </row>
    <row r="255" spans="8:13">
      <c r="H255" s="23"/>
      <c r="I255" s="23"/>
      <c r="J255" s="23"/>
      <c r="K255" s="23"/>
      <c r="L255" s="23"/>
      <c r="M255" s="23"/>
    </row>
    <row r="256" spans="8:13">
      <c r="H256" s="23"/>
      <c r="I256" s="23"/>
      <c r="J256" s="23"/>
      <c r="K256" s="23"/>
      <c r="L256" s="23"/>
      <c r="M256" s="23"/>
    </row>
    <row r="257" spans="8:13">
      <c r="H257" s="23"/>
      <c r="I257" s="23"/>
      <c r="J257" s="23"/>
      <c r="K257" s="23"/>
      <c r="L257" s="23"/>
      <c r="M257" s="23"/>
    </row>
    <row r="258" spans="8:13">
      <c r="H258" s="23"/>
      <c r="I258" s="23"/>
      <c r="J258" s="23"/>
      <c r="K258" s="23"/>
      <c r="L258" s="23"/>
      <c r="M258" s="23"/>
    </row>
    <row r="259" spans="8:13">
      <c r="H259" s="23"/>
      <c r="I259" s="23"/>
      <c r="J259" s="23"/>
      <c r="K259" s="23"/>
      <c r="L259" s="23"/>
      <c r="M259" s="23"/>
    </row>
    <row r="260" spans="8:13">
      <c r="H260" s="23"/>
      <c r="I260" s="23"/>
      <c r="J260" s="23"/>
      <c r="K260" s="23"/>
      <c r="L260" s="23"/>
      <c r="M260" s="23"/>
    </row>
    <row r="261" spans="8:13">
      <c r="H261" s="23"/>
      <c r="I261" s="23"/>
      <c r="J261" s="23"/>
      <c r="K261" s="23"/>
      <c r="L261" s="23"/>
      <c r="M261" s="23"/>
    </row>
    <row r="262" spans="8:13">
      <c r="H262" s="23"/>
      <c r="I262" s="23"/>
      <c r="J262" s="23"/>
      <c r="K262" s="23"/>
      <c r="L262" s="23"/>
      <c r="M262" s="23"/>
    </row>
    <row r="263" spans="8:13">
      <c r="H263" s="23"/>
      <c r="I263" s="23"/>
      <c r="J263" s="23"/>
      <c r="K263" s="23"/>
      <c r="L263" s="23"/>
      <c r="M263" s="23"/>
    </row>
    <row r="264" spans="8:13">
      <c r="H264" s="23"/>
      <c r="I264" s="23"/>
      <c r="J264" s="23"/>
      <c r="K264" s="23"/>
      <c r="L264" s="23"/>
      <c r="M264" s="23"/>
    </row>
    <row r="265" spans="8:13">
      <c r="H265" s="23"/>
      <c r="I265" s="23"/>
      <c r="J265" s="23"/>
      <c r="K265" s="23"/>
      <c r="L265" s="23"/>
      <c r="M265" s="23"/>
    </row>
    <row r="266" spans="8:13">
      <c r="H266" s="23"/>
      <c r="I266" s="23"/>
      <c r="J266" s="2"/>
      <c r="K266" s="2"/>
      <c r="L266" s="2"/>
      <c r="M266" s="2"/>
    </row>
    <row r="267" spans="8:13">
      <c r="H267" s="23"/>
      <c r="I267" s="23"/>
      <c r="J267" s="379"/>
      <c r="K267" s="379"/>
      <c r="L267" s="379"/>
      <c r="M267" s="199"/>
    </row>
    <row r="268" spans="8:13">
      <c r="H268" s="23"/>
      <c r="I268" s="23"/>
      <c r="J268" s="2"/>
      <c r="K268" s="2"/>
      <c r="L268" s="2"/>
      <c r="M268" s="2"/>
    </row>
    <row r="269" spans="8:13">
      <c r="H269" s="23"/>
      <c r="I269" s="23"/>
      <c r="J269" s="2"/>
      <c r="K269" s="2"/>
      <c r="L269" s="2"/>
      <c r="M269" s="2"/>
    </row>
    <row r="270" spans="8:13">
      <c r="H270" s="23"/>
      <c r="I270" s="23"/>
      <c r="J270" s="2"/>
      <c r="K270" s="2"/>
      <c r="L270" s="2"/>
      <c r="M270" s="2"/>
    </row>
    <row r="271" spans="8:13">
      <c r="H271" s="23"/>
      <c r="I271" s="23"/>
      <c r="J271" s="2"/>
      <c r="K271" s="2"/>
      <c r="L271" s="2"/>
      <c r="M271" s="2"/>
    </row>
    <row r="272" spans="8:13">
      <c r="H272" s="23"/>
      <c r="I272" s="23"/>
      <c r="J272" s="2"/>
      <c r="K272" s="2"/>
      <c r="L272" s="2"/>
      <c r="M272" s="2"/>
    </row>
    <row r="273" spans="8:13">
      <c r="H273" s="23"/>
      <c r="I273" s="23"/>
      <c r="J273" s="2"/>
      <c r="K273" s="2"/>
      <c r="L273" s="2"/>
      <c r="M273" s="2"/>
    </row>
    <row r="274" spans="8:13">
      <c r="H274" s="23"/>
      <c r="I274" s="23"/>
      <c r="J274" s="2"/>
      <c r="K274" s="2"/>
      <c r="L274" s="2"/>
      <c r="M274" s="2"/>
    </row>
    <row r="275" spans="8:13">
      <c r="H275" s="23"/>
      <c r="I275" s="23"/>
      <c r="J275" s="2"/>
      <c r="K275" s="2"/>
      <c r="L275" s="2"/>
      <c r="M275" s="2"/>
    </row>
    <row r="276" spans="8:13">
      <c r="H276" s="23"/>
      <c r="I276" s="23"/>
      <c r="J276" s="2"/>
      <c r="K276" s="2"/>
      <c r="L276" s="2"/>
      <c r="M276" s="2"/>
    </row>
    <row r="277" spans="8:13">
      <c r="H277" s="23"/>
      <c r="I277" s="23"/>
      <c r="J277" s="2"/>
      <c r="K277" s="2"/>
      <c r="L277" s="2"/>
      <c r="M277" s="2"/>
    </row>
    <row r="278" spans="8:13">
      <c r="H278" s="23"/>
      <c r="I278" s="23"/>
      <c r="J278" s="2"/>
      <c r="K278" s="2"/>
      <c r="L278" s="2"/>
      <c r="M278" s="2"/>
    </row>
    <row r="279" spans="8:13">
      <c r="H279" s="23"/>
      <c r="I279" s="23"/>
      <c r="J279" s="2"/>
      <c r="K279" s="2"/>
      <c r="L279" s="2"/>
      <c r="M279" s="2"/>
    </row>
    <row r="280" spans="8:13">
      <c r="H280" s="23"/>
      <c r="I280" s="23"/>
      <c r="J280" s="2"/>
      <c r="K280" s="2"/>
      <c r="L280" s="2"/>
      <c r="M280" s="2"/>
    </row>
    <row r="281" spans="8:13">
      <c r="H281" s="23"/>
      <c r="I281" s="23"/>
      <c r="J281" s="2"/>
      <c r="K281" s="2"/>
      <c r="L281" s="2"/>
      <c r="M281" s="2"/>
    </row>
    <row r="282" spans="8:13">
      <c r="H282" s="23"/>
      <c r="I282" s="23"/>
      <c r="J282" s="2"/>
      <c r="K282" s="2"/>
      <c r="L282" s="2"/>
      <c r="M282" s="2"/>
    </row>
    <row r="283" spans="8:13">
      <c r="H283" s="23"/>
      <c r="I283" s="23"/>
      <c r="J283" s="2"/>
      <c r="K283" s="2"/>
      <c r="L283" s="2"/>
      <c r="M283" s="2"/>
    </row>
    <row r="284" spans="8:13">
      <c r="H284" s="23"/>
      <c r="I284" s="23"/>
      <c r="J284" s="2"/>
      <c r="K284" s="2"/>
      <c r="L284" s="2"/>
      <c r="M284" s="2"/>
    </row>
    <row r="285" spans="8:13">
      <c r="H285" s="23"/>
      <c r="I285" s="23"/>
      <c r="J285" s="2"/>
      <c r="K285" s="2"/>
      <c r="L285" s="2"/>
      <c r="M285" s="2"/>
    </row>
    <row r="286" spans="8:13">
      <c r="H286" s="23"/>
      <c r="I286" s="23"/>
      <c r="J286" s="2"/>
      <c r="K286" s="2"/>
      <c r="L286" s="2"/>
      <c r="M286" s="2"/>
    </row>
    <row r="287" spans="8:13">
      <c r="H287" s="23"/>
      <c r="I287" s="23"/>
      <c r="J287" s="2"/>
      <c r="K287" s="2"/>
      <c r="L287" s="2"/>
      <c r="M287" s="2"/>
    </row>
    <row r="288" spans="8:13">
      <c r="H288" s="23"/>
      <c r="I288" s="23"/>
      <c r="J288" s="2"/>
      <c r="K288" s="2"/>
      <c r="L288" s="2"/>
      <c r="M288" s="2"/>
    </row>
    <row r="289" spans="8:13">
      <c r="H289" s="23"/>
      <c r="I289" s="23"/>
      <c r="J289" s="2"/>
      <c r="K289" s="2"/>
      <c r="L289" s="2"/>
      <c r="M289" s="2"/>
    </row>
    <row r="290" spans="8:13">
      <c r="H290" s="23"/>
      <c r="I290" s="23"/>
      <c r="J290" s="2"/>
      <c r="K290" s="2"/>
      <c r="L290" s="2"/>
      <c r="M290" s="2"/>
    </row>
    <row r="291" spans="8:13">
      <c r="H291" s="23"/>
      <c r="I291" s="23"/>
      <c r="J291" s="2"/>
      <c r="K291" s="2"/>
      <c r="L291" s="2"/>
      <c r="M291" s="2"/>
    </row>
    <row r="292" spans="8:13">
      <c r="H292" s="23"/>
      <c r="I292" s="23"/>
      <c r="J292" s="2"/>
      <c r="K292" s="2"/>
      <c r="L292" s="2"/>
      <c r="M292" s="2"/>
    </row>
    <row r="293" spans="8:13">
      <c r="H293" s="23"/>
      <c r="I293" s="23"/>
      <c r="J293" s="2"/>
      <c r="K293" s="2"/>
      <c r="L293" s="2"/>
      <c r="M293" s="2"/>
    </row>
    <row r="294" spans="8:13">
      <c r="H294" s="23"/>
      <c r="I294" s="23"/>
      <c r="J294" s="2"/>
      <c r="K294" s="2"/>
      <c r="L294" s="2"/>
      <c r="M294" s="2"/>
    </row>
    <row r="295" spans="8:13">
      <c r="H295" s="23"/>
      <c r="I295" s="23"/>
      <c r="J295" s="2"/>
      <c r="K295" s="2"/>
      <c r="L295" s="2"/>
      <c r="M295" s="2"/>
    </row>
    <row r="296" spans="8:13">
      <c r="H296" s="23"/>
      <c r="I296" s="23"/>
      <c r="J296" s="2"/>
      <c r="K296" s="2"/>
      <c r="L296" s="2"/>
      <c r="M296" s="2"/>
    </row>
    <row r="297" spans="8:13">
      <c r="H297" s="23"/>
      <c r="I297" s="23"/>
      <c r="J297" s="2"/>
      <c r="K297" s="2"/>
      <c r="L297" s="2"/>
      <c r="M297" s="2"/>
    </row>
    <row r="298" spans="8:13">
      <c r="H298" s="23"/>
      <c r="I298" s="23"/>
      <c r="J298" s="2"/>
      <c r="K298" s="2"/>
      <c r="L298" s="2"/>
      <c r="M298" s="2"/>
    </row>
    <row r="299" spans="8:13">
      <c r="H299" s="23"/>
      <c r="I299" s="23"/>
      <c r="J299" s="2"/>
      <c r="K299" s="2"/>
      <c r="L299" s="2"/>
      <c r="M299" s="2"/>
    </row>
    <row r="300" spans="8:13">
      <c r="H300" s="23"/>
      <c r="I300" s="23"/>
      <c r="J300" s="2"/>
      <c r="K300" s="2"/>
      <c r="L300" s="2"/>
      <c r="M300" s="2"/>
    </row>
    <row r="301" spans="8:13">
      <c r="H301" s="23"/>
      <c r="I301" s="23"/>
      <c r="J301" s="2"/>
      <c r="K301" s="2"/>
      <c r="L301" s="2"/>
      <c r="M301" s="2"/>
    </row>
    <row r="302" spans="8:13">
      <c r="H302" s="23"/>
      <c r="I302" s="23"/>
      <c r="J302" s="2"/>
      <c r="K302" s="2"/>
      <c r="L302" s="2"/>
      <c r="M302" s="2"/>
    </row>
    <row r="303" spans="8:13">
      <c r="H303" s="23"/>
      <c r="I303" s="23"/>
      <c r="J303" s="2"/>
      <c r="K303" s="2"/>
      <c r="L303" s="2"/>
      <c r="M303" s="2"/>
    </row>
    <row r="304" spans="8:13">
      <c r="H304" s="23"/>
      <c r="I304" s="23"/>
      <c r="J304" s="2"/>
      <c r="K304" s="2"/>
      <c r="L304" s="2"/>
      <c r="M304" s="2"/>
    </row>
    <row r="305" spans="8:13">
      <c r="H305" s="23"/>
      <c r="I305" s="23"/>
      <c r="J305" s="2"/>
      <c r="K305" s="2"/>
      <c r="L305" s="2"/>
      <c r="M305" s="2"/>
    </row>
    <row r="306" spans="8:13">
      <c r="H306" s="23"/>
      <c r="I306" s="23"/>
      <c r="J306" s="2"/>
      <c r="K306" s="2"/>
      <c r="L306" s="2"/>
      <c r="M306" s="2"/>
    </row>
    <row r="307" spans="8:13">
      <c r="H307" s="23"/>
      <c r="I307" s="23"/>
      <c r="J307" s="2"/>
      <c r="K307" s="2"/>
      <c r="L307" s="2"/>
      <c r="M307" s="2"/>
    </row>
    <row r="308" spans="8:13">
      <c r="H308" s="23"/>
      <c r="I308" s="23"/>
      <c r="J308" s="2"/>
      <c r="K308" s="2"/>
      <c r="L308" s="2"/>
      <c r="M308" s="2"/>
    </row>
    <row r="309" spans="8:13">
      <c r="H309" s="23"/>
      <c r="I309" s="23"/>
      <c r="J309" s="2"/>
      <c r="K309" s="2"/>
      <c r="L309" s="2"/>
      <c r="M309" s="2"/>
    </row>
    <row r="310" spans="8:13">
      <c r="H310" s="23"/>
      <c r="I310" s="23"/>
      <c r="J310" s="2"/>
      <c r="K310" s="2"/>
      <c r="L310" s="2"/>
      <c r="M310" s="2"/>
    </row>
    <row r="311" spans="8:13">
      <c r="H311" s="23"/>
      <c r="I311" s="23"/>
      <c r="J311" s="2"/>
      <c r="K311" s="2"/>
      <c r="L311" s="2"/>
      <c r="M311" s="2"/>
    </row>
    <row r="312" spans="8:13">
      <c r="H312" s="23"/>
      <c r="I312" s="23"/>
      <c r="J312" s="2"/>
      <c r="K312" s="2"/>
      <c r="L312" s="2"/>
      <c r="M312" s="2"/>
    </row>
    <row r="313" spans="8:13">
      <c r="H313" s="23"/>
      <c r="I313" s="23"/>
      <c r="J313" s="2"/>
      <c r="K313" s="2"/>
      <c r="L313" s="2"/>
      <c r="M313" s="2"/>
    </row>
    <row r="314" spans="8:13">
      <c r="H314" s="23"/>
      <c r="I314" s="23"/>
      <c r="J314" s="2"/>
      <c r="K314" s="2"/>
      <c r="L314" s="2"/>
      <c r="M314" s="2"/>
    </row>
    <row r="315" spans="8:13">
      <c r="H315" s="23"/>
      <c r="I315" s="23"/>
      <c r="J315" s="2"/>
      <c r="K315" s="2"/>
      <c r="L315" s="2"/>
      <c r="M315" s="2"/>
    </row>
    <row r="316" spans="8:13">
      <c r="H316" s="23"/>
      <c r="I316" s="23"/>
      <c r="J316" s="2"/>
      <c r="K316" s="2"/>
      <c r="L316" s="2"/>
      <c r="M316" s="2"/>
    </row>
    <row r="317" spans="8:13">
      <c r="H317" s="23"/>
      <c r="I317" s="23"/>
      <c r="J317" s="2"/>
      <c r="K317" s="2"/>
      <c r="L317" s="2"/>
      <c r="M317" s="2"/>
    </row>
    <row r="318" spans="8:13">
      <c r="H318" s="23"/>
      <c r="I318" s="23"/>
      <c r="J318" s="2"/>
      <c r="K318" s="2"/>
      <c r="L318" s="2"/>
      <c r="M318" s="2"/>
    </row>
    <row r="319" spans="8:13">
      <c r="H319" s="23"/>
      <c r="I319" s="23"/>
      <c r="J319" s="2"/>
      <c r="K319" s="2"/>
      <c r="L319" s="2"/>
      <c r="M319" s="2"/>
    </row>
    <row r="320" spans="8:13">
      <c r="H320" s="23"/>
      <c r="I320" s="23"/>
      <c r="J320" s="2"/>
      <c r="K320" s="2"/>
      <c r="L320" s="2"/>
      <c r="M320" s="2"/>
    </row>
    <row r="321" spans="8:13">
      <c r="H321" s="23"/>
      <c r="I321" s="23"/>
      <c r="J321" s="2"/>
      <c r="K321" s="2"/>
      <c r="L321" s="2"/>
      <c r="M321" s="2"/>
    </row>
    <row r="322" spans="8:13">
      <c r="H322" s="23"/>
      <c r="I322" s="23"/>
      <c r="J322" s="2"/>
      <c r="K322" s="2"/>
      <c r="L322" s="2"/>
      <c r="M322" s="2"/>
    </row>
    <row r="323" spans="8:13">
      <c r="H323" s="23"/>
      <c r="I323" s="23"/>
      <c r="J323" s="2"/>
      <c r="K323" s="2"/>
      <c r="L323" s="2"/>
      <c r="M323" s="2"/>
    </row>
    <row r="324" spans="8:13">
      <c r="H324" s="23"/>
      <c r="I324" s="23"/>
      <c r="J324" s="2"/>
      <c r="K324" s="2"/>
      <c r="L324" s="2"/>
      <c r="M324" s="2"/>
    </row>
    <row r="325" spans="8:13">
      <c r="H325" s="23"/>
      <c r="I325" s="23"/>
      <c r="J325" s="2"/>
      <c r="K325" s="2"/>
      <c r="L325" s="2"/>
      <c r="M325" s="2"/>
    </row>
    <row r="326" spans="8:13">
      <c r="H326" s="23"/>
      <c r="I326" s="23"/>
      <c r="J326" s="2"/>
      <c r="K326" s="2"/>
      <c r="L326" s="2"/>
      <c r="M326" s="2"/>
    </row>
    <row r="327" spans="8:13">
      <c r="H327" s="23"/>
      <c r="I327" s="23"/>
      <c r="J327" s="2"/>
      <c r="K327" s="2"/>
      <c r="L327" s="2"/>
      <c r="M327" s="2"/>
    </row>
    <row r="328" spans="8:13">
      <c r="H328" s="23"/>
      <c r="I328" s="23"/>
      <c r="J328" s="2"/>
      <c r="K328" s="2"/>
      <c r="L328" s="2"/>
      <c r="M328" s="2"/>
    </row>
    <row r="329" spans="8:13">
      <c r="H329" s="23"/>
      <c r="I329" s="23"/>
      <c r="J329" s="2"/>
      <c r="K329" s="2"/>
      <c r="L329" s="2"/>
      <c r="M329" s="2"/>
    </row>
    <row r="330" spans="8:13">
      <c r="H330" s="23"/>
      <c r="I330" s="23"/>
      <c r="J330" s="2"/>
      <c r="K330" s="2"/>
      <c r="L330" s="2"/>
      <c r="M330" s="2"/>
    </row>
    <row r="331" spans="8:13">
      <c r="H331" s="23"/>
      <c r="I331" s="23"/>
      <c r="J331" s="2"/>
      <c r="K331" s="2"/>
      <c r="L331" s="2"/>
      <c r="M331" s="2"/>
    </row>
    <row r="332" spans="8:13">
      <c r="H332" s="23"/>
      <c r="I332" s="23"/>
      <c r="J332" s="2"/>
      <c r="K332" s="2"/>
      <c r="L332" s="2"/>
      <c r="M332" s="2"/>
    </row>
    <row r="333" spans="8:13">
      <c r="H333" s="23"/>
      <c r="I333" s="23"/>
      <c r="J333" s="2"/>
      <c r="K333" s="2"/>
      <c r="L333" s="2"/>
      <c r="M333" s="2"/>
    </row>
    <row r="334" spans="8:13">
      <c r="H334" s="23"/>
      <c r="I334" s="23"/>
      <c r="J334" s="2"/>
      <c r="K334" s="2"/>
      <c r="L334" s="2"/>
      <c r="M334" s="2"/>
    </row>
    <row r="335" spans="8:13">
      <c r="H335" s="23"/>
      <c r="I335" s="23"/>
      <c r="J335" s="2"/>
      <c r="K335" s="2"/>
      <c r="L335" s="2"/>
      <c r="M335" s="2"/>
    </row>
    <row r="336" spans="8:13">
      <c r="H336" s="23"/>
      <c r="I336" s="23"/>
      <c r="J336" s="2"/>
      <c r="K336" s="2"/>
      <c r="L336" s="2"/>
      <c r="M336" s="2"/>
    </row>
    <row r="337" spans="8:13">
      <c r="H337" s="23"/>
      <c r="I337" s="23"/>
      <c r="J337" s="2"/>
      <c r="K337" s="2"/>
      <c r="L337" s="2"/>
      <c r="M337" s="2"/>
    </row>
    <row r="338" spans="8:13">
      <c r="H338" s="23"/>
      <c r="I338" s="23"/>
      <c r="J338" s="2"/>
      <c r="K338" s="2"/>
      <c r="L338" s="2"/>
      <c r="M338" s="2"/>
    </row>
    <row r="339" spans="8:13">
      <c r="H339" s="23"/>
      <c r="I339" s="23"/>
      <c r="J339" s="2"/>
      <c r="K339" s="2"/>
      <c r="L339" s="2"/>
      <c r="M339" s="2"/>
    </row>
    <row r="340" spans="8:13">
      <c r="H340" s="23"/>
      <c r="I340" s="23"/>
      <c r="J340" s="2"/>
      <c r="K340" s="2"/>
      <c r="L340" s="2"/>
      <c r="M340" s="2"/>
    </row>
    <row r="341" spans="8:13">
      <c r="H341" s="23"/>
      <c r="I341" s="23"/>
      <c r="J341" s="2"/>
      <c r="K341" s="2"/>
      <c r="L341" s="2"/>
      <c r="M341" s="2"/>
    </row>
    <row r="342" spans="8:13">
      <c r="H342" s="23"/>
      <c r="I342" s="23"/>
      <c r="J342" s="2"/>
      <c r="K342" s="2"/>
      <c r="L342" s="2"/>
      <c r="M342" s="2"/>
    </row>
    <row r="343" spans="8:13">
      <c r="H343" s="23"/>
      <c r="I343" s="23"/>
      <c r="J343" s="2"/>
      <c r="K343" s="2"/>
      <c r="L343" s="2"/>
      <c r="M343" s="2"/>
    </row>
    <row r="344" spans="8:13">
      <c r="H344" s="23"/>
      <c r="I344" s="23"/>
      <c r="J344" s="2"/>
      <c r="K344" s="2"/>
      <c r="L344" s="2"/>
      <c r="M344" s="2"/>
    </row>
    <row r="345" spans="8:13">
      <c r="H345" s="23"/>
      <c r="I345" s="23"/>
      <c r="J345" s="2"/>
      <c r="K345" s="2"/>
      <c r="L345" s="2"/>
      <c r="M345" s="2"/>
    </row>
    <row r="346" spans="8:13">
      <c r="H346" s="23"/>
      <c r="I346" s="23"/>
      <c r="J346" s="2"/>
      <c r="K346" s="2"/>
      <c r="L346" s="2"/>
      <c r="M346" s="2"/>
    </row>
    <row r="347" spans="8:13">
      <c r="H347" s="23"/>
      <c r="I347" s="23"/>
      <c r="J347" s="2"/>
      <c r="K347" s="2"/>
      <c r="L347" s="2"/>
      <c r="M347" s="2"/>
    </row>
    <row r="348" spans="8:13">
      <c r="H348" s="23"/>
      <c r="I348" s="23"/>
      <c r="J348" s="2"/>
      <c r="K348" s="2"/>
      <c r="L348" s="2"/>
      <c r="M348" s="2"/>
    </row>
    <row r="349" spans="8:13">
      <c r="H349" s="23"/>
      <c r="I349" s="23"/>
      <c r="J349" s="2"/>
      <c r="K349" s="2"/>
      <c r="L349" s="2"/>
      <c r="M349" s="2"/>
    </row>
    <row r="350" spans="8:13">
      <c r="H350" s="23"/>
      <c r="I350" s="23"/>
      <c r="J350" s="2"/>
      <c r="K350" s="2"/>
      <c r="L350" s="2"/>
      <c r="M350" s="2"/>
    </row>
    <row r="351" spans="8:13">
      <c r="H351" s="23"/>
      <c r="I351" s="23"/>
      <c r="J351" s="2"/>
      <c r="K351" s="2"/>
      <c r="L351" s="2"/>
      <c r="M351" s="2"/>
    </row>
    <row r="352" spans="8:13">
      <c r="H352" s="23"/>
      <c r="I352" s="23"/>
      <c r="J352" s="2"/>
      <c r="K352" s="2"/>
      <c r="L352" s="2"/>
      <c r="M352" s="2"/>
    </row>
    <row r="353" spans="8:13">
      <c r="H353" s="23"/>
      <c r="I353" s="23"/>
      <c r="J353" s="2"/>
      <c r="K353" s="2"/>
      <c r="L353" s="2"/>
      <c r="M353" s="2"/>
    </row>
    <row r="354" spans="8:13">
      <c r="H354" s="23"/>
      <c r="I354" s="23"/>
      <c r="J354" s="2"/>
      <c r="K354" s="2"/>
      <c r="L354" s="2"/>
      <c r="M354" s="2"/>
    </row>
    <row r="355" spans="8:13">
      <c r="H355" s="23"/>
      <c r="I355" s="23"/>
      <c r="J355" s="2"/>
      <c r="K355" s="2"/>
      <c r="L355" s="2"/>
      <c r="M355" s="2"/>
    </row>
    <row r="356" spans="8:13">
      <c r="H356" s="23"/>
      <c r="I356" s="23"/>
      <c r="J356" s="2"/>
      <c r="K356" s="2"/>
      <c r="L356" s="2"/>
      <c r="M356" s="2"/>
    </row>
    <row r="357" spans="8:13">
      <c r="H357" s="23"/>
      <c r="I357" s="23"/>
      <c r="J357" s="2"/>
      <c r="K357" s="2"/>
      <c r="L357" s="2"/>
      <c r="M357" s="2"/>
    </row>
    <row r="358" spans="8:13">
      <c r="H358" s="23"/>
      <c r="I358" s="23"/>
      <c r="J358" s="2"/>
      <c r="K358" s="2"/>
      <c r="L358" s="2"/>
      <c r="M358" s="2"/>
    </row>
    <row r="359" spans="8:13">
      <c r="H359" s="23"/>
      <c r="I359" s="23"/>
      <c r="J359" s="2"/>
      <c r="K359" s="2"/>
      <c r="L359" s="2"/>
      <c r="M359" s="2"/>
    </row>
    <row r="360" spans="8:13">
      <c r="H360" s="23"/>
      <c r="I360" s="23"/>
      <c r="J360" s="2"/>
      <c r="K360" s="2"/>
      <c r="L360" s="2"/>
      <c r="M360" s="2"/>
    </row>
    <row r="361" spans="8:13">
      <c r="H361" s="23"/>
      <c r="I361" s="23"/>
      <c r="J361" s="2"/>
      <c r="K361" s="2"/>
      <c r="L361" s="2"/>
      <c r="M361" s="2"/>
    </row>
    <row r="362" spans="8:13">
      <c r="H362" s="23"/>
      <c r="I362" s="23"/>
      <c r="J362" s="2"/>
      <c r="K362" s="2"/>
      <c r="L362" s="2"/>
      <c r="M362" s="2"/>
    </row>
    <row r="363" spans="8:13">
      <c r="H363" s="23"/>
      <c r="I363" s="23"/>
      <c r="J363" s="2"/>
      <c r="K363" s="2"/>
      <c r="L363" s="2"/>
      <c r="M363" s="2"/>
    </row>
    <row r="364" spans="8:13">
      <c r="H364" s="23"/>
      <c r="I364" s="23"/>
      <c r="J364" s="2"/>
      <c r="K364" s="2"/>
      <c r="L364" s="2"/>
      <c r="M364" s="2"/>
    </row>
    <row r="365" spans="8:13">
      <c r="H365" s="23"/>
      <c r="I365" s="23"/>
      <c r="J365" s="2"/>
      <c r="K365" s="2"/>
      <c r="L365" s="2"/>
      <c r="M365" s="2"/>
    </row>
    <row r="366" spans="8:13">
      <c r="H366" s="23"/>
      <c r="I366" s="23"/>
      <c r="J366" s="2"/>
      <c r="K366" s="2"/>
      <c r="L366" s="2"/>
      <c r="M366" s="2"/>
    </row>
    <row r="367" spans="8:13">
      <c r="H367" s="23"/>
      <c r="I367" s="23"/>
      <c r="J367" s="2"/>
      <c r="K367" s="2"/>
      <c r="L367" s="2"/>
      <c r="M367" s="2"/>
    </row>
    <row r="368" spans="8:13">
      <c r="H368" s="23"/>
      <c r="I368" s="23"/>
      <c r="J368" s="2"/>
      <c r="K368" s="2"/>
      <c r="L368" s="2"/>
      <c r="M368" s="2"/>
    </row>
    <row r="369" spans="8:13">
      <c r="H369" s="23"/>
      <c r="I369" s="23"/>
      <c r="J369" s="2"/>
      <c r="K369" s="2"/>
      <c r="L369" s="2"/>
      <c r="M369" s="2"/>
    </row>
    <row r="370" spans="8:13">
      <c r="H370" s="23"/>
      <c r="I370" s="23"/>
      <c r="J370" s="2"/>
      <c r="K370" s="2"/>
      <c r="L370" s="2"/>
      <c r="M370" s="2"/>
    </row>
    <row r="371" spans="8:13">
      <c r="H371" s="23"/>
      <c r="I371" s="23"/>
      <c r="J371" s="2"/>
      <c r="K371" s="2"/>
      <c r="L371" s="2"/>
      <c r="M371" s="2"/>
    </row>
    <row r="372" spans="8:13">
      <c r="H372" s="23"/>
      <c r="I372" s="23"/>
      <c r="J372" s="2"/>
      <c r="K372" s="2"/>
      <c r="L372" s="2"/>
      <c r="M372" s="2"/>
    </row>
    <row r="373" spans="8:13">
      <c r="H373" s="23"/>
      <c r="I373" s="23"/>
      <c r="J373" s="2"/>
      <c r="K373" s="2"/>
      <c r="L373" s="2"/>
      <c r="M373" s="2"/>
    </row>
    <row r="374" spans="8:13">
      <c r="H374" s="23"/>
      <c r="I374" s="23"/>
      <c r="J374" s="2"/>
      <c r="K374" s="2"/>
      <c r="L374" s="2"/>
      <c r="M374" s="2"/>
    </row>
    <row r="375" spans="8:13">
      <c r="H375" s="23"/>
      <c r="I375" s="23"/>
      <c r="J375" s="2"/>
      <c r="K375" s="2"/>
      <c r="L375" s="2"/>
      <c r="M375" s="2"/>
    </row>
    <row r="376" spans="8:13">
      <c r="H376" s="23"/>
      <c r="I376" s="23"/>
      <c r="J376" s="2"/>
      <c r="K376" s="2"/>
      <c r="L376" s="2"/>
      <c r="M376" s="2"/>
    </row>
    <row r="377" spans="8:13">
      <c r="H377" s="23"/>
      <c r="I377" s="23"/>
      <c r="J377" s="2"/>
      <c r="K377" s="2"/>
      <c r="L377" s="2"/>
      <c r="M377" s="2"/>
    </row>
    <row r="378" spans="8:13">
      <c r="H378" s="23"/>
      <c r="I378" s="23"/>
      <c r="J378" s="2"/>
      <c r="K378" s="2"/>
      <c r="L378" s="2"/>
      <c r="M378" s="2"/>
    </row>
    <row r="379" spans="8:13">
      <c r="H379" s="23"/>
      <c r="I379" s="23"/>
      <c r="J379" s="2"/>
      <c r="K379" s="2"/>
      <c r="L379" s="2"/>
      <c r="M379" s="2"/>
    </row>
    <row r="380" spans="8:13">
      <c r="H380" s="23"/>
      <c r="I380" s="23"/>
      <c r="J380" s="2"/>
      <c r="K380" s="2"/>
      <c r="L380" s="2"/>
      <c r="M380" s="2"/>
    </row>
    <row r="381" spans="8:13">
      <c r="H381" s="23"/>
      <c r="I381" s="23"/>
      <c r="J381" s="2"/>
      <c r="K381" s="2"/>
      <c r="L381" s="2"/>
      <c r="M381" s="2"/>
    </row>
    <row r="382" spans="8:13">
      <c r="H382" s="23"/>
      <c r="I382" s="23"/>
      <c r="J382" s="2"/>
      <c r="K382" s="2"/>
      <c r="L382" s="2"/>
      <c r="M382" s="2"/>
    </row>
    <row r="383" spans="8:13">
      <c r="H383" s="23"/>
      <c r="I383" s="23"/>
      <c r="J383" s="2"/>
      <c r="K383" s="2"/>
      <c r="L383" s="2"/>
      <c r="M383" s="2"/>
    </row>
    <row r="384" spans="8:13">
      <c r="H384" s="23"/>
      <c r="I384" s="23"/>
      <c r="J384" s="2"/>
      <c r="K384" s="2"/>
      <c r="L384" s="2"/>
      <c r="M384" s="2"/>
    </row>
    <row r="385" spans="8:13">
      <c r="H385" s="23"/>
      <c r="I385" s="23"/>
      <c r="J385" s="2"/>
      <c r="K385" s="2"/>
      <c r="L385" s="2"/>
      <c r="M385" s="2"/>
    </row>
    <row r="386" spans="8:13">
      <c r="H386" s="23"/>
      <c r="I386" s="23"/>
      <c r="J386" s="2"/>
      <c r="K386" s="2"/>
      <c r="L386" s="2"/>
      <c r="M386" s="2"/>
    </row>
    <row r="387" spans="8:13">
      <c r="H387" s="23"/>
      <c r="I387" s="23"/>
      <c r="J387" s="2"/>
      <c r="K387" s="2"/>
      <c r="L387" s="2"/>
      <c r="M387" s="2"/>
    </row>
    <row r="388" spans="8:13">
      <c r="H388" s="23"/>
      <c r="I388" s="23"/>
      <c r="J388" s="2"/>
      <c r="K388" s="2"/>
      <c r="L388" s="2"/>
      <c r="M388" s="2"/>
    </row>
    <row r="389" spans="8:13">
      <c r="H389" s="23"/>
      <c r="I389" s="23"/>
      <c r="J389" s="2"/>
      <c r="K389" s="2"/>
      <c r="L389" s="2"/>
      <c r="M389" s="2"/>
    </row>
    <row r="390" spans="8:13">
      <c r="H390" s="23"/>
      <c r="I390" s="23"/>
      <c r="J390" s="2"/>
      <c r="K390" s="2"/>
      <c r="L390" s="2"/>
      <c r="M390" s="2"/>
    </row>
    <row r="391" spans="8:13">
      <c r="H391" s="23"/>
      <c r="I391" s="23"/>
      <c r="J391" s="2"/>
      <c r="K391" s="2"/>
      <c r="L391" s="2"/>
      <c r="M391" s="2"/>
    </row>
    <row r="392" spans="8:13">
      <c r="H392" s="23"/>
      <c r="I392" s="23"/>
      <c r="J392" s="2"/>
      <c r="K392" s="2"/>
      <c r="L392" s="2"/>
      <c r="M392" s="2"/>
    </row>
    <row r="393" spans="8:13">
      <c r="H393" s="23"/>
      <c r="I393" s="23"/>
      <c r="J393" s="2"/>
      <c r="K393" s="2"/>
      <c r="L393" s="2"/>
      <c r="M393" s="2"/>
    </row>
    <row r="394" spans="8:13">
      <c r="H394" s="23"/>
      <c r="I394" s="23"/>
      <c r="J394" s="2"/>
      <c r="K394" s="2"/>
      <c r="L394" s="2"/>
      <c r="M394" s="2"/>
    </row>
    <row r="395" spans="8:13">
      <c r="H395" s="23"/>
      <c r="I395" s="23"/>
      <c r="J395" s="2"/>
      <c r="K395" s="2"/>
      <c r="L395" s="2"/>
      <c r="M395" s="2"/>
    </row>
    <row r="396" spans="8:13">
      <c r="H396" s="23"/>
      <c r="I396" s="23"/>
      <c r="J396" s="2"/>
      <c r="K396" s="2"/>
      <c r="L396" s="2"/>
      <c r="M396" s="2"/>
    </row>
    <row r="397" spans="8:13">
      <c r="H397" s="23"/>
      <c r="I397" s="23"/>
      <c r="J397" s="2"/>
      <c r="K397" s="2"/>
      <c r="L397" s="2"/>
      <c r="M397" s="2"/>
    </row>
    <row r="398" spans="8:13">
      <c r="H398" s="23"/>
      <c r="I398" s="23"/>
      <c r="J398" s="2"/>
      <c r="K398" s="2"/>
      <c r="L398" s="2"/>
      <c r="M398" s="2"/>
    </row>
    <row r="399" spans="8:13">
      <c r="H399" s="23"/>
      <c r="I399" s="23"/>
      <c r="J399" s="2"/>
      <c r="K399" s="2"/>
      <c r="L399" s="2"/>
      <c r="M399" s="2"/>
    </row>
    <row r="400" spans="8:13">
      <c r="H400" s="23"/>
      <c r="I400" s="23"/>
      <c r="J400" s="2"/>
      <c r="K400" s="2"/>
      <c r="L400" s="2"/>
      <c r="M400" s="2"/>
    </row>
    <row r="401" spans="8:13">
      <c r="H401" s="23"/>
      <c r="I401" s="23"/>
      <c r="J401" s="2"/>
      <c r="K401" s="2"/>
      <c r="L401" s="2"/>
      <c r="M401" s="2"/>
    </row>
    <row r="402" spans="8:13">
      <c r="H402" s="23"/>
      <c r="I402" s="23"/>
      <c r="J402" s="2"/>
      <c r="K402" s="2"/>
      <c r="L402" s="2"/>
      <c r="M402" s="2"/>
    </row>
    <row r="403" spans="8:13">
      <c r="H403" s="23"/>
      <c r="I403" s="23"/>
      <c r="J403" s="2"/>
      <c r="K403" s="2"/>
      <c r="L403" s="2"/>
      <c r="M403" s="2"/>
    </row>
    <row r="404" spans="8:13">
      <c r="H404" s="23"/>
      <c r="I404" s="23"/>
      <c r="J404" s="2"/>
      <c r="K404" s="2"/>
      <c r="L404" s="2"/>
      <c r="M404" s="2"/>
    </row>
    <row r="405" spans="8:13">
      <c r="H405" s="23"/>
      <c r="I405" s="23"/>
      <c r="J405" s="2"/>
      <c r="K405" s="2"/>
      <c r="L405" s="2"/>
      <c r="M405" s="2"/>
    </row>
    <row r="406" spans="8:13">
      <c r="H406" s="23"/>
      <c r="I406" s="23"/>
      <c r="J406" s="2"/>
      <c r="K406" s="2"/>
      <c r="L406" s="2"/>
      <c r="M406" s="2"/>
    </row>
    <row r="407" spans="8:13">
      <c r="H407" s="23"/>
      <c r="I407" s="23"/>
      <c r="J407" s="2"/>
      <c r="K407" s="2"/>
      <c r="L407" s="2"/>
      <c r="M407" s="2"/>
    </row>
    <row r="408" spans="8:13">
      <c r="H408" s="23"/>
      <c r="I408" s="23"/>
      <c r="J408" s="2"/>
      <c r="K408" s="2"/>
      <c r="L408" s="2"/>
      <c r="M408" s="2"/>
    </row>
    <row r="409" spans="8:13">
      <c r="J409" s="2"/>
      <c r="K409" s="2"/>
      <c r="L409" s="2"/>
      <c r="M409" s="2"/>
    </row>
    <row r="410" spans="8:13">
      <c r="J410" s="2"/>
      <c r="K410" s="2"/>
      <c r="L410" s="2"/>
      <c r="M410" s="2"/>
    </row>
  </sheetData>
  <mergeCells count="2">
    <mergeCell ref="B1:BB1"/>
    <mergeCell ref="J267:L267"/>
  </mergeCells>
  <phoneticPr fontId="6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39"/>
  <sheetViews>
    <sheetView workbookViewId="0"/>
  </sheetViews>
  <sheetFormatPr defaultRowHeight="12.75"/>
  <cols>
    <col min="1" max="1" width="17.42578125" style="21" customWidth="1"/>
    <col min="2" max="2" width="14.42578125" style="21" customWidth="1"/>
    <col min="3" max="3" width="12.7109375" style="21" customWidth="1"/>
    <col min="4" max="4" width="11.42578125" style="21" customWidth="1"/>
    <col min="5" max="5" width="13.28515625" style="21" customWidth="1"/>
    <col min="6" max="6" width="11.140625" style="21" customWidth="1"/>
    <col min="7" max="7" width="11.5703125" style="21" bestFit="1" customWidth="1"/>
    <col min="8" max="8" width="14.42578125" style="21" customWidth="1"/>
    <col min="9" max="9" width="12.140625" style="21" customWidth="1"/>
    <col min="10" max="11" width="14" style="21" customWidth="1"/>
    <col min="12" max="12" width="12" style="21" customWidth="1"/>
    <col min="13" max="16384" width="9.140625" style="21"/>
  </cols>
  <sheetData>
    <row r="1" spans="1:11" ht="33.75" customHeight="1" thickBot="1">
      <c r="B1" s="380" t="s">
        <v>222</v>
      </c>
      <c r="C1" s="381"/>
      <c r="D1" s="381"/>
      <c r="E1" s="381"/>
      <c r="F1" s="381"/>
      <c r="G1" s="381"/>
      <c r="H1" s="381"/>
      <c r="I1" s="381"/>
      <c r="J1" s="381"/>
      <c r="K1" s="382"/>
    </row>
    <row r="3" spans="1:11" ht="20.25" customHeight="1">
      <c r="B3" s="68" t="s">
        <v>211</v>
      </c>
      <c r="C3" s="68" t="s">
        <v>212</v>
      </c>
      <c r="D3" s="68" t="s">
        <v>213</v>
      </c>
      <c r="E3" s="68" t="s">
        <v>214</v>
      </c>
      <c r="F3" s="68" t="s">
        <v>215</v>
      </c>
      <c r="G3" s="68" t="s">
        <v>216</v>
      </c>
      <c r="H3" s="68" t="s">
        <v>217</v>
      </c>
      <c r="I3" s="68" t="s">
        <v>218</v>
      </c>
      <c r="J3" s="68" t="s">
        <v>219</v>
      </c>
      <c r="K3" s="68" t="s">
        <v>220</v>
      </c>
    </row>
    <row r="4" spans="1:11" hidden="1">
      <c r="A4" s="67">
        <v>37257</v>
      </c>
      <c r="B4" s="21">
        <v>576</v>
      </c>
      <c r="C4" s="21">
        <v>749</v>
      </c>
      <c r="D4" s="21">
        <v>4012</v>
      </c>
      <c r="E4" s="21">
        <v>3054</v>
      </c>
      <c r="F4" s="21">
        <v>675</v>
      </c>
      <c r="G4" s="21">
        <v>2083</v>
      </c>
      <c r="H4" s="21">
        <v>373</v>
      </c>
      <c r="I4" s="21">
        <v>2105</v>
      </c>
      <c r="J4" s="21">
        <v>1565</v>
      </c>
      <c r="K4" s="21">
        <v>15192</v>
      </c>
    </row>
    <row r="5" spans="1:11" hidden="1">
      <c r="A5" s="67">
        <v>37288</v>
      </c>
      <c r="B5" s="21">
        <v>579</v>
      </c>
      <c r="C5" s="21">
        <v>707</v>
      </c>
      <c r="D5" s="21">
        <v>3795</v>
      </c>
      <c r="E5" s="21">
        <v>2844</v>
      </c>
      <c r="F5" s="21">
        <v>618</v>
      </c>
      <c r="G5" s="21">
        <v>1898</v>
      </c>
      <c r="H5" s="21">
        <v>355</v>
      </c>
      <c r="I5" s="21">
        <v>1933</v>
      </c>
      <c r="J5" s="21">
        <v>1539</v>
      </c>
      <c r="K5" s="21">
        <v>14268</v>
      </c>
    </row>
    <row r="6" spans="1:11" hidden="1">
      <c r="A6" s="67">
        <v>37316</v>
      </c>
      <c r="B6" s="21">
        <v>613</v>
      </c>
      <c r="C6" s="21">
        <v>769</v>
      </c>
      <c r="D6" s="21">
        <v>4195</v>
      </c>
      <c r="E6" s="21">
        <v>3119</v>
      </c>
      <c r="F6" s="21">
        <v>703</v>
      </c>
      <c r="G6" s="21">
        <v>2125</v>
      </c>
      <c r="H6" s="21">
        <v>365</v>
      </c>
      <c r="I6" s="21">
        <v>2136</v>
      </c>
      <c r="J6" s="21">
        <v>1665</v>
      </c>
      <c r="K6" s="21">
        <v>15690</v>
      </c>
    </row>
    <row r="7" spans="1:11" hidden="1">
      <c r="A7" s="67">
        <v>37347</v>
      </c>
      <c r="B7" s="21">
        <v>566</v>
      </c>
      <c r="C7" s="21">
        <v>741</v>
      </c>
      <c r="D7" s="21">
        <v>4005</v>
      </c>
      <c r="E7" s="21">
        <v>3027</v>
      </c>
      <c r="F7" s="21">
        <v>651</v>
      </c>
      <c r="G7" s="21">
        <v>2068</v>
      </c>
      <c r="H7" s="21">
        <v>310</v>
      </c>
      <c r="I7" s="21">
        <v>2137</v>
      </c>
      <c r="J7" s="21">
        <v>1522</v>
      </c>
      <c r="K7" s="21">
        <v>15027</v>
      </c>
    </row>
    <row r="8" spans="1:11" hidden="1">
      <c r="A8" s="67">
        <v>37377</v>
      </c>
      <c r="B8" s="21">
        <v>618</v>
      </c>
      <c r="C8" s="21">
        <v>821</v>
      </c>
      <c r="D8" s="21">
        <v>4591</v>
      </c>
      <c r="E8" s="21">
        <v>3241</v>
      </c>
      <c r="F8" s="21">
        <v>730</v>
      </c>
      <c r="G8" s="21">
        <v>2250</v>
      </c>
      <c r="H8" s="21">
        <v>316</v>
      </c>
      <c r="I8" s="21">
        <v>2306</v>
      </c>
      <c r="J8" s="21">
        <v>1597</v>
      </c>
      <c r="K8" s="21">
        <v>16470</v>
      </c>
    </row>
    <row r="9" spans="1:11" hidden="1">
      <c r="A9" s="67">
        <v>37408</v>
      </c>
      <c r="B9" s="21">
        <v>615</v>
      </c>
      <c r="C9" s="21">
        <v>811</v>
      </c>
      <c r="D9" s="21">
        <v>4841</v>
      </c>
      <c r="E9" s="21">
        <v>3140</v>
      </c>
      <c r="F9" s="21">
        <v>689</v>
      </c>
      <c r="G9" s="21">
        <v>2130</v>
      </c>
      <c r="H9" s="21">
        <v>318</v>
      </c>
      <c r="I9" s="21">
        <v>2254</v>
      </c>
      <c r="J9" s="21">
        <v>1656</v>
      </c>
      <c r="K9" s="21">
        <v>16454</v>
      </c>
    </row>
    <row r="10" spans="1:11" hidden="1">
      <c r="A10" s="67">
        <v>37438</v>
      </c>
      <c r="B10" s="21">
        <v>635</v>
      </c>
      <c r="C10" s="21">
        <v>853</v>
      </c>
      <c r="D10" s="21">
        <v>5267</v>
      </c>
      <c r="E10" s="21">
        <v>3262</v>
      </c>
      <c r="F10" s="21">
        <v>747</v>
      </c>
      <c r="G10" s="21">
        <v>2220</v>
      </c>
      <c r="H10" s="21">
        <v>347</v>
      </c>
      <c r="I10" s="21">
        <v>2331</v>
      </c>
      <c r="J10" s="21">
        <v>1760</v>
      </c>
      <c r="K10" s="21">
        <v>17422</v>
      </c>
    </row>
    <row r="11" spans="1:11" hidden="1">
      <c r="A11" s="67">
        <v>37469</v>
      </c>
      <c r="B11" s="21">
        <v>592</v>
      </c>
      <c r="C11" s="21">
        <v>813</v>
      </c>
      <c r="D11" s="21">
        <v>4621</v>
      </c>
      <c r="E11" s="21">
        <v>3234</v>
      </c>
      <c r="F11" s="21">
        <v>759</v>
      </c>
      <c r="G11" s="21">
        <v>2191</v>
      </c>
      <c r="H11" s="21">
        <v>355</v>
      </c>
      <c r="I11" s="21">
        <v>2323</v>
      </c>
      <c r="J11" s="21">
        <v>1763</v>
      </c>
      <c r="K11" s="21">
        <v>16651</v>
      </c>
    </row>
    <row r="12" spans="1:11" hidden="1">
      <c r="A12" s="67">
        <v>37500</v>
      </c>
      <c r="B12" s="21">
        <v>552</v>
      </c>
      <c r="C12" s="21">
        <v>784</v>
      </c>
      <c r="D12" s="21">
        <v>4250</v>
      </c>
      <c r="E12" s="21">
        <v>3111</v>
      </c>
      <c r="F12" s="21">
        <v>744</v>
      </c>
      <c r="G12" s="21">
        <v>2132</v>
      </c>
      <c r="H12" s="21">
        <v>359</v>
      </c>
      <c r="I12" s="21">
        <v>2199</v>
      </c>
      <c r="J12" s="21">
        <v>1632</v>
      </c>
      <c r="K12" s="21">
        <v>15763</v>
      </c>
    </row>
    <row r="13" spans="1:11" hidden="1">
      <c r="A13" s="67">
        <v>37530</v>
      </c>
      <c r="B13" s="21">
        <v>586</v>
      </c>
      <c r="C13" s="21">
        <v>816</v>
      </c>
      <c r="D13" s="21">
        <v>4368</v>
      </c>
      <c r="E13" s="21">
        <v>3260</v>
      </c>
      <c r="F13" s="21">
        <v>776</v>
      </c>
      <c r="G13" s="21">
        <v>2156</v>
      </c>
      <c r="H13" s="21">
        <v>398</v>
      </c>
      <c r="I13" s="21">
        <v>2342</v>
      </c>
      <c r="J13" s="21">
        <v>1690</v>
      </c>
      <c r="K13" s="21">
        <v>16392</v>
      </c>
    </row>
    <row r="14" spans="1:11" hidden="1">
      <c r="A14" s="67">
        <v>37561</v>
      </c>
      <c r="B14" s="21">
        <v>568</v>
      </c>
      <c r="C14" s="21">
        <v>796</v>
      </c>
      <c r="D14" s="21">
        <v>4206</v>
      </c>
      <c r="E14" s="21">
        <v>3166</v>
      </c>
      <c r="F14" s="21">
        <v>737</v>
      </c>
      <c r="G14" s="21">
        <v>2123</v>
      </c>
      <c r="H14" s="21">
        <v>352</v>
      </c>
      <c r="I14" s="21">
        <v>2286</v>
      </c>
      <c r="J14" s="21">
        <v>1659</v>
      </c>
      <c r="K14" s="21">
        <v>15893</v>
      </c>
    </row>
    <row r="15" spans="1:11" hidden="1">
      <c r="A15" s="67">
        <v>37591</v>
      </c>
      <c r="B15" s="21">
        <v>492</v>
      </c>
      <c r="C15" s="21">
        <v>745</v>
      </c>
      <c r="D15" s="21">
        <v>3856</v>
      </c>
      <c r="E15" s="21">
        <v>3171</v>
      </c>
      <c r="F15" s="21">
        <v>742</v>
      </c>
      <c r="G15" s="21">
        <v>2142</v>
      </c>
      <c r="H15" s="21">
        <v>327</v>
      </c>
      <c r="I15" s="21">
        <v>2249</v>
      </c>
      <c r="J15" s="21">
        <v>1652</v>
      </c>
      <c r="K15" s="21">
        <v>15376</v>
      </c>
    </row>
    <row r="16" spans="1:11" hidden="1">
      <c r="A16" s="67">
        <v>37622</v>
      </c>
      <c r="B16" s="21">
        <v>545</v>
      </c>
      <c r="C16" s="21">
        <v>792</v>
      </c>
      <c r="D16" s="21">
        <v>4058</v>
      </c>
      <c r="E16" s="21">
        <v>3204</v>
      </c>
      <c r="F16" s="21">
        <v>740</v>
      </c>
      <c r="G16" s="21">
        <v>2090</v>
      </c>
      <c r="H16" s="21">
        <v>379</v>
      </c>
      <c r="I16" s="21">
        <v>2356</v>
      </c>
      <c r="J16" s="21">
        <v>1673</v>
      </c>
      <c r="K16" s="21">
        <v>15838</v>
      </c>
    </row>
    <row r="17" spans="1:11" hidden="1">
      <c r="A17" s="67">
        <v>37653</v>
      </c>
      <c r="B17" s="21">
        <v>520</v>
      </c>
      <c r="C17" s="21">
        <v>742</v>
      </c>
      <c r="D17" s="21">
        <v>3802</v>
      </c>
      <c r="E17" s="21">
        <v>2970</v>
      </c>
      <c r="F17" s="21">
        <v>699</v>
      </c>
      <c r="G17" s="21">
        <v>1938</v>
      </c>
      <c r="H17" s="21">
        <v>355</v>
      </c>
      <c r="I17" s="21">
        <v>2169</v>
      </c>
      <c r="J17" s="21">
        <v>1622</v>
      </c>
      <c r="K17" s="21">
        <v>14818</v>
      </c>
    </row>
    <row r="18" spans="1:11" hidden="1">
      <c r="A18" s="67">
        <v>37681</v>
      </c>
      <c r="B18" s="21">
        <v>590</v>
      </c>
      <c r="C18" s="21">
        <v>814</v>
      </c>
      <c r="D18" s="21">
        <v>4201</v>
      </c>
      <c r="E18" s="21">
        <v>3216</v>
      </c>
      <c r="F18" s="21">
        <v>786</v>
      </c>
      <c r="G18" s="21">
        <v>2217</v>
      </c>
      <c r="H18" s="21">
        <v>372</v>
      </c>
      <c r="I18" s="21">
        <v>2318</v>
      </c>
      <c r="J18" s="21">
        <v>1763</v>
      </c>
      <c r="K18" s="21">
        <v>16279</v>
      </c>
    </row>
    <row r="19" spans="1:11" hidden="1">
      <c r="A19" s="67">
        <v>37712</v>
      </c>
      <c r="B19" s="21">
        <v>534</v>
      </c>
      <c r="C19" s="21">
        <v>766</v>
      </c>
      <c r="D19" s="21">
        <v>4095</v>
      </c>
      <c r="E19" s="21">
        <v>3155</v>
      </c>
      <c r="F19" s="21">
        <v>752</v>
      </c>
      <c r="G19" s="21">
        <v>2070</v>
      </c>
      <c r="H19" s="21">
        <v>330</v>
      </c>
      <c r="I19" s="21">
        <v>2241</v>
      </c>
      <c r="J19" s="21">
        <v>1655</v>
      </c>
      <c r="K19" s="21">
        <v>15599</v>
      </c>
    </row>
    <row r="20" spans="1:11" hidden="1">
      <c r="A20" s="67">
        <v>37742</v>
      </c>
      <c r="B20" s="21">
        <v>582</v>
      </c>
      <c r="C20" s="21">
        <v>828</v>
      </c>
      <c r="D20" s="21">
        <v>4507</v>
      </c>
      <c r="E20" s="21">
        <v>3404</v>
      </c>
      <c r="F20" s="21">
        <v>785</v>
      </c>
      <c r="G20" s="21">
        <v>2183</v>
      </c>
      <c r="H20" s="21">
        <v>383</v>
      </c>
      <c r="I20" s="21">
        <v>2348</v>
      </c>
      <c r="J20" s="21">
        <v>1720</v>
      </c>
      <c r="K20" s="21">
        <v>16741</v>
      </c>
    </row>
    <row r="21" spans="1:11" hidden="1">
      <c r="A21" s="67">
        <v>37773</v>
      </c>
      <c r="B21" s="21">
        <v>635</v>
      </c>
      <c r="C21" s="21">
        <v>854</v>
      </c>
      <c r="D21" s="21">
        <v>4808</v>
      </c>
      <c r="E21" s="21">
        <v>3211</v>
      </c>
      <c r="F21" s="21">
        <v>789</v>
      </c>
      <c r="G21" s="21">
        <v>2061</v>
      </c>
      <c r="H21" s="21">
        <v>339</v>
      </c>
      <c r="I21" s="21">
        <v>2391</v>
      </c>
      <c r="J21" s="21">
        <v>1746</v>
      </c>
      <c r="K21" s="21">
        <v>16836</v>
      </c>
    </row>
    <row r="22" spans="1:11" hidden="1">
      <c r="A22" s="67">
        <v>37803</v>
      </c>
      <c r="B22" s="21">
        <v>661</v>
      </c>
      <c r="C22" s="21">
        <v>883</v>
      </c>
      <c r="D22" s="21">
        <v>5116</v>
      </c>
      <c r="E22" s="21">
        <v>3387</v>
      </c>
      <c r="F22" s="21">
        <v>832</v>
      </c>
      <c r="G22" s="21">
        <v>2166</v>
      </c>
      <c r="H22" s="21">
        <v>358</v>
      </c>
      <c r="I22" s="21">
        <v>2424</v>
      </c>
      <c r="J22" s="21">
        <v>1821</v>
      </c>
      <c r="K22" s="21">
        <v>17649</v>
      </c>
    </row>
    <row r="23" spans="1:11" hidden="1">
      <c r="A23" s="67">
        <v>37834</v>
      </c>
      <c r="B23" s="21">
        <v>667</v>
      </c>
      <c r="C23" s="21">
        <v>857</v>
      </c>
      <c r="D23" s="21">
        <v>4854</v>
      </c>
      <c r="E23" s="21">
        <v>3334</v>
      </c>
      <c r="F23" s="21">
        <v>828</v>
      </c>
      <c r="G23" s="21">
        <v>2120</v>
      </c>
      <c r="H23" s="21">
        <v>361</v>
      </c>
      <c r="I23" s="21">
        <v>2359</v>
      </c>
      <c r="J23" s="21">
        <v>1791</v>
      </c>
      <c r="K23" s="21">
        <v>17173</v>
      </c>
    </row>
    <row r="24" spans="1:11" hidden="1">
      <c r="A24" s="67">
        <v>37865</v>
      </c>
      <c r="B24" s="21">
        <v>617</v>
      </c>
      <c r="C24" s="21">
        <v>767</v>
      </c>
      <c r="D24" s="21">
        <v>4356</v>
      </c>
      <c r="E24" s="21">
        <v>3226</v>
      </c>
      <c r="F24" s="21">
        <v>794</v>
      </c>
      <c r="G24" s="21">
        <v>2032</v>
      </c>
      <c r="H24" s="21">
        <v>364</v>
      </c>
      <c r="I24" s="21">
        <v>2302</v>
      </c>
      <c r="J24" s="21">
        <v>1697</v>
      </c>
      <c r="K24" s="21">
        <v>16155</v>
      </c>
    </row>
    <row r="25" spans="1:11" hidden="1">
      <c r="A25" s="67">
        <v>37895</v>
      </c>
      <c r="B25" s="21">
        <v>632</v>
      </c>
      <c r="C25" s="21">
        <v>807</v>
      </c>
      <c r="D25" s="21">
        <v>4518</v>
      </c>
      <c r="E25" s="21">
        <v>3413</v>
      </c>
      <c r="F25" s="21">
        <v>825</v>
      </c>
      <c r="G25" s="21">
        <v>2140</v>
      </c>
      <c r="H25" s="21">
        <v>401</v>
      </c>
      <c r="I25" s="21">
        <v>2465</v>
      </c>
      <c r="J25" s="21">
        <v>1746</v>
      </c>
      <c r="K25" s="21">
        <v>16947</v>
      </c>
    </row>
    <row r="26" spans="1:11" hidden="1">
      <c r="A26" s="67">
        <v>37926</v>
      </c>
      <c r="B26" s="21">
        <v>591</v>
      </c>
      <c r="C26" s="21">
        <v>759</v>
      </c>
      <c r="D26" s="21">
        <v>4216</v>
      </c>
      <c r="E26" s="21">
        <v>3346</v>
      </c>
      <c r="F26" s="21">
        <v>802</v>
      </c>
      <c r="G26" s="21">
        <v>2112</v>
      </c>
      <c r="H26" s="21">
        <v>364</v>
      </c>
      <c r="I26" s="21">
        <v>2395</v>
      </c>
      <c r="J26" s="21">
        <v>1639</v>
      </c>
      <c r="K26" s="21">
        <v>16225</v>
      </c>
    </row>
    <row r="27" spans="1:11" hidden="1">
      <c r="A27" s="67">
        <v>37956</v>
      </c>
      <c r="B27" s="21">
        <v>561</v>
      </c>
      <c r="C27" s="21">
        <v>779</v>
      </c>
      <c r="D27" s="21">
        <v>3999</v>
      </c>
      <c r="E27" s="21">
        <v>3364</v>
      </c>
      <c r="F27" s="21">
        <v>809</v>
      </c>
      <c r="G27" s="21">
        <v>2148</v>
      </c>
      <c r="H27" s="21">
        <v>394</v>
      </c>
      <c r="I27" s="21">
        <v>2330</v>
      </c>
      <c r="J27" s="21">
        <v>1714</v>
      </c>
      <c r="K27" s="21">
        <v>16099</v>
      </c>
    </row>
    <row r="28" spans="1:11" hidden="1">
      <c r="A28" s="67">
        <v>37987</v>
      </c>
      <c r="B28" s="21">
        <v>516</v>
      </c>
      <c r="C28" s="21">
        <v>839</v>
      </c>
      <c r="D28" s="21">
        <v>4335</v>
      </c>
      <c r="E28" s="21">
        <v>3416</v>
      </c>
      <c r="F28" s="21">
        <v>788</v>
      </c>
      <c r="G28" s="21">
        <v>2087</v>
      </c>
      <c r="H28" s="21">
        <v>384</v>
      </c>
      <c r="I28" s="21">
        <v>2389</v>
      </c>
      <c r="J28" s="21">
        <v>1782</v>
      </c>
      <c r="K28" s="21">
        <v>16537</v>
      </c>
    </row>
    <row r="29" spans="1:11" hidden="1">
      <c r="A29" s="67">
        <v>38018</v>
      </c>
      <c r="B29" s="21">
        <v>599</v>
      </c>
      <c r="C29" s="21">
        <v>772</v>
      </c>
      <c r="D29" s="21">
        <v>4144</v>
      </c>
      <c r="E29" s="21">
        <v>3373</v>
      </c>
      <c r="F29" s="21">
        <v>727</v>
      </c>
      <c r="G29" s="21">
        <v>2097</v>
      </c>
      <c r="H29" s="21">
        <v>369</v>
      </c>
      <c r="I29" s="21">
        <v>2230</v>
      </c>
      <c r="J29" s="21">
        <v>1741</v>
      </c>
      <c r="K29" s="21">
        <v>16052</v>
      </c>
    </row>
    <row r="30" spans="1:11" hidden="1">
      <c r="A30" s="67">
        <v>38047</v>
      </c>
      <c r="B30" s="21">
        <v>643</v>
      </c>
      <c r="C30" s="21">
        <v>791</v>
      </c>
      <c r="D30" s="21">
        <v>4454</v>
      </c>
      <c r="E30" s="21">
        <v>3496</v>
      </c>
      <c r="F30" s="21">
        <v>798</v>
      </c>
      <c r="G30" s="21">
        <v>2161</v>
      </c>
      <c r="H30" s="21">
        <v>385</v>
      </c>
      <c r="I30" s="21">
        <v>2443</v>
      </c>
      <c r="J30" s="21">
        <v>1826</v>
      </c>
      <c r="K30" s="21">
        <v>16997</v>
      </c>
    </row>
    <row r="31" spans="1:11" hidden="1">
      <c r="A31" s="67">
        <v>38078</v>
      </c>
      <c r="B31" s="21">
        <v>567</v>
      </c>
      <c r="C31" s="21">
        <v>740</v>
      </c>
      <c r="D31" s="21">
        <v>4296</v>
      </c>
      <c r="E31" s="21">
        <v>3293</v>
      </c>
      <c r="F31" s="21">
        <v>761</v>
      </c>
      <c r="G31" s="21">
        <v>2065</v>
      </c>
      <c r="H31" s="21">
        <v>317</v>
      </c>
      <c r="I31" s="21">
        <v>2218</v>
      </c>
      <c r="J31" s="21">
        <v>1693</v>
      </c>
      <c r="K31" s="21">
        <v>15950</v>
      </c>
    </row>
    <row r="32" spans="1:11" hidden="1">
      <c r="A32" s="67">
        <v>38108</v>
      </c>
      <c r="B32" s="21">
        <v>656</v>
      </c>
      <c r="C32" s="21">
        <v>822</v>
      </c>
      <c r="D32" s="21">
        <v>4749</v>
      </c>
      <c r="E32" s="21">
        <v>3570</v>
      </c>
      <c r="F32" s="21">
        <v>839</v>
      </c>
      <c r="G32" s="21">
        <v>2308</v>
      </c>
      <c r="H32" s="21">
        <v>354</v>
      </c>
      <c r="I32" s="21">
        <v>2418</v>
      </c>
      <c r="J32" s="21">
        <v>1792</v>
      </c>
      <c r="K32" s="21">
        <v>17508</v>
      </c>
    </row>
    <row r="33" spans="1:11" hidden="1">
      <c r="A33" s="67">
        <v>38139</v>
      </c>
      <c r="B33" s="21">
        <v>648</v>
      </c>
      <c r="C33" s="21">
        <v>837</v>
      </c>
      <c r="D33" s="21">
        <v>4940</v>
      </c>
      <c r="E33" s="21">
        <v>3971</v>
      </c>
      <c r="F33" s="21">
        <v>816</v>
      </c>
      <c r="G33" s="21">
        <v>2104</v>
      </c>
      <c r="H33" s="21">
        <v>353</v>
      </c>
      <c r="I33" s="21">
        <v>2303</v>
      </c>
      <c r="J33" s="21">
        <v>1734</v>
      </c>
      <c r="K33" s="21">
        <v>17706</v>
      </c>
    </row>
    <row r="34" spans="1:11" hidden="1">
      <c r="A34" s="67">
        <v>38169</v>
      </c>
      <c r="B34" s="21">
        <v>693</v>
      </c>
      <c r="C34" s="21">
        <v>892</v>
      </c>
      <c r="D34" s="21">
        <v>5488</v>
      </c>
      <c r="E34" s="21">
        <v>3642</v>
      </c>
      <c r="F34" s="21">
        <v>859</v>
      </c>
      <c r="G34" s="21">
        <v>2206</v>
      </c>
      <c r="H34" s="21">
        <v>383</v>
      </c>
      <c r="I34" s="21">
        <v>2504</v>
      </c>
      <c r="J34" s="21">
        <v>1905</v>
      </c>
      <c r="K34" s="21">
        <v>18572</v>
      </c>
    </row>
    <row r="35" spans="1:11" hidden="1">
      <c r="A35" s="67">
        <v>38200</v>
      </c>
      <c r="B35" s="21">
        <v>676</v>
      </c>
      <c r="C35" s="21">
        <v>841</v>
      </c>
      <c r="D35" s="21">
        <v>4898</v>
      </c>
      <c r="E35" s="21">
        <v>3559</v>
      </c>
      <c r="F35" s="21">
        <v>878</v>
      </c>
      <c r="G35" s="21">
        <v>2178</v>
      </c>
      <c r="H35" s="21">
        <v>371</v>
      </c>
      <c r="I35" s="21">
        <v>2430</v>
      </c>
      <c r="J35" s="21">
        <v>1904</v>
      </c>
      <c r="K35" s="21">
        <v>17735</v>
      </c>
    </row>
    <row r="36" spans="1:11" hidden="1">
      <c r="A36" s="67">
        <v>38231</v>
      </c>
      <c r="B36" s="21">
        <v>647</v>
      </c>
      <c r="C36" s="21">
        <v>772</v>
      </c>
      <c r="D36" s="21">
        <v>4575</v>
      </c>
      <c r="E36" s="21">
        <v>3455</v>
      </c>
      <c r="F36" s="21">
        <v>833</v>
      </c>
      <c r="G36" s="21">
        <v>2029</v>
      </c>
      <c r="H36" s="21">
        <v>378</v>
      </c>
      <c r="I36" s="21">
        <v>2398</v>
      </c>
      <c r="J36" s="21">
        <v>1771</v>
      </c>
      <c r="K36" s="21">
        <v>16857</v>
      </c>
    </row>
    <row r="37" spans="1:11" hidden="1">
      <c r="A37" s="67">
        <v>38261</v>
      </c>
      <c r="B37" s="21">
        <v>646</v>
      </c>
      <c r="C37" s="21">
        <v>801</v>
      </c>
      <c r="D37" s="21">
        <v>4576</v>
      </c>
      <c r="E37" s="21">
        <v>3583</v>
      </c>
      <c r="F37" s="21">
        <v>817</v>
      </c>
      <c r="G37" s="21">
        <v>2213</v>
      </c>
      <c r="H37" s="21">
        <v>400</v>
      </c>
      <c r="I37" s="21">
        <v>2411</v>
      </c>
      <c r="J37" s="21">
        <v>1786</v>
      </c>
      <c r="K37" s="21">
        <v>17233</v>
      </c>
    </row>
    <row r="38" spans="1:11" hidden="1">
      <c r="A38" s="67">
        <v>38292</v>
      </c>
      <c r="B38" s="21">
        <v>646</v>
      </c>
      <c r="C38" s="21">
        <v>769</v>
      </c>
      <c r="D38" s="21">
        <v>4375</v>
      </c>
      <c r="E38" s="21">
        <v>3450</v>
      </c>
      <c r="F38" s="21">
        <v>828</v>
      </c>
      <c r="G38" s="21">
        <v>2222</v>
      </c>
      <c r="H38" s="21">
        <v>411</v>
      </c>
      <c r="I38" s="21">
        <v>2326</v>
      </c>
      <c r="J38" s="21">
        <v>1783</v>
      </c>
      <c r="K38" s="21">
        <v>16811</v>
      </c>
    </row>
    <row r="39" spans="1:11" hidden="1">
      <c r="A39" s="67">
        <v>38322</v>
      </c>
      <c r="B39" s="21">
        <v>573</v>
      </c>
      <c r="C39" s="21">
        <v>749</v>
      </c>
      <c r="D39" s="21">
        <v>4140</v>
      </c>
      <c r="E39" s="21">
        <v>3456</v>
      </c>
      <c r="F39" s="21">
        <v>847</v>
      </c>
      <c r="G39" s="21">
        <v>2255</v>
      </c>
      <c r="H39" s="21">
        <v>397</v>
      </c>
      <c r="I39" s="21">
        <v>2117</v>
      </c>
      <c r="J39" s="21">
        <v>1774</v>
      </c>
      <c r="K39" s="21">
        <v>16309</v>
      </c>
    </row>
    <row r="40" spans="1:11" hidden="1">
      <c r="A40" s="67">
        <v>38353</v>
      </c>
      <c r="B40" s="21">
        <v>616</v>
      </c>
      <c r="C40" s="21">
        <v>765</v>
      </c>
      <c r="D40" s="21">
        <v>4402</v>
      </c>
      <c r="E40" s="21">
        <v>3599</v>
      </c>
      <c r="F40" s="21">
        <v>858</v>
      </c>
      <c r="G40" s="21">
        <v>2206</v>
      </c>
      <c r="H40" s="21">
        <v>424</v>
      </c>
      <c r="I40" s="21">
        <v>2172</v>
      </c>
      <c r="J40" s="21">
        <v>1795</v>
      </c>
      <c r="K40" s="21">
        <v>16837</v>
      </c>
    </row>
    <row r="41" spans="1:11" hidden="1">
      <c r="A41" s="67">
        <v>38384</v>
      </c>
      <c r="B41" s="21">
        <v>585</v>
      </c>
      <c r="C41" s="21">
        <v>727</v>
      </c>
      <c r="D41" s="21">
        <v>4052</v>
      </c>
      <c r="E41" s="21">
        <v>3406</v>
      </c>
      <c r="F41" s="21">
        <v>815</v>
      </c>
      <c r="G41" s="21">
        <v>2285</v>
      </c>
      <c r="H41" s="21">
        <v>380</v>
      </c>
      <c r="I41" s="21">
        <v>2056</v>
      </c>
      <c r="J41" s="21">
        <v>1516</v>
      </c>
      <c r="K41" s="21">
        <v>15823</v>
      </c>
    </row>
    <row r="42" spans="1:11" hidden="1">
      <c r="A42" s="67">
        <v>38412</v>
      </c>
      <c r="B42" s="21">
        <v>633</v>
      </c>
      <c r="C42" s="21">
        <v>747</v>
      </c>
      <c r="D42" s="21">
        <v>4494</v>
      </c>
      <c r="E42" s="21">
        <v>3642</v>
      </c>
      <c r="F42" s="21">
        <v>854</v>
      </c>
      <c r="G42" s="21">
        <v>2378</v>
      </c>
      <c r="H42" s="21">
        <v>437</v>
      </c>
      <c r="I42" s="21">
        <v>2171</v>
      </c>
      <c r="J42" s="21">
        <v>1650</v>
      </c>
      <c r="K42" s="21">
        <v>17005</v>
      </c>
    </row>
    <row r="43" spans="1:11" hidden="1">
      <c r="A43" s="67">
        <v>38443</v>
      </c>
      <c r="B43" s="21">
        <v>627</v>
      </c>
      <c r="C43" s="21">
        <v>742</v>
      </c>
      <c r="D43" s="21">
        <v>4489</v>
      </c>
      <c r="E43" s="21">
        <v>3534</v>
      </c>
      <c r="F43" s="21">
        <v>676</v>
      </c>
      <c r="G43" s="21">
        <v>2676</v>
      </c>
      <c r="H43" s="21">
        <v>335</v>
      </c>
      <c r="I43" s="21">
        <v>2089</v>
      </c>
      <c r="J43" s="21">
        <v>1583</v>
      </c>
      <c r="K43" s="21">
        <v>16751</v>
      </c>
    </row>
    <row r="44" spans="1:11" hidden="1">
      <c r="A44" s="67">
        <v>38473</v>
      </c>
      <c r="B44" s="21">
        <v>667</v>
      </c>
      <c r="C44" s="21">
        <v>779</v>
      </c>
      <c r="D44" s="21">
        <v>4730</v>
      </c>
      <c r="E44" s="21">
        <v>3558</v>
      </c>
      <c r="F44" s="21">
        <v>909</v>
      </c>
      <c r="G44" s="21">
        <v>2581</v>
      </c>
      <c r="H44" s="21">
        <v>358</v>
      </c>
      <c r="I44" s="21">
        <v>2173</v>
      </c>
      <c r="J44" s="21">
        <v>1871</v>
      </c>
      <c r="K44" s="21">
        <v>17626</v>
      </c>
    </row>
    <row r="45" spans="1:11" hidden="1">
      <c r="A45" s="67">
        <v>38504</v>
      </c>
      <c r="B45" s="21">
        <v>672</v>
      </c>
      <c r="C45" s="21">
        <v>761</v>
      </c>
      <c r="D45" s="21">
        <v>4760</v>
      </c>
      <c r="E45" s="21">
        <v>3536</v>
      </c>
      <c r="F45" s="21">
        <v>899</v>
      </c>
      <c r="G45" s="21">
        <v>2449</v>
      </c>
      <c r="H45" s="21">
        <v>359</v>
      </c>
      <c r="I45" s="21">
        <v>2068</v>
      </c>
      <c r="J45" s="21">
        <v>1860</v>
      </c>
      <c r="K45" s="21">
        <v>17364</v>
      </c>
    </row>
    <row r="46" spans="1:11" hidden="1">
      <c r="A46" s="67">
        <v>38534</v>
      </c>
      <c r="B46" s="21">
        <v>690</v>
      </c>
      <c r="C46" s="21">
        <v>793</v>
      </c>
      <c r="D46" s="21">
        <v>5057</v>
      </c>
      <c r="E46" s="21">
        <v>3713</v>
      </c>
      <c r="F46" s="21">
        <v>925</v>
      </c>
      <c r="G46" s="21">
        <v>2498</v>
      </c>
      <c r="H46" s="21">
        <v>380</v>
      </c>
      <c r="I46" s="21">
        <v>2042</v>
      </c>
      <c r="J46" s="21">
        <v>1895</v>
      </c>
      <c r="K46" s="21">
        <v>17993</v>
      </c>
    </row>
    <row r="47" spans="1:11" hidden="1">
      <c r="A47" s="67">
        <v>38565</v>
      </c>
      <c r="B47" s="21">
        <v>659</v>
      </c>
      <c r="C47" s="21">
        <v>785</v>
      </c>
      <c r="D47" s="21">
        <v>4866</v>
      </c>
      <c r="E47" s="21">
        <v>3666</v>
      </c>
      <c r="F47" s="21">
        <v>932</v>
      </c>
      <c r="G47" s="21">
        <v>2319</v>
      </c>
      <c r="H47" s="21">
        <v>375</v>
      </c>
      <c r="I47" s="21">
        <v>1937</v>
      </c>
      <c r="J47" s="21">
        <v>1991</v>
      </c>
      <c r="K47" s="21">
        <v>17530</v>
      </c>
    </row>
    <row r="48" spans="1:11" hidden="1">
      <c r="A48" s="67">
        <v>38596</v>
      </c>
      <c r="B48" s="21">
        <v>672</v>
      </c>
      <c r="C48" s="21">
        <v>735</v>
      </c>
      <c r="D48" s="21">
        <v>4493</v>
      </c>
      <c r="E48" s="21">
        <v>3531</v>
      </c>
      <c r="F48" s="21">
        <v>860</v>
      </c>
      <c r="G48" s="21">
        <v>2373</v>
      </c>
      <c r="H48" s="21">
        <v>385</v>
      </c>
      <c r="I48" s="21">
        <v>1996</v>
      </c>
      <c r="J48" s="21">
        <v>1837</v>
      </c>
      <c r="K48" s="21">
        <v>16882</v>
      </c>
    </row>
    <row r="49" spans="1:11" hidden="1">
      <c r="A49" s="67">
        <v>38626</v>
      </c>
      <c r="B49" s="21">
        <v>666</v>
      </c>
      <c r="C49" s="21">
        <v>746</v>
      </c>
      <c r="D49" s="21">
        <v>4776</v>
      </c>
      <c r="E49" s="21">
        <v>3712</v>
      </c>
      <c r="F49" s="21">
        <v>861</v>
      </c>
      <c r="G49" s="21">
        <v>2703</v>
      </c>
      <c r="H49" s="21">
        <v>424</v>
      </c>
      <c r="I49" s="21">
        <v>2050</v>
      </c>
      <c r="J49" s="21">
        <v>1831</v>
      </c>
      <c r="K49" s="21">
        <v>17769</v>
      </c>
    </row>
    <row r="50" spans="1:11" hidden="1">
      <c r="A50" s="67">
        <v>38657</v>
      </c>
      <c r="B50" s="21">
        <v>632</v>
      </c>
      <c r="C50" s="21">
        <v>700</v>
      </c>
      <c r="D50" s="21">
        <v>4672</v>
      </c>
      <c r="E50" s="21">
        <v>3589</v>
      </c>
      <c r="F50" s="21">
        <v>821</v>
      </c>
      <c r="G50" s="21">
        <v>2467</v>
      </c>
      <c r="H50" s="21">
        <v>390</v>
      </c>
      <c r="I50" s="21">
        <v>2070</v>
      </c>
      <c r="J50" s="21">
        <v>1790</v>
      </c>
      <c r="K50" s="21">
        <v>17131</v>
      </c>
    </row>
    <row r="51" spans="1:11" hidden="1">
      <c r="A51" s="67">
        <v>38687</v>
      </c>
      <c r="B51" s="21">
        <v>594</v>
      </c>
      <c r="C51" s="21">
        <v>700</v>
      </c>
      <c r="D51" s="21">
        <v>4316</v>
      </c>
      <c r="E51" s="21">
        <v>3563</v>
      </c>
      <c r="F51" s="21">
        <v>871</v>
      </c>
      <c r="G51" s="21">
        <v>2534</v>
      </c>
      <c r="H51" s="21">
        <v>402</v>
      </c>
      <c r="I51" s="21">
        <v>2041</v>
      </c>
      <c r="J51" s="21">
        <v>1826</v>
      </c>
      <c r="K51" s="21">
        <v>16847</v>
      </c>
    </row>
    <row r="52" spans="1:11" hidden="1">
      <c r="A52" s="67">
        <v>38718</v>
      </c>
      <c r="B52" s="21">
        <v>626</v>
      </c>
      <c r="C52" s="21">
        <v>712</v>
      </c>
      <c r="D52" s="21">
        <v>4442</v>
      </c>
      <c r="E52" s="21">
        <v>3611</v>
      </c>
      <c r="F52" s="21">
        <v>904</v>
      </c>
      <c r="G52" s="21">
        <v>2635</v>
      </c>
      <c r="H52" s="21">
        <v>388</v>
      </c>
      <c r="I52" s="21">
        <v>2073</v>
      </c>
      <c r="J52" s="21">
        <v>1852</v>
      </c>
      <c r="K52" s="21">
        <v>17242</v>
      </c>
    </row>
    <row r="53" spans="1:11" hidden="1">
      <c r="A53" s="67">
        <v>38749</v>
      </c>
      <c r="B53" s="21">
        <v>595</v>
      </c>
      <c r="C53" s="21">
        <v>721</v>
      </c>
      <c r="D53" s="21">
        <v>4129</v>
      </c>
      <c r="E53" s="21">
        <v>3410</v>
      </c>
      <c r="F53" s="21">
        <v>1023</v>
      </c>
      <c r="G53" s="21">
        <v>2343</v>
      </c>
      <c r="H53" s="21">
        <v>339</v>
      </c>
      <c r="I53" s="21">
        <v>1934</v>
      </c>
      <c r="J53" s="21">
        <v>1703</v>
      </c>
      <c r="K53" s="21">
        <v>16197</v>
      </c>
    </row>
    <row r="54" spans="1:11" hidden="1">
      <c r="A54" s="67">
        <v>38777</v>
      </c>
      <c r="B54" s="21">
        <v>639</v>
      </c>
      <c r="C54" s="21">
        <v>740</v>
      </c>
      <c r="D54" s="21">
        <v>4690</v>
      </c>
      <c r="E54" s="21">
        <v>3747</v>
      </c>
      <c r="F54" s="21">
        <v>890</v>
      </c>
      <c r="G54" s="21">
        <v>2684</v>
      </c>
      <c r="H54" s="21">
        <v>394</v>
      </c>
      <c r="I54" s="21">
        <v>2019</v>
      </c>
      <c r="J54" s="21">
        <v>1879</v>
      </c>
      <c r="K54" s="21">
        <v>17682</v>
      </c>
    </row>
    <row r="55" spans="1:11" hidden="1">
      <c r="A55" s="67">
        <v>38808</v>
      </c>
      <c r="B55" s="21">
        <v>591</v>
      </c>
      <c r="C55" s="21">
        <v>730</v>
      </c>
      <c r="D55" s="21">
        <v>4514</v>
      </c>
      <c r="E55" s="21">
        <v>3572</v>
      </c>
      <c r="F55" s="21">
        <v>874</v>
      </c>
      <c r="G55" s="21">
        <v>2550</v>
      </c>
      <c r="H55" s="21">
        <v>357</v>
      </c>
      <c r="I55" s="21">
        <v>1904</v>
      </c>
      <c r="J55" s="21">
        <v>1809</v>
      </c>
      <c r="K55" s="21">
        <v>16901</v>
      </c>
    </row>
    <row r="56" spans="1:11" hidden="1">
      <c r="A56" s="67">
        <v>38838</v>
      </c>
      <c r="B56" s="21">
        <v>665</v>
      </c>
      <c r="C56" s="21">
        <v>809</v>
      </c>
      <c r="D56" s="21">
        <v>5525</v>
      </c>
      <c r="E56" s="21">
        <v>3826</v>
      </c>
      <c r="F56" s="21">
        <v>955</v>
      </c>
      <c r="G56" s="21">
        <v>2784</v>
      </c>
      <c r="H56" s="21">
        <v>374</v>
      </c>
      <c r="I56" s="21">
        <v>2082</v>
      </c>
      <c r="J56" s="21">
        <v>1906</v>
      </c>
      <c r="K56" s="21">
        <v>18925</v>
      </c>
    </row>
    <row r="57" spans="1:11" hidden="1">
      <c r="A57" s="67">
        <v>38869</v>
      </c>
      <c r="B57" s="21">
        <v>670</v>
      </c>
      <c r="C57" s="21">
        <v>732</v>
      </c>
      <c r="D57" s="21">
        <v>5476</v>
      </c>
      <c r="E57" s="21">
        <v>3870</v>
      </c>
      <c r="F57" s="21">
        <v>964</v>
      </c>
      <c r="G57" s="21">
        <v>2648</v>
      </c>
      <c r="H57" s="21">
        <v>363</v>
      </c>
      <c r="I57" s="21">
        <v>2093</v>
      </c>
      <c r="J57" s="21">
        <v>1832</v>
      </c>
      <c r="K57" s="21">
        <v>18647</v>
      </c>
    </row>
    <row r="58" spans="1:11" hidden="1">
      <c r="A58" s="67">
        <v>38899</v>
      </c>
      <c r="B58" s="21">
        <v>788</v>
      </c>
      <c r="C58" s="21">
        <v>810</v>
      </c>
      <c r="D58" s="21">
        <v>5707</v>
      </c>
      <c r="E58" s="21">
        <v>3657</v>
      </c>
      <c r="F58" s="21">
        <v>998</v>
      </c>
      <c r="G58" s="21">
        <v>2661</v>
      </c>
      <c r="H58" s="21">
        <v>399</v>
      </c>
      <c r="I58" s="21">
        <v>2151</v>
      </c>
      <c r="J58" s="21">
        <v>1946</v>
      </c>
      <c r="K58" s="21">
        <v>19116</v>
      </c>
    </row>
    <row r="59" spans="1:11" hidden="1">
      <c r="A59" s="67">
        <v>38930</v>
      </c>
      <c r="B59" s="21">
        <v>780</v>
      </c>
      <c r="C59" s="21">
        <v>826</v>
      </c>
      <c r="D59" s="21">
        <v>5605</v>
      </c>
      <c r="E59" s="21">
        <v>3563</v>
      </c>
      <c r="F59" s="21">
        <v>1000</v>
      </c>
      <c r="G59" s="21">
        <v>2560</v>
      </c>
      <c r="H59" s="21">
        <v>391</v>
      </c>
      <c r="I59" s="21">
        <v>2103</v>
      </c>
      <c r="J59" s="21">
        <v>1939</v>
      </c>
      <c r="K59" s="21">
        <v>18767</v>
      </c>
    </row>
    <row r="60" spans="1:11" hidden="1">
      <c r="A60" s="67">
        <v>38961</v>
      </c>
      <c r="B60" s="21">
        <v>753</v>
      </c>
      <c r="C60" s="21">
        <v>736</v>
      </c>
      <c r="D60" s="21">
        <v>4963</v>
      </c>
      <c r="E60" s="21">
        <v>3456</v>
      </c>
      <c r="F60" s="21">
        <v>993</v>
      </c>
      <c r="G60" s="21">
        <v>2487</v>
      </c>
      <c r="H60" s="21">
        <v>409</v>
      </c>
      <c r="I60" s="21">
        <v>1963</v>
      </c>
      <c r="J60" s="21">
        <v>1828</v>
      </c>
      <c r="K60" s="21">
        <v>17588</v>
      </c>
    </row>
    <row r="61" spans="1:11" hidden="1">
      <c r="A61" s="67">
        <v>38991</v>
      </c>
      <c r="B61" s="21">
        <v>769</v>
      </c>
      <c r="C61" s="21">
        <v>786</v>
      </c>
      <c r="D61" s="21">
        <v>5045</v>
      </c>
      <c r="E61" s="21">
        <v>3590</v>
      </c>
      <c r="F61" s="21">
        <v>1037</v>
      </c>
      <c r="G61" s="21">
        <v>2644</v>
      </c>
      <c r="H61" s="21">
        <v>435</v>
      </c>
      <c r="I61" s="21">
        <v>2079</v>
      </c>
      <c r="J61" s="21">
        <v>1909</v>
      </c>
      <c r="K61" s="21">
        <v>18294</v>
      </c>
    </row>
    <row r="62" spans="1:11" hidden="1">
      <c r="A62" s="67">
        <v>39022</v>
      </c>
      <c r="B62" s="21">
        <v>745</v>
      </c>
      <c r="C62" s="21">
        <v>762</v>
      </c>
      <c r="D62" s="21">
        <v>4965</v>
      </c>
      <c r="E62" s="21">
        <v>3443</v>
      </c>
      <c r="F62" s="21">
        <v>958</v>
      </c>
      <c r="G62" s="21">
        <v>2687</v>
      </c>
      <c r="H62" s="21">
        <v>439</v>
      </c>
      <c r="I62" s="21">
        <v>1982</v>
      </c>
      <c r="J62" s="21">
        <v>1867</v>
      </c>
      <c r="K62" s="21">
        <v>17848</v>
      </c>
    </row>
    <row r="63" spans="1:11" hidden="1">
      <c r="A63" s="67">
        <v>39052</v>
      </c>
      <c r="B63" s="21">
        <v>640</v>
      </c>
      <c r="C63" s="21">
        <v>777</v>
      </c>
      <c r="D63" s="21">
        <v>4667</v>
      </c>
      <c r="E63" s="21">
        <v>3429</v>
      </c>
      <c r="F63" s="21">
        <v>924</v>
      </c>
      <c r="G63" s="21">
        <v>2705</v>
      </c>
      <c r="H63" s="21">
        <v>439</v>
      </c>
      <c r="I63" s="21">
        <v>2036</v>
      </c>
      <c r="J63" s="21">
        <v>1912</v>
      </c>
      <c r="K63" s="21">
        <v>17529</v>
      </c>
    </row>
    <row r="64" spans="1:11" hidden="1">
      <c r="A64" s="67">
        <v>39083</v>
      </c>
      <c r="B64" s="21">
        <v>770</v>
      </c>
      <c r="C64" s="21">
        <v>780</v>
      </c>
      <c r="D64" s="21">
        <v>4809</v>
      </c>
      <c r="E64" s="21">
        <v>3541</v>
      </c>
      <c r="F64" s="21">
        <v>930</v>
      </c>
      <c r="G64" s="21">
        <v>2835</v>
      </c>
      <c r="H64" s="21">
        <v>456</v>
      </c>
      <c r="I64" s="21">
        <v>2168</v>
      </c>
      <c r="J64" s="21">
        <v>1955</v>
      </c>
      <c r="K64" s="21">
        <v>18244</v>
      </c>
    </row>
    <row r="65" spans="1:11" hidden="1">
      <c r="A65" s="67">
        <v>39114</v>
      </c>
      <c r="B65" s="21">
        <v>746</v>
      </c>
      <c r="C65" s="21">
        <v>718</v>
      </c>
      <c r="D65" s="21">
        <v>4583</v>
      </c>
      <c r="E65" s="21">
        <v>3326</v>
      </c>
      <c r="F65" s="21">
        <v>878</v>
      </c>
      <c r="G65" s="21">
        <v>2561</v>
      </c>
      <c r="H65" s="21">
        <v>410</v>
      </c>
      <c r="I65" s="21">
        <v>2074</v>
      </c>
      <c r="J65" s="21">
        <v>1817</v>
      </c>
      <c r="K65" s="21">
        <v>17113</v>
      </c>
    </row>
    <row r="66" spans="1:11" hidden="1">
      <c r="A66" s="67">
        <v>39142</v>
      </c>
      <c r="B66" s="21">
        <v>816</v>
      </c>
      <c r="C66" s="21">
        <v>793</v>
      </c>
      <c r="D66" s="21">
        <v>5070</v>
      </c>
      <c r="E66" s="21">
        <v>3650</v>
      </c>
      <c r="F66" s="21">
        <v>965</v>
      </c>
      <c r="G66" s="21">
        <v>2884</v>
      </c>
      <c r="H66" s="21">
        <v>467</v>
      </c>
      <c r="I66" s="21">
        <v>2299</v>
      </c>
      <c r="J66" s="21">
        <v>2018</v>
      </c>
      <c r="K66" s="21">
        <v>18962</v>
      </c>
    </row>
    <row r="67" spans="1:11" hidden="1">
      <c r="A67" s="67">
        <v>39173</v>
      </c>
      <c r="B67" s="21">
        <v>854</v>
      </c>
      <c r="C67" s="21">
        <v>769</v>
      </c>
      <c r="D67" s="21">
        <v>4758</v>
      </c>
      <c r="E67" s="21">
        <v>3416</v>
      </c>
      <c r="F67" s="21">
        <v>915</v>
      </c>
      <c r="G67" s="21">
        <v>2665</v>
      </c>
      <c r="H67" s="21">
        <v>371</v>
      </c>
      <c r="I67" s="21">
        <v>2079</v>
      </c>
      <c r="J67" s="21">
        <v>1861</v>
      </c>
      <c r="K67" s="21">
        <v>17688</v>
      </c>
    </row>
    <row r="68" spans="1:11" hidden="1">
      <c r="A68" s="67">
        <v>39203</v>
      </c>
      <c r="B68" s="21">
        <v>951</v>
      </c>
      <c r="C68" s="21">
        <v>825</v>
      </c>
      <c r="D68" s="21">
        <v>5563</v>
      </c>
      <c r="E68" s="21">
        <v>3702</v>
      </c>
      <c r="F68" s="21">
        <v>975</v>
      </c>
      <c r="G68" s="21">
        <v>2866</v>
      </c>
      <c r="H68" s="21">
        <v>401</v>
      </c>
      <c r="I68" s="21">
        <v>2279</v>
      </c>
      <c r="J68" s="21">
        <v>2012</v>
      </c>
      <c r="K68" s="21">
        <v>19574</v>
      </c>
    </row>
    <row r="69" spans="1:11" hidden="1">
      <c r="A69" s="67">
        <v>39234</v>
      </c>
      <c r="B69" s="21">
        <v>828</v>
      </c>
      <c r="C69" s="21">
        <v>841</v>
      </c>
      <c r="D69" s="21">
        <v>5788</v>
      </c>
      <c r="E69" s="21">
        <v>3643</v>
      </c>
      <c r="F69" s="21">
        <v>957</v>
      </c>
      <c r="G69" s="21">
        <v>2814</v>
      </c>
      <c r="H69" s="21">
        <v>413</v>
      </c>
      <c r="I69" s="21">
        <v>2231</v>
      </c>
      <c r="J69" s="21">
        <v>1989</v>
      </c>
      <c r="K69" s="21">
        <v>19504</v>
      </c>
    </row>
    <row r="70" spans="1:11" hidden="1">
      <c r="A70" s="67">
        <v>39264</v>
      </c>
      <c r="B70" s="21">
        <v>820</v>
      </c>
      <c r="C70" s="21">
        <v>884</v>
      </c>
      <c r="D70" s="21">
        <v>6013</v>
      </c>
      <c r="E70" s="21">
        <v>3805</v>
      </c>
      <c r="F70" s="21">
        <v>966</v>
      </c>
      <c r="G70" s="21">
        <v>2974</v>
      </c>
      <c r="H70" s="21">
        <v>442</v>
      </c>
      <c r="I70" s="21">
        <v>2257</v>
      </c>
      <c r="J70" s="21">
        <v>2007</v>
      </c>
      <c r="K70" s="21">
        <v>20168</v>
      </c>
    </row>
    <row r="71" spans="1:11" hidden="1">
      <c r="A71" s="67">
        <v>39295</v>
      </c>
      <c r="B71" s="21">
        <v>825</v>
      </c>
      <c r="C71" s="21">
        <v>840</v>
      </c>
      <c r="D71" s="21">
        <v>5635</v>
      </c>
      <c r="E71" s="21">
        <v>3738</v>
      </c>
      <c r="F71" s="21">
        <v>961</v>
      </c>
      <c r="G71" s="21">
        <v>2918</v>
      </c>
      <c r="H71" s="21">
        <v>417</v>
      </c>
      <c r="I71" s="21">
        <v>2268</v>
      </c>
      <c r="J71" s="21">
        <v>2060</v>
      </c>
      <c r="K71" s="21">
        <v>19662</v>
      </c>
    </row>
    <row r="72" spans="1:11" hidden="1">
      <c r="A72" s="67">
        <v>39326</v>
      </c>
      <c r="B72" s="21">
        <v>884</v>
      </c>
      <c r="C72" s="21">
        <v>790</v>
      </c>
      <c r="D72" s="21">
        <v>4930</v>
      </c>
      <c r="E72" s="21">
        <v>3581</v>
      </c>
      <c r="F72" s="21">
        <v>927</v>
      </c>
      <c r="G72" s="21">
        <v>2764</v>
      </c>
      <c r="H72" s="21">
        <v>401</v>
      </c>
      <c r="I72" s="21">
        <v>2254</v>
      </c>
      <c r="J72" s="21">
        <v>1904</v>
      </c>
      <c r="K72" s="21">
        <v>18435</v>
      </c>
    </row>
    <row r="73" spans="1:11" hidden="1">
      <c r="A73" s="67">
        <v>39356</v>
      </c>
      <c r="B73" s="21">
        <v>812</v>
      </c>
      <c r="C73" s="21">
        <v>775</v>
      </c>
      <c r="D73" s="21">
        <v>5125</v>
      </c>
      <c r="E73" s="21">
        <v>3693</v>
      </c>
      <c r="F73" s="21">
        <v>944</v>
      </c>
      <c r="G73" s="21">
        <v>2878</v>
      </c>
      <c r="H73" s="21">
        <v>413</v>
      </c>
      <c r="I73" s="21">
        <v>2335</v>
      </c>
      <c r="J73" s="21">
        <v>1985</v>
      </c>
      <c r="K73" s="21">
        <v>18960</v>
      </c>
    </row>
    <row r="74" spans="1:11" hidden="1">
      <c r="A74" s="67">
        <v>39387</v>
      </c>
      <c r="B74" s="21">
        <v>763</v>
      </c>
      <c r="C74" s="21">
        <v>801</v>
      </c>
      <c r="D74" s="21">
        <v>4963</v>
      </c>
      <c r="E74" s="21">
        <v>3574</v>
      </c>
      <c r="F74" s="21">
        <v>915</v>
      </c>
      <c r="G74" s="21">
        <v>2773</v>
      </c>
      <c r="H74" s="21">
        <v>419</v>
      </c>
      <c r="I74" s="21">
        <v>2285</v>
      </c>
      <c r="J74" s="21">
        <v>1907</v>
      </c>
      <c r="K74" s="21">
        <v>18400</v>
      </c>
    </row>
    <row r="75" spans="1:11" hidden="1">
      <c r="A75" s="67">
        <v>39417</v>
      </c>
      <c r="B75" s="21">
        <v>696</v>
      </c>
      <c r="C75" s="21">
        <v>740</v>
      </c>
      <c r="D75" s="21">
        <v>4760</v>
      </c>
      <c r="E75" s="21">
        <v>3524</v>
      </c>
      <c r="F75" s="21">
        <v>937</v>
      </c>
      <c r="G75" s="21">
        <v>2770</v>
      </c>
      <c r="H75" s="21">
        <v>417</v>
      </c>
      <c r="I75" s="21">
        <v>1986</v>
      </c>
      <c r="J75" s="21">
        <v>1895</v>
      </c>
      <c r="K75" s="21">
        <v>17725</v>
      </c>
    </row>
    <row r="76" spans="1:11" hidden="1">
      <c r="A76" s="67">
        <v>39448</v>
      </c>
      <c r="B76" s="21">
        <v>749</v>
      </c>
      <c r="C76" s="21">
        <v>749</v>
      </c>
      <c r="D76" s="21">
        <v>4861</v>
      </c>
      <c r="E76" s="21">
        <v>3552</v>
      </c>
      <c r="F76" s="21">
        <v>874</v>
      </c>
      <c r="G76" s="21">
        <v>2661</v>
      </c>
      <c r="H76" s="21">
        <v>396</v>
      </c>
      <c r="I76" s="21">
        <v>2207</v>
      </c>
      <c r="J76" s="21">
        <v>1928</v>
      </c>
      <c r="K76" s="21">
        <v>17977</v>
      </c>
    </row>
    <row r="77" spans="1:11" hidden="1">
      <c r="A77" s="67">
        <v>39479</v>
      </c>
      <c r="B77" s="21">
        <v>758</v>
      </c>
      <c r="C77" s="21">
        <v>700</v>
      </c>
      <c r="D77" s="21">
        <v>4640</v>
      </c>
      <c r="E77" s="21">
        <v>3390</v>
      </c>
      <c r="F77" s="21">
        <v>898</v>
      </c>
      <c r="G77" s="21">
        <v>2600</v>
      </c>
      <c r="H77" s="21">
        <v>396</v>
      </c>
      <c r="I77" s="21">
        <v>2102</v>
      </c>
      <c r="J77" s="21">
        <v>1839</v>
      </c>
      <c r="K77" s="21">
        <v>17323</v>
      </c>
    </row>
    <row r="78" spans="1:11" hidden="1">
      <c r="A78" s="67">
        <v>39508</v>
      </c>
      <c r="B78" s="21">
        <v>779</v>
      </c>
      <c r="C78" s="21">
        <v>749</v>
      </c>
      <c r="D78" s="21">
        <v>4945</v>
      </c>
      <c r="E78" s="21">
        <v>3363</v>
      </c>
      <c r="F78" s="21">
        <v>934</v>
      </c>
      <c r="G78" s="21">
        <v>2801</v>
      </c>
      <c r="H78" s="21">
        <v>393</v>
      </c>
      <c r="I78" s="21">
        <v>2217</v>
      </c>
      <c r="J78" s="21">
        <v>1937</v>
      </c>
      <c r="K78" s="21">
        <v>18118</v>
      </c>
    </row>
    <row r="79" spans="1:11" hidden="1">
      <c r="A79" s="67">
        <v>39539</v>
      </c>
      <c r="B79" s="21">
        <v>753</v>
      </c>
      <c r="C79" s="21">
        <v>717</v>
      </c>
      <c r="D79" s="21">
        <v>4784</v>
      </c>
      <c r="E79" s="21">
        <v>3322</v>
      </c>
      <c r="F79" s="21">
        <v>934</v>
      </c>
      <c r="G79" s="21">
        <v>2796</v>
      </c>
      <c r="H79" s="21">
        <v>363</v>
      </c>
      <c r="I79" s="21">
        <v>2089</v>
      </c>
      <c r="J79" s="21">
        <v>1893</v>
      </c>
      <c r="K79" s="21">
        <v>17651</v>
      </c>
    </row>
    <row r="80" spans="1:11" hidden="1">
      <c r="A80" s="67">
        <v>39569</v>
      </c>
      <c r="B80" s="21">
        <v>760</v>
      </c>
      <c r="C80" s="21">
        <v>796</v>
      </c>
      <c r="D80" s="21">
        <v>5414</v>
      </c>
      <c r="E80" s="21">
        <v>3417</v>
      </c>
      <c r="F80" s="21">
        <v>1015</v>
      </c>
      <c r="G80" s="21">
        <v>2990</v>
      </c>
      <c r="H80" s="21">
        <v>373</v>
      </c>
      <c r="I80" s="21">
        <v>2141</v>
      </c>
      <c r="J80" s="21">
        <v>1985</v>
      </c>
      <c r="K80" s="21">
        <v>18891</v>
      </c>
    </row>
    <row r="81" spans="1:11" hidden="1">
      <c r="A81" s="67">
        <v>39600</v>
      </c>
      <c r="B81" s="21">
        <v>834</v>
      </c>
      <c r="C81" s="21">
        <v>800</v>
      </c>
      <c r="D81" s="21">
        <v>5523</v>
      </c>
      <c r="E81" s="21">
        <v>3333</v>
      </c>
      <c r="F81" s="21">
        <v>992</v>
      </c>
      <c r="G81" s="21">
        <v>2966</v>
      </c>
      <c r="H81" s="21">
        <v>374</v>
      </c>
      <c r="I81" s="21">
        <v>2142</v>
      </c>
      <c r="J81" s="21">
        <v>1987</v>
      </c>
      <c r="K81" s="21">
        <v>18951</v>
      </c>
    </row>
    <row r="82" spans="1:11" hidden="1">
      <c r="A82" s="67">
        <v>39630</v>
      </c>
      <c r="B82" s="21">
        <v>864</v>
      </c>
      <c r="C82" s="21">
        <v>839</v>
      </c>
      <c r="D82" s="21">
        <v>5919</v>
      </c>
      <c r="E82" s="21">
        <v>3571</v>
      </c>
      <c r="F82" s="21">
        <v>1044</v>
      </c>
      <c r="G82" s="21">
        <v>3078</v>
      </c>
      <c r="H82" s="21">
        <v>410</v>
      </c>
      <c r="I82" s="21">
        <v>2234</v>
      </c>
      <c r="J82" s="21">
        <v>2065</v>
      </c>
      <c r="K82" s="21">
        <v>20024</v>
      </c>
    </row>
    <row r="83" spans="1:11" hidden="1">
      <c r="A83" s="67">
        <v>39661</v>
      </c>
      <c r="B83" s="21">
        <v>845</v>
      </c>
      <c r="C83" s="21">
        <v>757</v>
      </c>
      <c r="D83" s="21">
        <v>5438</v>
      </c>
      <c r="E83" s="21">
        <v>3575</v>
      </c>
      <c r="F83" s="21">
        <v>1039</v>
      </c>
      <c r="G83" s="21">
        <v>2937</v>
      </c>
      <c r="H83" s="21">
        <v>406</v>
      </c>
      <c r="I83" s="21">
        <v>2180</v>
      </c>
      <c r="J83" s="21">
        <v>1999</v>
      </c>
      <c r="K83" s="21">
        <v>19176</v>
      </c>
    </row>
    <row r="84" spans="1:11" hidden="1">
      <c r="A84" s="67">
        <v>39692</v>
      </c>
      <c r="B84" s="21">
        <v>829</v>
      </c>
      <c r="C84" s="21">
        <v>785</v>
      </c>
      <c r="D84" s="21">
        <v>5009</v>
      </c>
      <c r="E84" s="21">
        <v>3460</v>
      </c>
      <c r="F84" s="21">
        <v>1005</v>
      </c>
      <c r="G84" s="21">
        <v>2806</v>
      </c>
      <c r="H84" s="21">
        <v>419</v>
      </c>
      <c r="I84" s="21">
        <v>2093</v>
      </c>
      <c r="J84" s="21">
        <v>1975</v>
      </c>
      <c r="K84" s="21">
        <v>18381</v>
      </c>
    </row>
    <row r="85" spans="1:11" hidden="1">
      <c r="A85" s="67">
        <v>39722</v>
      </c>
      <c r="B85" s="21">
        <v>838</v>
      </c>
      <c r="C85" s="21">
        <v>803</v>
      </c>
      <c r="D85" s="21">
        <v>4983</v>
      </c>
      <c r="E85" s="21">
        <v>3575</v>
      </c>
      <c r="F85" s="21">
        <v>1010</v>
      </c>
      <c r="G85" s="21">
        <v>2985</v>
      </c>
      <c r="H85" s="21">
        <v>442</v>
      </c>
      <c r="I85" s="21">
        <v>2192</v>
      </c>
      <c r="J85" s="21">
        <v>1952</v>
      </c>
      <c r="K85" s="21">
        <v>18780</v>
      </c>
    </row>
    <row r="86" spans="1:11" hidden="1">
      <c r="A86" s="67">
        <v>39753</v>
      </c>
      <c r="B86" s="21">
        <v>750</v>
      </c>
      <c r="C86" s="21">
        <v>754</v>
      </c>
      <c r="D86" s="21">
        <v>4665</v>
      </c>
      <c r="E86" s="21">
        <v>3425</v>
      </c>
      <c r="F86" s="21">
        <v>828</v>
      </c>
      <c r="G86" s="21">
        <v>2594</v>
      </c>
      <c r="H86" s="21">
        <v>405</v>
      </c>
      <c r="I86" s="21">
        <v>2052</v>
      </c>
      <c r="J86" s="21">
        <v>1813</v>
      </c>
      <c r="K86" s="21">
        <v>17286</v>
      </c>
    </row>
    <row r="87" spans="1:11" hidden="1">
      <c r="A87" s="67">
        <v>39783</v>
      </c>
      <c r="B87" s="21">
        <v>673</v>
      </c>
      <c r="C87" s="21">
        <v>737</v>
      </c>
      <c r="D87" s="21">
        <v>4292</v>
      </c>
      <c r="E87" s="21">
        <v>3258</v>
      </c>
      <c r="F87" s="21">
        <v>848</v>
      </c>
      <c r="G87" s="21">
        <v>2399</v>
      </c>
      <c r="H87" s="21">
        <v>391</v>
      </c>
      <c r="I87" s="21">
        <v>1845</v>
      </c>
      <c r="J87" s="21">
        <v>1872</v>
      </c>
      <c r="K87" s="21">
        <v>16315</v>
      </c>
    </row>
    <row r="88" spans="1:11">
      <c r="A88" s="67">
        <v>39814</v>
      </c>
      <c r="B88" s="21">
        <v>733</v>
      </c>
      <c r="C88" s="21">
        <v>748</v>
      </c>
      <c r="D88" s="21">
        <v>4502</v>
      </c>
      <c r="E88" s="21">
        <v>3368</v>
      </c>
      <c r="F88" s="21">
        <v>849</v>
      </c>
      <c r="G88" s="21">
        <v>2265</v>
      </c>
      <c r="H88" s="21">
        <v>408</v>
      </c>
      <c r="I88" s="21">
        <v>1833</v>
      </c>
      <c r="J88" s="21">
        <v>1886</v>
      </c>
      <c r="K88" s="21">
        <v>16592</v>
      </c>
    </row>
    <row r="89" spans="1:11">
      <c r="A89" s="67">
        <v>39845</v>
      </c>
      <c r="B89" s="21">
        <v>625</v>
      </c>
      <c r="C89" s="21">
        <v>661</v>
      </c>
      <c r="D89" s="21">
        <v>4272</v>
      </c>
      <c r="E89" s="21">
        <v>3196</v>
      </c>
      <c r="F89" s="21">
        <v>752</v>
      </c>
      <c r="G89" s="21">
        <v>2154</v>
      </c>
      <c r="H89" s="21">
        <v>367</v>
      </c>
      <c r="I89" s="21">
        <v>1721</v>
      </c>
      <c r="J89" s="21">
        <v>1779</v>
      </c>
      <c r="K89" s="21">
        <v>15527</v>
      </c>
    </row>
    <row r="90" spans="1:11">
      <c r="A90" s="67">
        <v>39873</v>
      </c>
      <c r="B90" s="21">
        <v>691</v>
      </c>
      <c r="C90" s="21">
        <v>739</v>
      </c>
      <c r="D90" s="21">
        <v>4716</v>
      </c>
      <c r="E90" s="21">
        <v>3553</v>
      </c>
      <c r="F90" s="21">
        <v>875</v>
      </c>
      <c r="G90" s="21">
        <v>2442</v>
      </c>
      <c r="H90" s="21">
        <v>404</v>
      </c>
      <c r="I90" s="21">
        <v>1936</v>
      </c>
      <c r="J90" s="21">
        <v>1995</v>
      </c>
      <c r="K90" s="21">
        <v>17351</v>
      </c>
    </row>
    <row r="91" spans="1:11">
      <c r="A91" s="67">
        <v>39904</v>
      </c>
      <c r="B91" s="21">
        <v>713</v>
      </c>
      <c r="C91" s="21">
        <v>673</v>
      </c>
      <c r="D91" s="21">
        <v>4499</v>
      </c>
      <c r="E91" s="21">
        <v>3410</v>
      </c>
      <c r="F91" s="21">
        <v>860</v>
      </c>
      <c r="G91" s="21">
        <v>2476</v>
      </c>
      <c r="H91" s="21">
        <v>350</v>
      </c>
      <c r="I91" s="21">
        <v>1852</v>
      </c>
      <c r="J91" s="21">
        <v>1812</v>
      </c>
      <c r="K91" s="21">
        <f t="shared" ref="K91:K97" si="0">SUM(B91:J91)</f>
        <v>16645</v>
      </c>
    </row>
    <row r="92" spans="1:11">
      <c r="A92" s="67">
        <v>39934</v>
      </c>
      <c r="B92" s="21">
        <v>799</v>
      </c>
      <c r="C92" s="21">
        <v>735</v>
      </c>
      <c r="D92" s="21">
        <v>5270</v>
      </c>
      <c r="E92" s="21">
        <v>3583</v>
      </c>
      <c r="F92" s="21">
        <v>935</v>
      </c>
      <c r="G92" s="21">
        <v>2736</v>
      </c>
      <c r="H92" s="21">
        <v>361</v>
      </c>
      <c r="I92" s="21">
        <v>2009</v>
      </c>
      <c r="J92" s="21">
        <v>1852</v>
      </c>
      <c r="K92" s="21">
        <f t="shared" si="0"/>
        <v>18280</v>
      </c>
    </row>
    <row r="93" spans="1:11">
      <c r="A93" s="67">
        <v>39965</v>
      </c>
      <c r="B93" s="21">
        <v>744</v>
      </c>
      <c r="C93" s="21">
        <v>763</v>
      </c>
      <c r="D93" s="21">
        <v>5552</v>
      </c>
      <c r="E93" s="21">
        <v>3529</v>
      </c>
      <c r="F93" s="21">
        <v>924</v>
      </c>
      <c r="G93" s="21">
        <v>2711</v>
      </c>
      <c r="H93" s="21">
        <v>368</v>
      </c>
      <c r="I93" s="21">
        <v>2033</v>
      </c>
      <c r="J93" s="21">
        <v>1891</v>
      </c>
      <c r="K93" s="21">
        <f t="shared" si="0"/>
        <v>18515</v>
      </c>
    </row>
    <row r="94" spans="1:11">
      <c r="A94" s="67">
        <v>39995</v>
      </c>
      <c r="B94" s="21">
        <v>789</v>
      </c>
      <c r="C94" s="21">
        <v>825</v>
      </c>
      <c r="D94" s="21">
        <v>6059</v>
      </c>
      <c r="E94" s="21">
        <v>3689</v>
      </c>
      <c r="F94" s="21">
        <v>975</v>
      </c>
      <c r="G94" s="21">
        <v>2841</v>
      </c>
      <c r="H94" s="21">
        <v>398</v>
      </c>
      <c r="I94" s="21">
        <v>2188</v>
      </c>
      <c r="J94" s="21">
        <v>1942</v>
      </c>
      <c r="K94" s="21">
        <f t="shared" si="0"/>
        <v>19706</v>
      </c>
    </row>
    <row r="95" spans="1:11">
      <c r="A95" s="67">
        <v>40026</v>
      </c>
      <c r="B95" s="21">
        <v>761</v>
      </c>
      <c r="C95" s="21">
        <v>776</v>
      </c>
      <c r="D95" s="21">
        <v>5600</v>
      </c>
      <c r="E95" s="21">
        <v>3620</v>
      </c>
      <c r="F95" s="21">
        <v>993</v>
      </c>
      <c r="G95" s="21">
        <v>2810</v>
      </c>
      <c r="H95" s="21">
        <v>370</v>
      </c>
      <c r="I95" s="21">
        <v>2095</v>
      </c>
      <c r="J95" s="21">
        <v>1982</v>
      </c>
      <c r="K95" s="21">
        <f t="shared" si="0"/>
        <v>19007</v>
      </c>
    </row>
    <row r="96" spans="1:11">
      <c r="A96" s="67">
        <v>40057</v>
      </c>
      <c r="B96" s="21">
        <v>769</v>
      </c>
      <c r="C96" s="21">
        <v>658</v>
      </c>
      <c r="D96" s="21">
        <v>4923</v>
      </c>
      <c r="E96" s="21">
        <v>3515</v>
      </c>
      <c r="F96" s="21">
        <v>1045</v>
      </c>
      <c r="G96" s="21">
        <v>2762</v>
      </c>
      <c r="H96" s="21">
        <v>383</v>
      </c>
      <c r="I96" s="21">
        <v>2055</v>
      </c>
      <c r="J96" s="21">
        <v>1889</v>
      </c>
      <c r="K96" s="21">
        <f t="shared" si="0"/>
        <v>17999</v>
      </c>
    </row>
    <row r="97" spans="1:11">
      <c r="A97" s="67">
        <v>40087</v>
      </c>
      <c r="B97" s="21">
        <v>752</v>
      </c>
      <c r="C97" s="21">
        <v>704</v>
      </c>
      <c r="D97" s="21">
        <v>5005</v>
      </c>
      <c r="E97" s="21">
        <v>3629</v>
      </c>
      <c r="F97" s="21">
        <v>1000</v>
      </c>
      <c r="G97" s="21">
        <v>2885</v>
      </c>
      <c r="H97" s="21">
        <v>398</v>
      </c>
      <c r="I97" s="21">
        <v>2276</v>
      </c>
      <c r="J97" s="21">
        <v>1878</v>
      </c>
      <c r="K97" s="21">
        <f t="shared" si="0"/>
        <v>18527</v>
      </c>
    </row>
    <row r="98" spans="1:11">
      <c r="A98" s="67">
        <v>40118</v>
      </c>
      <c r="B98" s="21">
        <v>761</v>
      </c>
      <c r="C98" s="21">
        <v>739</v>
      </c>
      <c r="D98" s="21">
        <v>4916</v>
      </c>
      <c r="E98" s="21">
        <v>3490</v>
      </c>
      <c r="F98" s="21">
        <v>942</v>
      </c>
      <c r="G98" s="21">
        <v>2717</v>
      </c>
      <c r="H98" s="21">
        <v>402</v>
      </c>
      <c r="I98" s="21">
        <v>2221</v>
      </c>
      <c r="J98" s="21">
        <v>1837</v>
      </c>
      <c r="K98" s="21">
        <v>18025</v>
      </c>
    </row>
    <row r="99" spans="1:11">
      <c r="A99" s="67">
        <v>40148</v>
      </c>
      <c r="B99" s="21">
        <v>736</v>
      </c>
      <c r="C99" s="21">
        <v>719</v>
      </c>
      <c r="D99" s="21">
        <v>4651</v>
      </c>
      <c r="E99" s="21">
        <v>3499</v>
      </c>
      <c r="F99" s="21">
        <v>947</v>
      </c>
      <c r="G99" s="21">
        <v>2725</v>
      </c>
      <c r="H99" s="21">
        <v>420</v>
      </c>
      <c r="I99" s="21">
        <v>2170</v>
      </c>
      <c r="J99" s="21">
        <v>1840</v>
      </c>
      <c r="K99" s="21">
        <v>17707</v>
      </c>
    </row>
    <row r="100" spans="1:11">
      <c r="A100" s="67">
        <v>40179</v>
      </c>
      <c r="B100" s="21">
        <v>780</v>
      </c>
      <c r="C100" s="21">
        <v>751</v>
      </c>
      <c r="D100" s="21">
        <v>4806</v>
      </c>
      <c r="E100" s="21">
        <v>3540</v>
      </c>
      <c r="F100" s="21">
        <v>991</v>
      </c>
      <c r="G100" s="21">
        <v>2845</v>
      </c>
      <c r="H100" s="21">
        <v>404</v>
      </c>
      <c r="I100" s="21">
        <v>2182</v>
      </c>
      <c r="J100" s="21">
        <v>1932</v>
      </c>
      <c r="K100" s="21">
        <v>18231</v>
      </c>
    </row>
    <row r="101" spans="1:11">
      <c r="A101" s="67">
        <v>40210</v>
      </c>
      <c r="B101" s="21">
        <v>719</v>
      </c>
      <c r="C101" s="21">
        <v>706</v>
      </c>
      <c r="D101" s="21">
        <v>4592</v>
      </c>
      <c r="E101" s="21">
        <v>3281</v>
      </c>
      <c r="F101" s="21">
        <v>917</v>
      </c>
      <c r="G101" s="21">
        <v>2658</v>
      </c>
      <c r="H101" s="21">
        <v>383</v>
      </c>
      <c r="I101" s="21">
        <v>2029</v>
      </c>
      <c r="J101" s="21">
        <v>1842</v>
      </c>
      <c r="K101" s="21">
        <v>17127</v>
      </c>
    </row>
    <row r="102" spans="1:11">
      <c r="A102" s="67">
        <v>40238</v>
      </c>
      <c r="B102" s="21">
        <v>809</v>
      </c>
      <c r="C102" s="21">
        <v>780</v>
      </c>
      <c r="D102" s="21">
        <v>5086</v>
      </c>
      <c r="E102" s="21">
        <v>3629</v>
      </c>
      <c r="F102" s="21">
        <v>1032</v>
      </c>
      <c r="G102" s="21">
        <v>2926</v>
      </c>
      <c r="H102" s="21">
        <v>405</v>
      </c>
      <c r="I102" s="21">
        <v>2273</v>
      </c>
      <c r="J102" s="21">
        <v>2037</v>
      </c>
      <c r="K102" s="21">
        <v>18977</v>
      </c>
    </row>
    <row r="103" spans="1:11">
      <c r="A103" s="67">
        <v>40269</v>
      </c>
      <c r="B103" s="21">
        <v>750</v>
      </c>
      <c r="C103" s="21">
        <v>735</v>
      </c>
      <c r="D103" s="21">
        <v>4929</v>
      </c>
      <c r="E103" s="21">
        <v>3432</v>
      </c>
      <c r="F103" s="21">
        <v>983</v>
      </c>
      <c r="G103" s="21">
        <v>2813</v>
      </c>
      <c r="H103" s="21">
        <v>362</v>
      </c>
      <c r="I103" s="21">
        <v>2106</v>
      </c>
      <c r="J103" s="21">
        <v>1873</v>
      </c>
      <c r="K103" s="21">
        <v>17982</v>
      </c>
    </row>
    <row r="104" spans="1:11">
      <c r="A104" s="67">
        <v>40299</v>
      </c>
      <c r="B104" s="21">
        <v>825</v>
      </c>
      <c r="C104" s="21">
        <v>788</v>
      </c>
      <c r="D104" s="21">
        <v>5411</v>
      </c>
      <c r="E104" s="21">
        <v>3551</v>
      </c>
      <c r="F104" s="21">
        <v>979</v>
      </c>
      <c r="G104" s="21">
        <v>3079</v>
      </c>
      <c r="H104" s="21">
        <v>365</v>
      </c>
      <c r="I104" s="21">
        <v>2259</v>
      </c>
      <c r="J104" s="21">
        <v>1930</v>
      </c>
      <c r="K104" s="21">
        <v>19187</v>
      </c>
    </row>
    <row r="105" spans="1:11">
      <c r="A105" s="67">
        <v>40330</v>
      </c>
      <c r="B105" s="21">
        <v>797</v>
      </c>
      <c r="C105" s="21">
        <v>814</v>
      </c>
      <c r="D105" s="21">
        <v>5784</v>
      </c>
      <c r="E105" s="21">
        <v>3527</v>
      </c>
      <c r="F105" s="21">
        <v>991</v>
      </c>
      <c r="G105" s="21">
        <v>3011</v>
      </c>
      <c r="H105" s="21">
        <v>378</v>
      </c>
      <c r="I105" s="21">
        <v>2175</v>
      </c>
      <c r="J105" s="21">
        <v>1946</v>
      </c>
      <c r="K105" s="21">
        <v>19424</v>
      </c>
    </row>
    <row r="106" spans="1:11">
      <c r="A106" s="67">
        <v>40360</v>
      </c>
      <c r="B106" s="21">
        <v>811</v>
      </c>
      <c r="C106" s="21">
        <v>824</v>
      </c>
      <c r="D106" s="21">
        <v>5978</v>
      </c>
      <c r="E106" s="21">
        <v>3684</v>
      </c>
      <c r="F106" s="21">
        <v>1062</v>
      </c>
      <c r="G106" s="21">
        <v>2948</v>
      </c>
      <c r="H106" s="21">
        <v>400</v>
      </c>
      <c r="I106" s="21">
        <v>2188</v>
      </c>
      <c r="J106" s="21">
        <v>2005</v>
      </c>
      <c r="K106" s="21">
        <v>19900</v>
      </c>
    </row>
    <row r="107" spans="1:11">
      <c r="A107" s="67">
        <v>40391</v>
      </c>
      <c r="B107" s="21">
        <v>899</v>
      </c>
      <c r="C107" s="21">
        <v>779</v>
      </c>
      <c r="D107" s="21">
        <v>5416</v>
      </c>
      <c r="E107" s="21">
        <v>3508</v>
      </c>
      <c r="F107" s="21">
        <v>1038</v>
      </c>
      <c r="G107" s="21">
        <v>2797</v>
      </c>
      <c r="H107" s="21">
        <v>392</v>
      </c>
      <c r="I107" s="21">
        <v>2208</v>
      </c>
      <c r="J107" s="21">
        <v>2004</v>
      </c>
      <c r="K107" s="21">
        <v>19041</v>
      </c>
    </row>
    <row r="108" spans="1:11">
      <c r="A108" s="67">
        <v>40422</v>
      </c>
      <c r="B108" s="21">
        <v>764</v>
      </c>
      <c r="C108" s="21">
        <v>673</v>
      </c>
      <c r="D108" s="21">
        <v>4824</v>
      </c>
      <c r="E108" s="21">
        <v>3474</v>
      </c>
      <c r="F108" s="21">
        <v>1054</v>
      </c>
      <c r="G108" s="21">
        <v>2580</v>
      </c>
      <c r="H108" s="21">
        <v>387</v>
      </c>
      <c r="I108" s="21">
        <v>2095</v>
      </c>
      <c r="J108" s="21">
        <v>1851</v>
      </c>
      <c r="K108" s="21">
        <v>17702</v>
      </c>
    </row>
    <row r="109" spans="1:11">
      <c r="A109" s="67">
        <v>40452</v>
      </c>
      <c r="B109" s="21">
        <v>802</v>
      </c>
      <c r="C109" s="21">
        <v>708</v>
      </c>
      <c r="D109" s="21">
        <v>4969</v>
      </c>
      <c r="E109" s="21">
        <v>3577</v>
      </c>
      <c r="F109" s="21">
        <v>1088</v>
      </c>
      <c r="G109" s="21">
        <v>2907</v>
      </c>
      <c r="H109" s="21">
        <v>419</v>
      </c>
      <c r="I109" s="21">
        <v>2272</v>
      </c>
      <c r="J109" s="21">
        <v>1911</v>
      </c>
      <c r="K109" s="21">
        <v>18653</v>
      </c>
    </row>
    <row r="110" spans="1:11">
      <c r="A110" s="67">
        <v>40483</v>
      </c>
      <c r="B110" s="21">
        <v>778</v>
      </c>
      <c r="C110" s="21">
        <v>703</v>
      </c>
      <c r="D110" s="21">
        <v>4877</v>
      </c>
      <c r="E110" s="21">
        <v>3441</v>
      </c>
      <c r="F110" s="21">
        <v>1033</v>
      </c>
      <c r="G110" s="21">
        <v>2944</v>
      </c>
      <c r="H110" s="21">
        <v>406</v>
      </c>
      <c r="I110" s="21">
        <v>2211</v>
      </c>
      <c r="J110" s="21">
        <v>1882</v>
      </c>
      <c r="K110" s="21">
        <v>18275</v>
      </c>
    </row>
    <row r="111" spans="1:11">
      <c r="A111" s="67">
        <v>40513</v>
      </c>
      <c r="B111" s="21">
        <v>730</v>
      </c>
      <c r="C111" s="21">
        <v>694</v>
      </c>
      <c r="D111" s="21">
        <v>4575</v>
      </c>
      <c r="E111" s="21">
        <v>3371</v>
      </c>
      <c r="F111" s="21">
        <v>1044</v>
      </c>
      <c r="G111" s="21">
        <v>2945</v>
      </c>
      <c r="H111" s="21">
        <v>418</v>
      </c>
      <c r="I111" s="21">
        <v>2066</v>
      </c>
      <c r="J111" s="21">
        <v>1909</v>
      </c>
      <c r="K111" s="21">
        <v>17750</v>
      </c>
    </row>
    <row r="112" spans="1:11">
      <c r="A112" s="67">
        <v>40544</v>
      </c>
      <c r="B112" s="21">
        <v>742</v>
      </c>
      <c r="C112" s="21">
        <v>721</v>
      </c>
      <c r="D112" s="21">
        <v>4704</v>
      </c>
      <c r="E112" s="21">
        <v>3417</v>
      </c>
      <c r="F112" s="21">
        <v>1022</v>
      </c>
      <c r="G112" s="21">
        <v>3052</v>
      </c>
      <c r="H112" s="21">
        <v>408</v>
      </c>
      <c r="I112" s="21">
        <v>2180</v>
      </c>
      <c r="J112" s="21">
        <v>1957</v>
      </c>
      <c r="K112" s="21">
        <v>18203</v>
      </c>
    </row>
    <row r="113" spans="1:11">
      <c r="A113" s="67">
        <v>40575</v>
      </c>
      <c r="B113" s="21">
        <v>734</v>
      </c>
      <c r="C113" s="21">
        <v>665</v>
      </c>
      <c r="D113" s="21">
        <v>4351</v>
      </c>
      <c r="E113" s="21">
        <v>3256</v>
      </c>
      <c r="F113" s="21">
        <v>937</v>
      </c>
      <c r="G113" s="21">
        <v>2808</v>
      </c>
      <c r="H113" s="21">
        <v>372</v>
      </c>
      <c r="I113" s="21">
        <v>2025</v>
      </c>
      <c r="J113" s="21">
        <v>1881</v>
      </c>
      <c r="K113" s="21">
        <v>17029</v>
      </c>
    </row>
    <row r="114" spans="1:11">
      <c r="A114" s="67">
        <v>40603</v>
      </c>
      <c r="B114" s="21">
        <v>773</v>
      </c>
      <c r="C114" s="21">
        <v>774</v>
      </c>
      <c r="D114" s="21">
        <v>4955</v>
      </c>
      <c r="E114" s="21">
        <v>3631</v>
      </c>
      <c r="F114" s="21">
        <v>1063</v>
      </c>
      <c r="G114" s="21">
        <v>3017</v>
      </c>
      <c r="H114" s="21">
        <v>417</v>
      </c>
      <c r="I114" s="21">
        <v>2292</v>
      </c>
      <c r="J114" s="21">
        <v>2031</v>
      </c>
      <c r="K114" s="21">
        <v>18953</v>
      </c>
    </row>
    <row r="115" spans="1:11">
      <c r="A115" s="67">
        <v>40634</v>
      </c>
      <c r="B115" s="21">
        <v>726</v>
      </c>
      <c r="C115" s="21">
        <v>753</v>
      </c>
      <c r="D115" s="21">
        <v>5016</v>
      </c>
      <c r="E115" s="21">
        <v>3432</v>
      </c>
      <c r="F115" s="21">
        <v>992</v>
      </c>
      <c r="G115" s="21">
        <v>2946</v>
      </c>
      <c r="H115" s="21">
        <v>389</v>
      </c>
      <c r="I115" s="21">
        <v>2159</v>
      </c>
      <c r="J115" s="21">
        <v>1887</v>
      </c>
      <c r="K115" s="21">
        <v>18290</v>
      </c>
    </row>
    <row r="116" spans="1:11">
      <c r="A116" s="67">
        <v>40664</v>
      </c>
      <c r="B116" s="21">
        <v>811</v>
      </c>
      <c r="C116" s="21">
        <v>772</v>
      </c>
      <c r="D116" s="21">
        <v>5435</v>
      </c>
      <c r="E116" s="21">
        <v>3624</v>
      </c>
      <c r="F116" s="21">
        <v>1000</v>
      </c>
      <c r="G116" s="21">
        <v>3106</v>
      </c>
      <c r="H116" s="21">
        <v>406</v>
      </c>
      <c r="I116" s="21">
        <v>2283</v>
      </c>
      <c r="J116" s="21">
        <v>1980</v>
      </c>
      <c r="K116" s="21">
        <v>19417</v>
      </c>
    </row>
    <row r="117" spans="1:11">
      <c r="A117" s="67"/>
    </row>
    <row r="118" spans="1:11">
      <c r="A118" s="63" t="s">
        <v>18</v>
      </c>
      <c r="B118" s="55">
        <f>AVERAGE(B4:B15)</f>
        <v>582.66666666666663</v>
      </c>
      <c r="C118" s="55">
        <f t="shared" ref="C118:K118" si="1">AVERAGE(C4:C15)</f>
        <v>783.75</v>
      </c>
      <c r="D118" s="55">
        <f t="shared" si="1"/>
        <v>4333.916666666667</v>
      </c>
      <c r="E118" s="55">
        <f t="shared" si="1"/>
        <v>3135.75</v>
      </c>
      <c r="F118" s="55">
        <f t="shared" si="1"/>
        <v>714.25</v>
      </c>
      <c r="G118" s="55">
        <f t="shared" si="1"/>
        <v>2126.5</v>
      </c>
      <c r="H118" s="55">
        <f t="shared" si="1"/>
        <v>347.91666666666669</v>
      </c>
      <c r="I118" s="55">
        <f t="shared" si="1"/>
        <v>2216.75</v>
      </c>
      <c r="J118" s="55">
        <f t="shared" si="1"/>
        <v>1641.6666666666667</v>
      </c>
      <c r="K118" s="55">
        <f t="shared" si="1"/>
        <v>15883.166666666666</v>
      </c>
    </row>
    <row r="119" spans="1:11">
      <c r="A119" s="63" t="s">
        <v>19</v>
      </c>
      <c r="B119" s="55">
        <f>AVERAGE(B16:B27)</f>
        <v>594.58333333333337</v>
      </c>
      <c r="C119" s="55">
        <f t="shared" ref="C119:K119" si="2">AVERAGE(C16:C27)</f>
        <v>804</v>
      </c>
      <c r="D119" s="55">
        <f t="shared" si="2"/>
        <v>4377.5</v>
      </c>
      <c r="E119" s="55">
        <f t="shared" si="2"/>
        <v>3269.1666666666665</v>
      </c>
      <c r="F119" s="55">
        <f t="shared" si="2"/>
        <v>786.75</v>
      </c>
      <c r="G119" s="55">
        <f t="shared" si="2"/>
        <v>2106.4166666666665</v>
      </c>
      <c r="H119" s="55">
        <f t="shared" si="2"/>
        <v>366.66666666666669</v>
      </c>
      <c r="I119" s="55">
        <f t="shared" si="2"/>
        <v>2341.5</v>
      </c>
      <c r="J119" s="55">
        <f t="shared" si="2"/>
        <v>1715.5833333333333</v>
      </c>
      <c r="K119" s="55">
        <f t="shared" si="2"/>
        <v>16363.25</v>
      </c>
    </row>
    <row r="120" spans="1:11">
      <c r="A120" s="63" t="s">
        <v>20</v>
      </c>
      <c r="B120" s="55">
        <f>AVERAGE(B28:B39)</f>
        <v>625.83333333333337</v>
      </c>
      <c r="C120" s="55">
        <f t="shared" ref="C120:K120" si="3">AVERAGE(C28:C39)</f>
        <v>802.08333333333337</v>
      </c>
      <c r="D120" s="55">
        <f t="shared" si="3"/>
        <v>4580.833333333333</v>
      </c>
      <c r="E120" s="55">
        <f t="shared" si="3"/>
        <v>3522</v>
      </c>
      <c r="F120" s="55">
        <f t="shared" si="3"/>
        <v>815.91666666666663</v>
      </c>
      <c r="G120" s="55">
        <f t="shared" si="3"/>
        <v>2160.4166666666665</v>
      </c>
      <c r="H120" s="55">
        <f t="shared" si="3"/>
        <v>375.16666666666669</v>
      </c>
      <c r="I120" s="55">
        <f t="shared" si="3"/>
        <v>2348.9166666666665</v>
      </c>
      <c r="J120" s="55">
        <f t="shared" si="3"/>
        <v>1790.9166666666667</v>
      </c>
      <c r="K120" s="55">
        <f t="shared" si="3"/>
        <v>17022.25</v>
      </c>
    </row>
    <row r="121" spans="1:11">
      <c r="A121" s="63" t="s">
        <v>21</v>
      </c>
      <c r="B121" s="55">
        <f>AVERAGE(B40:B51)</f>
        <v>642.75</v>
      </c>
      <c r="C121" s="55">
        <f t="shared" ref="C121:K121" si="4">AVERAGE(C40:C51)</f>
        <v>748.33333333333337</v>
      </c>
      <c r="D121" s="55">
        <f t="shared" si="4"/>
        <v>4592.25</v>
      </c>
      <c r="E121" s="55">
        <f t="shared" si="4"/>
        <v>3587.4166666666665</v>
      </c>
      <c r="F121" s="55">
        <f t="shared" si="4"/>
        <v>856.75</v>
      </c>
      <c r="G121" s="55">
        <f t="shared" si="4"/>
        <v>2455.75</v>
      </c>
      <c r="H121" s="55">
        <f t="shared" si="4"/>
        <v>387.41666666666669</v>
      </c>
      <c r="I121" s="55">
        <f t="shared" si="4"/>
        <v>2072.0833333333335</v>
      </c>
      <c r="J121" s="55">
        <f t="shared" si="4"/>
        <v>1787.0833333333333</v>
      </c>
      <c r="K121" s="55">
        <f t="shared" si="4"/>
        <v>17129.833333333332</v>
      </c>
    </row>
    <row r="122" spans="1:11">
      <c r="A122" s="63" t="s">
        <v>22</v>
      </c>
      <c r="B122" s="55">
        <f>AVERAGE(B52:B63)</f>
        <v>688.41666666666663</v>
      </c>
      <c r="C122" s="55">
        <f t="shared" ref="C122:K122" si="5">AVERAGE(C52:C63)</f>
        <v>761.75</v>
      </c>
      <c r="D122" s="55">
        <f t="shared" si="5"/>
        <v>4977.333333333333</v>
      </c>
      <c r="E122" s="55">
        <f t="shared" si="5"/>
        <v>3597.8333333333335</v>
      </c>
      <c r="F122" s="55">
        <f t="shared" si="5"/>
        <v>960</v>
      </c>
      <c r="G122" s="55">
        <f t="shared" si="5"/>
        <v>2615.6666666666665</v>
      </c>
      <c r="H122" s="55">
        <f t="shared" si="5"/>
        <v>393.91666666666669</v>
      </c>
      <c r="I122" s="55">
        <f t="shared" si="5"/>
        <v>2034.9166666666667</v>
      </c>
      <c r="J122" s="55">
        <f t="shared" si="5"/>
        <v>1865.1666666666667</v>
      </c>
      <c r="K122" s="55">
        <f t="shared" si="5"/>
        <v>17894.666666666668</v>
      </c>
    </row>
    <row r="123" spans="1:11">
      <c r="A123" s="63" t="s">
        <v>23</v>
      </c>
      <c r="B123" s="55">
        <f>AVERAGE(B64:B75)</f>
        <v>813.75</v>
      </c>
      <c r="C123" s="55">
        <f t="shared" ref="C123:K123" si="6">AVERAGE(C64:C75)</f>
        <v>796.33333333333337</v>
      </c>
      <c r="D123" s="55">
        <f t="shared" si="6"/>
        <v>5166.416666666667</v>
      </c>
      <c r="E123" s="55">
        <f t="shared" si="6"/>
        <v>3599.4166666666665</v>
      </c>
      <c r="F123" s="55">
        <f t="shared" si="6"/>
        <v>939.16666666666663</v>
      </c>
      <c r="G123" s="55">
        <f t="shared" si="6"/>
        <v>2808.5</v>
      </c>
      <c r="H123" s="55">
        <f t="shared" si="6"/>
        <v>418.91666666666669</v>
      </c>
      <c r="I123" s="55">
        <f t="shared" si="6"/>
        <v>2209.5833333333335</v>
      </c>
      <c r="J123" s="55">
        <f t="shared" si="6"/>
        <v>1950.8333333333333</v>
      </c>
      <c r="K123" s="55">
        <f t="shared" si="6"/>
        <v>18702.916666666668</v>
      </c>
    </row>
    <row r="124" spans="1:11">
      <c r="A124" s="63" t="s">
        <v>24</v>
      </c>
      <c r="B124" s="55">
        <f>AVERAGE(B76:B87)</f>
        <v>786</v>
      </c>
      <c r="C124" s="55">
        <f t="shared" ref="C124:K124" si="7">AVERAGE(C76:C87)</f>
        <v>765.5</v>
      </c>
      <c r="D124" s="55">
        <f t="shared" si="7"/>
        <v>5039.416666666667</v>
      </c>
      <c r="E124" s="55">
        <f t="shared" si="7"/>
        <v>3436.75</v>
      </c>
      <c r="F124" s="55">
        <f t="shared" si="7"/>
        <v>951.75</v>
      </c>
      <c r="G124" s="55">
        <f t="shared" si="7"/>
        <v>2801.0833333333335</v>
      </c>
      <c r="H124" s="55">
        <f t="shared" si="7"/>
        <v>397.33333333333331</v>
      </c>
      <c r="I124" s="55">
        <f t="shared" si="7"/>
        <v>2124.5</v>
      </c>
      <c r="J124" s="55">
        <f t="shared" si="7"/>
        <v>1937.0833333333333</v>
      </c>
      <c r="K124" s="55">
        <f t="shared" si="7"/>
        <v>18239.416666666668</v>
      </c>
    </row>
    <row r="125" spans="1:11">
      <c r="A125" s="63" t="s">
        <v>25</v>
      </c>
      <c r="B125" s="55">
        <f>AVERAGE(B88:B99)</f>
        <v>739.41666666666663</v>
      </c>
      <c r="C125" s="55">
        <f t="shared" ref="C125:K125" si="8">AVERAGE(C88:C99)</f>
        <v>728.33333333333337</v>
      </c>
      <c r="D125" s="55">
        <f>AVERAGE(D88:D99)</f>
        <v>4997.083333333333</v>
      </c>
      <c r="E125" s="55">
        <f t="shared" si="8"/>
        <v>3506.75</v>
      </c>
      <c r="F125" s="55">
        <f t="shared" si="8"/>
        <v>924.75</v>
      </c>
      <c r="G125" s="55">
        <f t="shared" si="8"/>
        <v>2627</v>
      </c>
      <c r="H125" s="55">
        <f t="shared" si="8"/>
        <v>385.75</v>
      </c>
      <c r="I125" s="55">
        <f t="shared" si="8"/>
        <v>2032.4166666666667</v>
      </c>
      <c r="J125" s="55">
        <f t="shared" si="8"/>
        <v>1881.9166666666667</v>
      </c>
      <c r="K125" s="55">
        <f t="shared" si="8"/>
        <v>17823.416666666668</v>
      </c>
    </row>
    <row r="126" spans="1:11">
      <c r="A126" s="63" t="s">
        <v>436</v>
      </c>
      <c r="B126" s="55">
        <f>AVERAGE(B99:B111)</f>
        <v>784.61538461538464</v>
      </c>
      <c r="C126" s="55">
        <f t="shared" ref="C126:K126" si="9">AVERAGE(C99:C111)</f>
        <v>744.15384615384619</v>
      </c>
      <c r="D126" s="55">
        <f t="shared" si="9"/>
        <v>5069.0769230769229</v>
      </c>
      <c r="E126" s="55">
        <f>AVERAGE(E99:E111)</f>
        <v>3501.0769230769229</v>
      </c>
      <c r="F126" s="55">
        <f t="shared" si="9"/>
        <v>1012.2307692307693</v>
      </c>
      <c r="G126" s="55">
        <f t="shared" si="9"/>
        <v>2859.8461538461538</v>
      </c>
      <c r="H126" s="55">
        <f t="shared" si="9"/>
        <v>395.30769230769232</v>
      </c>
      <c r="I126" s="55">
        <f t="shared" si="9"/>
        <v>2171.8461538461538</v>
      </c>
      <c r="J126" s="55">
        <f t="shared" si="9"/>
        <v>1920.1538461538462</v>
      </c>
      <c r="K126" s="55">
        <f t="shared" si="9"/>
        <v>18458.153846153848</v>
      </c>
    </row>
    <row r="127" spans="1:11">
      <c r="A127" s="270" t="s">
        <v>478</v>
      </c>
      <c r="B127" s="55">
        <f t="shared" ref="B127:K127" si="10">AVERAGE(B112:B116)</f>
        <v>757.2</v>
      </c>
      <c r="C127" s="55">
        <f t="shared" si="10"/>
        <v>737</v>
      </c>
      <c r="D127" s="55">
        <f t="shared" si="10"/>
        <v>4892.2</v>
      </c>
      <c r="E127" s="55">
        <f t="shared" si="10"/>
        <v>3472</v>
      </c>
      <c r="F127" s="55">
        <f t="shared" si="10"/>
        <v>1002.8</v>
      </c>
      <c r="G127" s="55">
        <f t="shared" si="10"/>
        <v>2985.8</v>
      </c>
      <c r="H127" s="55">
        <f t="shared" si="10"/>
        <v>398.4</v>
      </c>
      <c r="I127" s="55">
        <f t="shared" si="10"/>
        <v>2187.8000000000002</v>
      </c>
      <c r="J127" s="55">
        <f t="shared" si="10"/>
        <v>1947.2</v>
      </c>
      <c r="K127" s="55">
        <f t="shared" si="10"/>
        <v>18378.400000000001</v>
      </c>
    </row>
    <row r="128" spans="1:11">
      <c r="A128" s="63"/>
      <c r="B128" s="55"/>
      <c r="C128" s="55"/>
      <c r="D128" s="55"/>
      <c r="E128" s="55"/>
      <c r="F128" s="55"/>
      <c r="G128" s="55"/>
      <c r="H128" s="55"/>
      <c r="I128" s="55"/>
      <c r="J128" s="55"/>
      <c r="K128" s="55"/>
    </row>
    <row r="129" spans="1:11">
      <c r="A129" s="63"/>
      <c r="B129" s="55"/>
    </row>
    <row r="130" spans="1:11">
      <c r="A130" s="63" t="s">
        <v>223</v>
      </c>
      <c r="B130" s="69">
        <f>(B119-B118)/B118*100</f>
        <v>2.0451945080091667</v>
      </c>
      <c r="C130" s="69">
        <f t="shared" ref="C130:K130" si="11">(C119-C118)/C118*100</f>
        <v>2.5837320574162681</v>
      </c>
      <c r="D130" s="69">
        <f t="shared" si="11"/>
        <v>1.0056338569807839</v>
      </c>
      <c r="E130" s="69">
        <f t="shared" si="11"/>
        <v>4.2546971750511524</v>
      </c>
      <c r="F130" s="69">
        <f t="shared" si="11"/>
        <v>10.15050752537627</v>
      </c>
      <c r="G130" s="69">
        <f t="shared" si="11"/>
        <v>-0.94443138176973829</v>
      </c>
      <c r="H130" s="69">
        <f t="shared" si="11"/>
        <v>5.3892215568862269</v>
      </c>
      <c r="I130" s="69">
        <f t="shared" si="11"/>
        <v>5.6276079846622302</v>
      </c>
      <c r="J130" s="69">
        <f t="shared" si="11"/>
        <v>4.5025380710659801</v>
      </c>
      <c r="K130" s="69">
        <f t="shared" si="11"/>
        <v>3.0225920523825054</v>
      </c>
    </row>
    <row r="131" spans="1:11">
      <c r="A131" s="63" t="s">
        <v>224</v>
      </c>
      <c r="B131" s="69">
        <f t="shared" ref="B131:K138" si="12">(B120-B119)/B119*100</f>
        <v>5.2557813594954448</v>
      </c>
      <c r="C131" s="69">
        <f t="shared" si="12"/>
        <v>-0.23839137645107322</v>
      </c>
      <c r="D131" s="69">
        <f t="shared" si="12"/>
        <v>4.6449647820293096</v>
      </c>
      <c r="E131" s="69">
        <f t="shared" si="12"/>
        <v>7.7338771348457858</v>
      </c>
      <c r="F131" s="69">
        <f t="shared" si="12"/>
        <v>3.707234403135256</v>
      </c>
      <c r="G131" s="69">
        <f t="shared" si="12"/>
        <v>2.5635953633738184</v>
      </c>
      <c r="H131" s="69">
        <f t="shared" si="12"/>
        <v>2.3181818181818183</v>
      </c>
      <c r="I131" s="69">
        <f t="shared" si="12"/>
        <v>0.31674852302654344</v>
      </c>
      <c r="J131" s="69">
        <f t="shared" si="12"/>
        <v>4.3911206100937576</v>
      </c>
      <c r="K131" s="69">
        <f t="shared" si="12"/>
        <v>4.0273173116587477</v>
      </c>
    </row>
    <row r="132" spans="1:11">
      <c r="A132" s="63" t="s">
        <v>225</v>
      </c>
      <c r="B132" s="69">
        <f t="shared" si="12"/>
        <v>2.7030625832223638</v>
      </c>
      <c r="C132" s="69">
        <f t="shared" si="12"/>
        <v>-6.7012987012987013</v>
      </c>
      <c r="D132" s="69">
        <f t="shared" si="12"/>
        <v>0.24922685100964825</v>
      </c>
      <c r="E132" s="69">
        <f t="shared" si="12"/>
        <v>1.8573727049025133</v>
      </c>
      <c r="F132" s="69">
        <f t="shared" si="12"/>
        <v>5.0045960576039263</v>
      </c>
      <c r="G132" s="69">
        <f t="shared" si="12"/>
        <v>13.67020250723241</v>
      </c>
      <c r="H132" s="69">
        <f t="shared" si="12"/>
        <v>3.2652154597956464</v>
      </c>
      <c r="I132" s="69">
        <f t="shared" si="12"/>
        <v>-11.785574910419685</v>
      </c>
      <c r="J132" s="69">
        <f t="shared" si="12"/>
        <v>-0.21404308780420558</v>
      </c>
      <c r="K132" s="69">
        <f t="shared" si="12"/>
        <v>0.63201593992176197</v>
      </c>
    </row>
    <row r="133" spans="1:11">
      <c r="A133" s="63" t="s">
        <v>226</v>
      </c>
      <c r="B133" s="69">
        <f t="shared" si="12"/>
        <v>7.1048878516789777</v>
      </c>
      <c r="C133" s="69">
        <f t="shared" si="12"/>
        <v>1.7928730512249393</v>
      </c>
      <c r="D133" s="69">
        <f t="shared" si="12"/>
        <v>8.3855045638485066</v>
      </c>
      <c r="E133" s="69">
        <f t="shared" si="12"/>
        <v>0.29036679133081755</v>
      </c>
      <c r="F133" s="69">
        <f t="shared" si="12"/>
        <v>12.051356871899621</v>
      </c>
      <c r="G133" s="69">
        <f t="shared" si="12"/>
        <v>6.5119277885235274</v>
      </c>
      <c r="H133" s="69">
        <f t="shared" si="12"/>
        <v>1.6777801677780166</v>
      </c>
      <c r="I133" s="69">
        <f t="shared" si="12"/>
        <v>-1.7936859038809607</v>
      </c>
      <c r="J133" s="69">
        <f t="shared" si="12"/>
        <v>4.3693168570762504</v>
      </c>
      <c r="K133" s="69">
        <f t="shared" si="12"/>
        <v>4.4649198766285085</v>
      </c>
    </row>
    <row r="134" spans="1:11">
      <c r="A134" s="63" t="s">
        <v>227</v>
      </c>
      <c r="B134" s="69">
        <f t="shared" si="12"/>
        <v>18.206028325868544</v>
      </c>
      <c r="C134" s="69">
        <f t="shared" si="12"/>
        <v>4.5399846843890215</v>
      </c>
      <c r="D134" s="69">
        <f t="shared" si="12"/>
        <v>3.7988882935976549</v>
      </c>
      <c r="E134" s="69">
        <f t="shared" si="12"/>
        <v>4.4007967758364665E-2</v>
      </c>
      <c r="F134" s="69">
        <f t="shared" si="12"/>
        <v>-2.1701388888888928</v>
      </c>
      <c r="G134" s="69">
        <f t="shared" si="12"/>
        <v>7.3722441697464056</v>
      </c>
      <c r="H134" s="69">
        <f t="shared" si="12"/>
        <v>6.3465199915379733</v>
      </c>
      <c r="I134" s="69">
        <f t="shared" si="12"/>
        <v>8.5834800769892325</v>
      </c>
      <c r="J134" s="69">
        <f t="shared" si="12"/>
        <v>4.59297649897238</v>
      </c>
      <c r="K134" s="69">
        <f t="shared" si="12"/>
        <v>4.5167088890544669</v>
      </c>
    </row>
    <row r="135" spans="1:11">
      <c r="A135" s="63" t="s">
        <v>228</v>
      </c>
      <c r="B135" s="69">
        <f t="shared" si="12"/>
        <v>-3.4101382488479262</v>
      </c>
      <c r="C135" s="69">
        <f t="shared" si="12"/>
        <v>-3.8719129342821312</v>
      </c>
      <c r="D135" s="69">
        <f t="shared" si="12"/>
        <v>-2.4581834604900235</v>
      </c>
      <c r="E135" s="69">
        <f t="shared" si="12"/>
        <v>-4.5192508045285074</v>
      </c>
      <c r="F135" s="69">
        <f t="shared" si="12"/>
        <v>1.3398402839396668</v>
      </c>
      <c r="G135" s="69">
        <f t="shared" si="12"/>
        <v>-0.2640792831285923</v>
      </c>
      <c r="H135" s="69">
        <f t="shared" si="12"/>
        <v>-5.1521782375174148</v>
      </c>
      <c r="I135" s="69">
        <f t="shared" si="12"/>
        <v>-3.8506505751461502</v>
      </c>
      <c r="J135" s="69">
        <f t="shared" si="12"/>
        <v>-0.70482699700982487</v>
      </c>
      <c r="K135" s="69">
        <f t="shared" si="12"/>
        <v>-2.4782230935460152</v>
      </c>
    </row>
    <row r="136" spans="1:11">
      <c r="A136" s="63" t="s">
        <v>229</v>
      </c>
      <c r="B136" s="69">
        <f t="shared" si="12"/>
        <v>-5.9266327396098442</v>
      </c>
      <c r="C136" s="69">
        <f t="shared" si="12"/>
        <v>-4.855214456782055</v>
      </c>
      <c r="D136" s="69">
        <f t="shared" si="12"/>
        <v>-0.84004431729864104</v>
      </c>
      <c r="E136" s="69">
        <f t="shared" si="12"/>
        <v>2.0368080308430931</v>
      </c>
      <c r="F136" s="69">
        <f t="shared" si="12"/>
        <v>-2.8368794326241136</v>
      </c>
      <c r="G136" s="69">
        <f t="shared" si="12"/>
        <v>-6.2148573468598514</v>
      </c>
      <c r="H136" s="69">
        <f t="shared" si="12"/>
        <v>-2.9152684563758342</v>
      </c>
      <c r="I136" s="69">
        <f t="shared" si="12"/>
        <v>-4.3343531811406573</v>
      </c>
      <c r="J136" s="69">
        <f t="shared" si="12"/>
        <v>-2.8479242847924207</v>
      </c>
      <c r="K136" s="69">
        <f t="shared" si="12"/>
        <v>-2.2807746958281743</v>
      </c>
    </row>
    <row r="137" spans="1:11">
      <c r="A137" s="63" t="s">
        <v>437</v>
      </c>
      <c r="B137" s="69">
        <f>(B126-B125)/B125*100</f>
        <v>6.1127534699043862</v>
      </c>
      <c r="C137" s="69">
        <f t="shared" si="12"/>
        <v>2.1721527900017596</v>
      </c>
      <c r="D137" s="69">
        <f>(D126-D125)/D125*100</f>
        <v>1.4407122103278214</v>
      </c>
      <c r="E137" s="69">
        <f>(E126-E125)/E125*100</f>
        <v>-0.16177591567910837</v>
      </c>
      <c r="F137" s="69">
        <f t="shared" si="12"/>
        <v>9.4599371971634802</v>
      </c>
      <c r="G137" s="69">
        <f t="shared" si="12"/>
        <v>8.8635764692102708</v>
      </c>
      <c r="H137" s="69">
        <f t="shared" si="12"/>
        <v>2.4776908121042958</v>
      </c>
      <c r="I137" s="69">
        <f t="shared" si="12"/>
        <v>6.8602806435435841</v>
      </c>
      <c r="J137" s="69">
        <f t="shared" si="12"/>
        <v>2.0318210771206364</v>
      </c>
      <c r="K137" s="69">
        <f t="shared" si="12"/>
        <v>3.561254227278793</v>
      </c>
    </row>
    <row r="138" spans="1:11">
      <c r="A138" s="63" t="s">
        <v>479</v>
      </c>
      <c r="B138" s="69">
        <f>(B127-B126)/B126*100</f>
        <v>-3.4941176470588213</v>
      </c>
      <c r="C138" s="69">
        <f>(C127-C126)/C126*100</f>
        <v>-0.96133967335125547</v>
      </c>
      <c r="D138" s="69">
        <f>(D127-D126)/D126*100</f>
        <v>-3.4893319979362043</v>
      </c>
      <c r="E138" s="69">
        <f>(E127-E126)/E126*100</f>
        <v>-0.83051368809596449</v>
      </c>
      <c r="F138" s="69">
        <f t="shared" si="12"/>
        <v>-0.93168173873395599</v>
      </c>
      <c r="G138" s="69">
        <f t="shared" si="12"/>
        <v>4.4042175480122729</v>
      </c>
      <c r="H138" s="69">
        <f t="shared" si="12"/>
        <v>0.78225335668417073</v>
      </c>
      <c r="I138" s="69">
        <f t="shared" si="12"/>
        <v>0.73457533470285052</v>
      </c>
      <c r="J138" s="69">
        <f t="shared" si="12"/>
        <v>1.4085409822930861</v>
      </c>
      <c r="K138" s="69">
        <f t="shared" si="12"/>
        <v>-0.43207921452266218</v>
      </c>
    </row>
    <row r="139" spans="1:11">
      <c r="A139" s="63"/>
      <c r="B139" s="69"/>
      <c r="C139" s="69"/>
      <c r="D139" s="69"/>
      <c r="E139" s="69"/>
      <c r="F139" s="69"/>
      <c r="G139" s="69"/>
      <c r="H139" s="69"/>
      <c r="I139" s="69"/>
      <c r="J139" s="69"/>
      <c r="K139" s="69"/>
    </row>
  </sheetData>
  <dataConsolidate/>
  <mergeCells count="1">
    <mergeCell ref="B1:K1"/>
  </mergeCells>
  <phoneticPr fontId="6" type="noConversion"/>
  <conditionalFormatting sqref="E88:E99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00:E11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E112:E11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13:E11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S267"/>
  <sheetViews>
    <sheetView workbookViewId="0">
      <selection activeCell="C248" sqref="C248"/>
    </sheetView>
  </sheetViews>
  <sheetFormatPr defaultRowHeight="12.75"/>
  <cols>
    <col min="1" max="1" width="17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3" width="9.140625" style="28"/>
    <col min="14" max="15" width="9.140625" style="230"/>
    <col min="16" max="16384" width="9.140625" style="28"/>
  </cols>
  <sheetData>
    <row r="1" spans="1:19" ht="32.25" customHeight="1" thickBot="1">
      <c r="A1" s="385" t="s">
        <v>78</v>
      </c>
      <c r="B1" s="383" t="s">
        <v>77</v>
      </c>
      <c r="C1" s="383"/>
      <c r="D1" s="383"/>
      <c r="E1" s="383"/>
      <c r="F1" s="383"/>
      <c r="G1" s="383"/>
      <c r="H1" s="383"/>
      <c r="I1" s="383"/>
      <c r="J1" s="383"/>
      <c r="K1" s="383"/>
      <c r="L1" s="384"/>
    </row>
    <row r="2" spans="1:19" ht="36.75" customHeight="1">
      <c r="A2" s="386"/>
      <c r="B2" s="388" t="s">
        <v>69</v>
      </c>
      <c r="C2" s="388"/>
      <c r="D2" s="388"/>
      <c r="E2" s="388" t="s">
        <v>70</v>
      </c>
      <c r="F2" s="388"/>
      <c r="G2" s="388"/>
      <c r="H2" s="388" t="s">
        <v>75</v>
      </c>
      <c r="I2" s="388"/>
      <c r="J2" s="388"/>
      <c r="K2" s="388" t="s">
        <v>76</v>
      </c>
      <c r="L2" s="388"/>
    </row>
    <row r="3" spans="1:19" ht="29.25" customHeight="1">
      <c r="A3" s="386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  <c r="M3" s="272"/>
      <c r="N3" s="271"/>
      <c r="O3" s="271"/>
      <c r="P3" s="272"/>
      <c r="Q3" s="272"/>
      <c r="R3" s="272"/>
      <c r="S3" s="272"/>
    </row>
    <row r="4" spans="1:19" ht="33" customHeight="1" thickBot="1">
      <c r="A4" s="387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  <c r="M4" s="272"/>
      <c r="N4" s="271"/>
      <c r="O4" s="271"/>
      <c r="P4" s="272"/>
      <c r="Q4" s="272"/>
      <c r="R4" s="272"/>
      <c r="S4" s="272"/>
    </row>
    <row r="5" spans="1:19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  <c r="M5" s="272"/>
      <c r="N5" s="271"/>
      <c r="O5" s="271"/>
      <c r="P5" s="272"/>
      <c r="Q5" s="272"/>
      <c r="R5" s="272"/>
      <c r="S5" s="272"/>
    </row>
    <row r="6" spans="1:19" ht="15" hidden="1" customHeight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  <c r="M6" s="272"/>
      <c r="N6" s="271"/>
      <c r="O6" s="271"/>
      <c r="P6" s="272"/>
      <c r="Q6" s="272"/>
      <c r="R6" s="272"/>
      <c r="S6" s="272"/>
    </row>
    <row r="7" spans="1:19" ht="15" hidden="1" customHeight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  <c r="M7" s="272"/>
      <c r="N7" s="271"/>
      <c r="O7" s="271"/>
      <c r="P7" s="272"/>
      <c r="Q7" s="272"/>
      <c r="R7" s="272"/>
      <c r="S7" s="272"/>
    </row>
    <row r="8" spans="1:19" ht="15" hidden="1" customHeight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  <c r="M8" s="272"/>
      <c r="N8" s="271"/>
      <c r="O8" s="271"/>
      <c r="P8" s="272"/>
      <c r="Q8" s="272"/>
      <c r="R8" s="272"/>
      <c r="S8" s="272"/>
    </row>
    <row r="9" spans="1:19" ht="15" hidden="1" customHeight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  <c r="M9" s="272"/>
      <c r="N9" s="271"/>
      <c r="O9" s="271"/>
      <c r="P9" s="272"/>
      <c r="Q9" s="272"/>
      <c r="R9" s="272"/>
      <c r="S9" s="272"/>
    </row>
    <row r="10" spans="1:19" ht="15" hidden="1" customHeight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  <c r="M10" s="272"/>
      <c r="N10" s="271"/>
      <c r="O10" s="271"/>
      <c r="P10" s="272"/>
      <c r="Q10" s="272"/>
      <c r="R10" s="272"/>
      <c r="S10" s="272"/>
    </row>
    <row r="11" spans="1:19" ht="15" hidden="1" customHeight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  <c r="M11" s="272"/>
      <c r="N11" s="271"/>
      <c r="O11" s="271"/>
      <c r="P11" s="272"/>
      <c r="Q11" s="272"/>
      <c r="R11" s="272"/>
      <c r="S11" s="272"/>
    </row>
    <row r="12" spans="1:19" ht="15" hidden="1" customHeight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  <c r="M12" s="272"/>
      <c r="N12" s="271"/>
      <c r="O12" s="271"/>
      <c r="P12" s="272"/>
      <c r="Q12" s="272"/>
      <c r="R12" s="272"/>
      <c r="S12" s="272"/>
    </row>
    <row r="13" spans="1:19" ht="15" hidden="1" customHeight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  <c r="M13" s="272"/>
      <c r="N13" s="271"/>
      <c r="O13" s="271"/>
      <c r="P13" s="272"/>
      <c r="Q13" s="272"/>
      <c r="R13" s="272"/>
      <c r="S13" s="272"/>
    </row>
    <row r="14" spans="1:19" ht="15" hidden="1" customHeight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  <c r="M14" s="272"/>
      <c r="N14" s="271"/>
      <c r="O14" s="271"/>
      <c r="P14" s="272"/>
      <c r="Q14" s="272"/>
      <c r="R14" s="272"/>
      <c r="S14" s="272"/>
    </row>
    <row r="15" spans="1:19" ht="15" hidden="1" customHeight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  <c r="M15" s="272"/>
      <c r="N15" s="271"/>
      <c r="O15" s="271"/>
      <c r="P15" s="272"/>
      <c r="Q15" s="272"/>
      <c r="R15" s="272"/>
      <c r="S15" s="272"/>
    </row>
    <row r="16" spans="1:19" ht="15" hidden="1" customHeight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  <c r="M16" s="272"/>
      <c r="N16" s="271"/>
      <c r="O16" s="271"/>
      <c r="P16" s="272"/>
      <c r="Q16" s="272"/>
      <c r="R16" s="272"/>
      <c r="S16" s="272"/>
    </row>
    <row r="17" spans="1:19" ht="15" hidden="1" customHeight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  <c r="M17" s="272"/>
      <c r="N17" s="271"/>
      <c r="O17" s="271"/>
      <c r="P17" s="272"/>
      <c r="Q17" s="272"/>
      <c r="R17" s="272"/>
      <c r="S17" s="272"/>
    </row>
    <row r="18" spans="1:19" ht="15" hidden="1" customHeight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  <c r="M18" s="272"/>
      <c r="N18" s="271"/>
      <c r="O18" s="271"/>
      <c r="P18" s="272"/>
      <c r="Q18" s="272"/>
      <c r="R18" s="272"/>
      <c r="S18" s="272"/>
    </row>
    <row r="19" spans="1:19" ht="15" hidden="1" customHeight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  <c r="M19" s="272"/>
      <c r="N19" s="271"/>
      <c r="O19" s="271"/>
      <c r="P19" s="272"/>
      <c r="Q19" s="272"/>
      <c r="R19" s="272"/>
      <c r="S19" s="272"/>
    </row>
    <row r="20" spans="1:19" ht="15" hidden="1" customHeight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  <c r="M20" s="272"/>
      <c r="N20" s="271"/>
      <c r="O20" s="271"/>
      <c r="P20" s="272"/>
      <c r="Q20" s="272"/>
      <c r="R20" s="272"/>
      <c r="S20" s="272"/>
    </row>
    <row r="21" spans="1:19" ht="15" hidden="1" customHeight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  <c r="M21" s="272"/>
      <c r="N21" s="271"/>
      <c r="O21" s="271"/>
      <c r="P21" s="272"/>
      <c r="Q21" s="272"/>
      <c r="R21" s="272"/>
      <c r="S21" s="272"/>
    </row>
    <row r="22" spans="1:19" ht="15" hidden="1" customHeight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  <c r="M22" s="272"/>
      <c r="N22" s="271"/>
      <c r="O22" s="271"/>
      <c r="P22" s="272"/>
      <c r="Q22" s="272"/>
      <c r="R22" s="272"/>
      <c r="S22" s="272"/>
    </row>
    <row r="23" spans="1:19" ht="15" hidden="1" customHeight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  <c r="M23" s="272"/>
      <c r="N23" s="271"/>
      <c r="O23" s="271"/>
      <c r="P23" s="272"/>
      <c r="Q23" s="272"/>
      <c r="R23" s="272"/>
      <c r="S23" s="272"/>
    </row>
    <row r="24" spans="1:19" ht="15" hidden="1" customHeight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  <c r="M24" s="272"/>
      <c r="N24" s="271"/>
      <c r="O24" s="271"/>
      <c r="P24" s="272"/>
      <c r="Q24" s="272"/>
      <c r="R24" s="272"/>
      <c r="S24" s="272"/>
    </row>
    <row r="25" spans="1:19" ht="15" hidden="1" customHeight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  <c r="M25" s="272"/>
      <c r="N25" s="271"/>
      <c r="O25" s="271"/>
      <c r="P25" s="272"/>
      <c r="Q25" s="272"/>
      <c r="R25" s="272"/>
      <c r="S25" s="272"/>
    </row>
    <row r="26" spans="1:19" ht="15" hidden="1" customHeight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  <c r="M26" s="272"/>
      <c r="N26" s="271"/>
      <c r="O26" s="271"/>
      <c r="P26" s="272"/>
      <c r="Q26" s="272"/>
      <c r="R26" s="272"/>
      <c r="S26" s="272"/>
    </row>
    <row r="27" spans="1:19" ht="15" hidden="1" customHeight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  <c r="M27" s="272"/>
      <c r="N27" s="271"/>
      <c r="O27" s="271"/>
      <c r="P27" s="272"/>
      <c r="Q27" s="272"/>
      <c r="R27" s="272"/>
      <c r="S27" s="272"/>
    </row>
    <row r="28" spans="1:19" ht="15" hidden="1" customHeight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  <c r="M28" s="272"/>
      <c r="N28" s="271"/>
      <c r="O28" s="271"/>
      <c r="P28" s="272"/>
      <c r="Q28" s="272"/>
      <c r="R28" s="272"/>
      <c r="S28" s="272"/>
    </row>
    <row r="29" spans="1:19" ht="15" hidden="1" customHeight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  <c r="M29" s="272"/>
      <c r="N29" s="271"/>
      <c r="O29" s="271"/>
      <c r="P29" s="272"/>
      <c r="Q29" s="272"/>
      <c r="R29" s="272"/>
      <c r="S29" s="272"/>
    </row>
    <row r="30" spans="1:19" ht="15" hidden="1" customHeight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  <c r="M30" s="272"/>
      <c r="N30" s="271"/>
      <c r="O30" s="271"/>
      <c r="P30" s="272"/>
      <c r="Q30" s="272"/>
      <c r="R30" s="272"/>
      <c r="S30" s="272"/>
    </row>
    <row r="31" spans="1:19" ht="15" hidden="1" customHeight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  <c r="M31" s="272"/>
      <c r="N31" s="271"/>
      <c r="O31" s="271"/>
      <c r="P31" s="272"/>
      <c r="Q31" s="272"/>
      <c r="R31" s="272"/>
      <c r="S31" s="272"/>
    </row>
    <row r="32" spans="1:19" ht="15" hidden="1" customHeight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  <c r="M32" s="272"/>
      <c r="N32" s="271"/>
      <c r="O32" s="271"/>
      <c r="P32" s="272"/>
      <c r="Q32" s="272"/>
      <c r="R32" s="272"/>
      <c r="S32" s="272"/>
    </row>
    <row r="33" spans="1:19" ht="15" hidden="1" customHeight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  <c r="M33" s="272"/>
      <c r="N33" s="271"/>
      <c r="O33" s="271"/>
      <c r="P33" s="272"/>
      <c r="Q33" s="272"/>
      <c r="R33" s="272"/>
      <c r="S33" s="272"/>
    </row>
    <row r="34" spans="1:19" ht="15" hidden="1" customHeight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  <c r="M34" s="272"/>
      <c r="N34" s="271"/>
      <c r="O34" s="271"/>
      <c r="P34" s="272"/>
      <c r="Q34" s="272"/>
      <c r="R34" s="272"/>
      <c r="S34" s="272"/>
    </row>
    <row r="35" spans="1:19" ht="15" hidden="1" customHeight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  <c r="M35" s="272"/>
      <c r="N35" s="271"/>
      <c r="O35" s="271"/>
      <c r="P35" s="272"/>
      <c r="Q35" s="272"/>
      <c r="R35" s="272"/>
      <c r="S35" s="272"/>
    </row>
    <row r="36" spans="1:19" ht="15" hidden="1" customHeight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  <c r="M36" s="272"/>
      <c r="N36" s="271"/>
      <c r="O36" s="271"/>
      <c r="P36" s="272"/>
      <c r="Q36" s="272"/>
      <c r="R36" s="272"/>
      <c r="S36" s="272"/>
    </row>
    <row r="37" spans="1:19" ht="15" hidden="1" customHeight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  <c r="M37" s="272"/>
      <c r="N37" s="271"/>
      <c r="O37" s="271"/>
      <c r="P37" s="272"/>
      <c r="Q37" s="272"/>
      <c r="R37" s="272"/>
      <c r="S37" s="272"/>
    </row>
    <row r="38" spans="1:19" ht="15" hidden="1" customHeight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  <c r="M38" s="272"/>
      <c r="N38" s="271"/>
      <c r="O38" s="271"/>
      <c r="P38" s="272"/>
      <c r="Q38" s="272"/>
      <c r="R38" s="272"/>
      <c r="S38" s="272"/>
    </row>
    <row r="39" spans="1:19" ht="15" hidden="1" customHeight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  <c r="M39" s="272"/>
      <c r="N39" s="271"/>
      <c r="O39" s="271"/>
      <c r="P39" s="272"/>
      <c r="Q39" s="272"/>
      <c r="R39" s="272"/>
      <c r="S39" s="272"/>
    </row>
    <row r="40" spans="1:19" ht="15" hidden="1" customHeight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  <c r="M40" s="272"/>
      <c r="N40" s="271"/>
      <c r="O40" s="271"/>
      <c r="P40" s="272"/>
      <c r="Q40" s="272"/>
      <c r="R40" s="272"/>
      <c r="S40" s="272"/>
    </row>
    <row r="41" spans="1:19" ht="15" hidden="1" customHeight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  <c r="M41" s="272"/>
      <c r="N41" s="271"/>
      <c r="O41" s="271"/>
      <c r="P41" s="272"/>
      <c r="Q41" s="272"/>
      <c r="R41" s="272"/>
      <c r="S41" s="272"/>
    </row>
    <row r="42" spans="1:19" ht="15" hidden="1" customHeight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  <c r="M42" s="272"/>
      <c r="N42" s="271"/>
      <c r="O42" s="271"/>
      <c r="P42" s="272"/>
      <c r="Q42" s="272"/>
      <c r="R42" s="272"/>
      <c r="S42" s="272"/>
    </row>
    <row r="43" spans="1:19" ht="15" hidden="1" customHeight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  <c r="M43" s="272"/>
      <c r="N43" s="271"/>
      <c r="O43" s="271"/>
      <c r="P43" s="272"/>
      <c r="Q43" s="272"/>
      <c r="R43" s="272"/>
      <c r="S43" s="272"/>
    </row>
    <row r="44" spans="1:19" ht="15" hidden="1" customHeight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  <c r="M44" s="272"/>
      <c r="N44" s="271"/>
      <c r="O44" s="271"/>
      <c r="P44" s="272"/>
      <c r="Q44" s="272"/>
      <c r="R44" s="272"/>
      <c r="S44" s="272"/>
    </row>
    <row r="45" spans="1:19" ht="15" hidden="1" customHeight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  <c r="M45" s="272"/>
      <c r="N45" s="271"/>
      <c r="O45" s="271"/>
      <c r="P45" s="272"/>
      <c r="Q45" s="272"/>
      <c r="R45" s="272"/>
      <c r="S45" s="272"/>
    </row>
    <row r="46" spans="1:19" ht="15" hidden="1" customHeight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  <c r="M46" s="272"/>
      <c r="N46" s="271"/>
      <c r="O46" s="271"/>
      <c r="P46" s="272"/>
      <c r="Q46" s="272"/>
      <c r="R46" s="272"/>
      <c r="S46" s="272"/>
    </row>
    <row r="47" spans="1:19" ht="15" hidden="1" customHeight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  <c r="M47" s="272"/>
      <c r="N47" s="271"/>
      <c r="O47" s="271"/>
      <c r="P47" s="272"/>
      <c r="Q47" s="272"/>
      <c r="R47" s="272"/>
      <c r="S47" s="272"/>
    </row>
    <row r="48" spans="1:19" ht="15" hidden="1" customHeight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  <c r="M48" s="272"/>
      <c r="N48" s="271"/>
      <c r="O48" s="271"/>
      <c r="P48" s="272"/>
      <c r="Q48" s="272"/>
      <c r="R48" s="272"/>
      <c r="S48" s="272"/>
    </row>
    <row r="49" spans="1:19" ht="15" hidden="1" customHeight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  <c r="M49" s="272"/>
      <c r="N49" s="271"/>
      <c r="O49" s="271"/>
      <c r="P49" s="272"/>
      <c r="Q49" s="272"/>
      <c r="R49" s="272"/>
      <c r="S49" s="272"/>
    </row>
    <row r="50" spans="1:19" ht="15" hidden="1" customHeight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  <c r="M50" s="272"/>
      <c r="N50" s="271"/>
      <c r="O50" s="271"/>
      <c r="P50" s="272"/>
      <c r="Q50" s="272"/>
      <c r="R50" s="272"/>
      <c r="S50" s="272"/>
    </row>
    <row r="51" spans="1:19" ht="15" hidden="1" customHeight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  <c r="M51" s="272"/>
      <c r="N51" s="271"/>
      <c r="O51" s="271"/>
      <c r="P51" s="272"/>
      <c r="Q51" s="272"/>
      <c r="R51" s="272"/>
      <c r="S51" s="272"/>
    </row>
    <row r="52" spans="1:19" ht="15" hidden="1" customHeight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  <c r="M52" s="272"/>
      <c r="N52" s="271"/>
      <c r="O52" s="271"/>
      <c r="P52" s="272"/>
      <c r="Q52" s="272"/>
      <c r="R52" s="272"/>
      <c r="S52" s="272"/>
    </row>
    <row r="53" spans="1:19" ht="15" hidden="1" customHeight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  <c r="M53" s="272"/>
      <c r="N53" s="271"/>
      <c r="O53" s="271"/>
      <c r="P53" s="272"/>
      <c r="Q53" s="272"/>
      <c r="R53" s="272"/>
      <c r="S53" s="272"/>
    </row>
    <row r="54" spans="1:19" ht="15" hidden="1" customHeight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  <c r="M54" s="272"/>
      <c r="N54" s="271"/>
      <c r="O54" s="271"/>
      <c r="P54" s="272"/>
      <c r="Q54" s="272"/>
      <c r="R54" s="272"/>
      <c r="S54" s="272"/>
    </row>
    <row r="55" spans="1:19" ht="15" hidden="1" customHeight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  <c r="M55" s="272"/>
      <c r="N55" s="271"/>
      <c r="O55" s="271"/>
      <c r="P55" s="272"/>
      <c r="Q55" s="272"/>
      <c r="R55" s="272"/>
      <c r="S55" s="272"/>
    </row>
    <row r="56" spans="1:19" ht="15" hidden="1" customHeight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  <c r="M56" s="272"/>
      <c r="N56" s="271"/>
      <c r="O56" s="271"/>
      <c r="P56" s="272"/>
      <c r="Q56" s="272"/>
      <c r="R56" s="272"/>
      <c r="S56" s="272"/>
    </row>
    <row r="57" spans="1:19" ht="15" hidden="1" customHeight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  <c r="M57" s="272"/>
      <c r="N57" s="271"/>
      <c r="O57" s="271"/>
      <c r="P57" s="272"/>
      <c r="Q57" s="272"/>
      <c r="R57" s="272"/>
      <c r="S57" s="272"/>
    </row>
    <row r="58" spans="1:19" ht="15" hidden="1" customHeight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  <c r="M58" s="272"/>
      <c r="N58" s="271"/>
      <c r="O58" s="271"/>
      <c r="P58" s="272"/>
      <c r="Q58" s="272"/>
      <c r="R58" s="272"/>
      <c r="S58" s="272"/>
    </row>
    <row r="59" spans="1:19" ht="15" hidden="1" customHeight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  <c r="M59" s="272"/>
      <c r="N59" s="271"/>
      <c r="O59" s="271"/>
      <c r="P59" s="272"/>
      <c r="Q59" s="272"/>
      <c r="R59" s="272"/>
      <c r="S59" s="272"/>
    </row>
    <row r="60" spans="1:19" ht="15" hidden="1" customHeight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  <c r="M60" s="272"/>
      <c r="N60" s="271"/>
      <c r="O60" s="271"/>
      <c r="P60" s="272"/>
      <c r="Q60" s="272"/>
      <c r="R60" s="272"/>
      <c r="S60" s="272"/>
    </row>
    <row r="61" spans="1:19" ht="15" hidden="1" customHeight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  <c r="M61" s="272"/>
      <c r="N61" s="271"/>
      <c r="O61" s="271"/>
      <c r="P61" s="272"/>
      <c r="Q61" s="272"/>
      <c r="R61" s="272"/>
      <c r="S61" s="272"/>
    </row>
    <row r="62" spans="1:19" ht="15" hidden="1" customHeight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  <c r="M62" s="272"/>
      <c r="N62" s="271"/>
      <c r="O62" s="271"/>
      <c r="P62" s="272"/>
      <c r="Q62" s="272"/>
      <c r="R62" s="272"/>
      <c r="S62" s="272"/>
    </row>
    <row r="63" spans="1:19" ht="15" hidden="1" customHeight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  <c r="M63" s="272"/>
      <c r="N63" s="271"/>
      <c r="O63" s="271"/>
      <c r="P63" s="272"/>
      <c r="Q63" s="272"/>
      <c r="R63" s="272"/>
      <c r="S63" s="272"/>
    </row>
    <row r="64" spans="1:19" ht="15" hidden="1" customHeight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  <c r="M64" s="272"/>
      <c r="N64" s="271"/>
      <c r="O64" s="271"/>
      <c r="P64" s="272"/>
      <c r="Q64" s="272"/>
      <c r="R64" s="272"/>
      <c r="S64" s="272"/>
    </row>
    <row r="65" spans="1:19" ht="15" hidden="1" customHeight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  <c r="M65" s="272"/>
      <c r="N65" s="271"/>
      <c r="O65" s="271"/>
      <c r="P65" s="272"/>
      <c r="Q65" s="272"/>
      <c r="R65" s="272"/>
      <c r="S65" s="272"/>
    </row>
    <row r="66" spans="1:19" ht="15" hidden="1" customHeight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  <c r="M66" s="272"/>
      <c r="N66" s="271"/>
      <c r="O66" s="271"/>
      <c r="P66" s="272"/>
      <c r="Q66" s="272"/>
      <c r="R66" s="272"/>
      <c r="S66" s="272"/>
    </row>
    <row r="67" spans="1:19" ht="15" hidden="1" customHeight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  <c r="M67" s="272"/>
      <c r="N67" s="271"/>
      <c r="O67" s="271"/>
      <c r="P67" s="272"/>
      <c r="Q67" s="272"/>
      <c r="R67" s="272"/>
      <c r="S67" s="272"/>
    </row>
    <row r="68" spans="1:19" ht="15" hidden="1" customHeight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  <c r="M68" s="272"/>
      <c r="N68" s="271"/>
      <c r="O68" s="271"/>
      <c r="P68" s="272"/>
      <c r="Q68" s="272"/>
      <c r="R68" s="272"/>
      <c r="S68" s="272"/>
    </row>
    <row r="69" spans="1:19" ht="15" hidden="1" customHeight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  <c r="M69" s="272"/>
      <c r="N69" s="271"/>
      <c r="O69" s="271"/>
      <c r="P69" s="272"/>
      <c r="Q69" s="272"/>
      <c r="R69" s="272"/>
      <c r="S69" s="272"/>
    </row>
    <row r="70" spans="1:19" ht="15" hidden="1" customHeight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  <c r="M70" s="272"/>
      <c r="N70" s="271"/>
      <c r="O70" s="271"/>
      <c r="P70" s="272"/>
      <c r="Q70" s="272"/>
      <c r="R70" s="272"/>
      <c r="S70" s="272"/>
    </row>
    <row r="71" spans="1:19" ht="15" hidden="1" customHeight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  <c r="M71" s="272"/>
      <c r="N71" s="271"/>
      <c r="O71" s="271"/>
      <c r="P71" s="272"/>
      <c r="Q71" s="272"/>
      <c r="R71" s="272"/>
      <c r="S71" s="272"/>
    </row>
    <row r="72" spans="1:19" ht="15" hidden="1" customHeight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  <c r="M72" s="272"/>
      <c r="N72" s="271"/>
      <c r="O72" s="271"/>
      <c r="P72" s="272"/>
      <c r="Q72" s="272"/>
      <c r="R72" s="272"/>
      <c r="S72" s="272"/>
    </row>
    <row r="73" spans="1:19" ht="15" hidden="1" customHeight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  <c r="M73" s="272"/>
      <c r="N73" s="271"/>
      <c r="O73" s="271"/>
      <c r="P73" s="272"/>
      <c r="Q73" s="272"/>
      <c r="R73" s="272"/>
      <c r="S73" s="272"/>
    </row>
    <row r="74" spans="1:19" ht="15" hidden="1" customHeight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  <c r="M74" s="272"/>
      <c r="N74" s="271"/>
      <c r="O74" s="271"/>
      <c r="P74" s="272"/>
      <c r="Q74" s="272"/>
      <c r="R74" s="272"/>
      <c r="S74" s="272"/>
    </row>
    <row r="75" spans="1:19" ht="15" hidden="1" customHeight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  <c r="M75" s="272"/>
      <c r="N75" s="271"/>
      <c r="O75" s="271"/>
      <c r="P75" s="272"/>
      <c r="Q75" s="272"/>
      <c r="R75" s="272"/>
      <c r="S75" s="272"/>
    </row>
    <row r="76" spans="1:19" ht="15" hidden="1" customHeight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  <c r="M76" s="272"/>
      <c r="N76" s="271"/>
      <c r="O76" s="271"/>
      <c r="P76" s="272"/>
      <c r="Q76" s="272"/>
      <c r="R76" s="272"/>
      <c r="S76" s="272"/>
    </row>
    <row r="77" spans="1:19" ht="15" hidden="1" customHeight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  <c r="M77" s="272"/>
      <c r="N77" s="271"/>
      <c r="O77" s="271"/>
      <c r="P77" s="272"/>
      <c r="Q77" s="272"/>
      <c r="R77" s="272"/>
      <c r="S77" s="272"/>
    </row>
    <row r="78" spans="1:19" ht="15" hidden="1" customHeight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  <c r="M78" s="272"/>
      <c r="N78" s="271"/>
      <c r="O78" s="271"/>
      <c r="P78" s="272"/>
      <c r="Q78" s="272"/>
      <c r="R78" s="272"/>
      <c r="S78" s="272"/>
    </row>
    <row r="79" spans="1:19" ht="15" hidden="1" customHeight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  <c r="M79" s="272"/>
      <c r="N79" s="271"/>
      <c r="O79" s="271"/>
      <c r="P79" s="272"/>
      <c r="Q79" s="272"/>
      <c r="R79" s="272"/>
      <c r="S79" s="272"/>
    </row>
    <row r="80" spans="1:19" ht="15" hidden="1" customHeight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  <c r="M80" s="272"/>
      <c r="N80" s="271"/>
      <c r="O80" s="271"/>
      <c r="P80" s="272"/>
      <c r="Q80" s="272"/>
      <c r="R80" s="272"/>
      <c r="S80" s="272"/>
    </row>
    <row r="81" spans="1:19" ht="15" hidden="1" customHeight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  <c r="M81" s="272"/>
      <c r="N81" s="271"/>
      <c r="O81" s="271"/>
      <c r="P81" s="272"/>
      <c r="Q81" s="272"/>
      <c r="R81" s="272"/>
      <c r="S81" s="272"/>
    </row>
    <row r="82" spans="1:19" ht="15" hidden="1" customHeight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  <c r="M82" s="272"/>
      <c r="N82" s="271"/>
      <c r="O82" s="271"/>
      <c r="P82" s="272"/>
      <c r="Q82" s="272"/>
      <c r="R82" s="272"/>
      <c r="S82" s="272"/>
    </row>
    <row r="83" spans="1:19" ht="15" hidden="1" customHeight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  <c r="M83" s="272"/>
      <c r="N83" s="271"/>
      <c r="O83" s="271"/>
      <c r="P83" s="272"/>
      <c r="Q83" s="272"/>
      <c r="R83" s="272"/>
      <c r="S83" s="272"/>
    </row>
    <row r="84" spans="1:19" ht="15" hidden="1" customHeight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  <c r="M84" s="272"/>
      <c r="N84" s="271"/>
      <c r="O84" s="271"/>
      <c r="P84" s="272"/>
      <c r="Q84" s="272"/>
      <c r="R84" s="272"/>
      <c r="S84" s="272"/>
    </row>
    <row r="85" spans="1:19" ht="15" hidden="1" customHeight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  <c r="M85" s="272"/>
      <c r="N85" s="271"/>
      <c r="O85" s="271"/>
      <c r="P85" s="272"/>
      <c r="Q85" s="272"/>
      <c r="R85" s="272"/>
      <c r="S85" s="272"/>
    </row>
    <row r="86" spans="1:19" ht="15" hidden="1" customHeight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  <c r="M86" s="272"/>
      <c r="N86" s="271"/>
      <c r="O86" s="271"/>
      <c r="P86" s="272"/>
      <c r="Q86" s="272"/>
      <c r="R86" s="272"/>
      <c r="S86" s="272"/>
    </row>
    <row r="87" spans="1:19" ht="15" hidden="1" customHeight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  <c r="M87" s="272"/>
      <c r="N87" s="271"/>
      <c r="O87" s="271"/>
      <c r="P87" s="272"/>
      <c r="Q87" s="272"/>
      <c r="R87" s="272"/>
      <c r="S87" s="272"/>
    </row>
    <row r="88" spans="1:19" ht="15" hidden="1" customHeight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  <c r="M88" s="272"/>
      <c r="N88" s="271"/>
      <c r="O88" s="271"/>
      <c r="P88" s="272"/>
      <c r="Q88" s="272"/>
      <c r="R88" s="272"/>
      <c r="S88" s="272"/>
    </row>
    <row r="89" spans="1:19" ht="15" hidden="1" customHeight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  <c r="M89" s="272"/>
      <c r="N89" s="271"/>
      <c r="O89" s="271"/>
      <c r="P89" s="272"/>
      <c r="Q89" s="272"/>
      <c r="R89" s="272"/>
      <c r="S89" s="272"/>
    </row>
    <row r="90" spans="1:19" ht="15" hidden="1" customHeight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  <c r="M90" s="272"/>
      <c r="N90" s="271"/>
      <c r="O90" s="271"/>
      <c r="P90" s="272"/>
      <c r="Q90" s="272"/>
      <c r="R90" s="272"/>
      <c r="S90" s="272"/>
    </row>
    <row r="91" spans="1:19" ht="15" hidden="1" customHeight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  <c r="M91" s="272"/>
      <c r="N91" s="271"/>
      <c r="O91" s="271"/>
      <c r="P91" s="272"/>
      <c r="Q91" s="272"/>
      <c r="R91" s="272"/>
      <c r="S91" s="272"/>
    </row>
    <row r="92" spans="1:19" ht="15" hidden="1" customHeight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  <c r="M92" s="272"/>
      <c r="N92" s="271"/>
      <c r="O92" s="271"/>
      <c r="P92" s="272"/>
      <c r="Q92" s="272"/>
      <c r="R92" s="272"/>
      <c r="S92" s="272"/>
    </row>
    <row r="93" spans="1:19" ht="15" hidden="1" customHeight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  <c r="M93" s="272"/>
      <c r="N93" s="271"/>
      <c r="O93" s="271"/>
      <c r="P93" s="272"/>
      <c r="Q93" s="272"/>
      <c r="R93" s="272"/>
      <c r="S93" s="272"/>
    </row>
    <row r="94" spans="1:19" ht="15" hidden="1" customHeight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  <c r="M94" s="272"/>
      <c r="N94" s="271"/>
      <c r="O94" s="271"/>
      <c r="P94" s="272"/>
      <c r="Q94" s="272"/>
      <c r="R94" s="272"/>
      <c r="S94" s="272"/>
    </row>
    <row r="95" spans="1:19" ht="15" hidden="1" customHeight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  <c r="M95" s="272"/>
      <c r="N95" s="271"/>
      <c r="O95" s="271"/>
      <c r="P95" s="272"/>
      <c r="Q95" s="272"/>
      <c r="R95" s="272"/>
      <c r="S95" s="272"/>
    </row>
    <row r="96" spans="1:19" ht="15" hidden="1" customHeight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  <c r="M96" s="272"/>
      <c r="N96" s="271"/>
      <c r="O96" s="271"/>
      <c r="P96" s="272"/>
      <c r="Q96" s="272"/>
      <c r="R96" s="272"/>
      <c r="S96" s="272"/>
    </row>
    <row r="97" spans="1:19" ht="15" hidden="1" customHeight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  <c r="M97" s="272"/>
      <c r="N97" s="271"/>
      <c r="O97" s="271"/>
      <c r="P97" s="272"/>
      <c r="Q97" s="272"/>
      <c r="R97" s="272"/>
      <c r="S97" s="272"/>
    </row>
    <row r="98" spans="1:19" ht="15" hidden="1" customHeight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  <c r="M98" s="272"/>
      <c r="N98" s="271"/>
      <c r="O98" s="271"/>
      <c r="P98" s="272"/>
      <c r="Q98" s="272"/>
      <c r="R98" s="272"/>
      <c r="S98" s="272"/>
    </row>
    <row r="99" spans="1:19" ht="15" hidden="1" customHeight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  <c r="M99" s="272"/>
      <c r="N99" s="271"/>
      <c r="O99" s="271"/>
      <c r="P99" s="272"/>
      <c r="Q99" s="272"/>
      <c r="R99" s="272"/>
      <c r="S99" s="272"/>
    </row>
    <row r="100" spans="1:19" ht="15" hidden="1" customHeight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  <c r="M100" s="272"/>
      <c r="N100" s="271"/>
      <c r="O100" s="271"/>
      <c r="P100" s="272"/>
      <c r="Q100" s="272"/>
      <c r="R100" s="272"/>
      <c r="S100" s="272"/>
    </row>
    <row r="101" spans="1:19" ht="15" hidden="1" customHeight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  <c r="M101" s="272"/>
      <c r="N101" s="271"/>
      <c r="O101" s="271"/>
      <c r="P101" s="272"/>
      <c r="Q101" s="272"/>
      <c r="R101" s="272"/>
      <c r="S101" s="272"/>
    </row>
    <row r="102" spans="1:19" ht="15" hidden="1" customHeight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  <c r="M102" s="272"/>
      <c r="N102" s="271"/>
      <c r="O102" s="271"/>
      <c r="P102" s="272"/>
      <c r="Q102" s="272"/>
      <c r="R102" s="272"/>
      <c r="S102" s="272"/>
    </row>
    <row r="103" spans="1:19" ht="15" hidden="1" customHeight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  <c r="M103" s="272"/>
      <c r="N103" s="271"/>
      <c r="O103" s="271"/>
      <c r="P103" s="272"/>
      <c r="Q103" s="272"/>
      <c r="R103" s="272"/>
      <c r="S103" s="272"/>
    </row>
    <row r="104" spans="1:19" ht="15" hidden="1" customHeight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  <c r="M104" s="272"/>
      <c r="N104" s="271"/>
      <c r="O104" s="271"/>
      <c r="P104" s="272"/>
      <c r="Q104" s="272"/>
      <c r="R104" s="272"/>
      <c r="S104" s="272"/>
    </row>
    <row r="105" spans="1:19" ht="15" hidden="1" customHeight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  <c r="M105" s="272"/>
      <c r="N105" s="271"/>
      <c r="O105" s="271"/>
      <c r="P105" s="272"/>
      <c r="Q105" s="272"/>
      <c r="R105" s="272"/>
      <c r="S105" s="272"/>
    </row>
    <row r="106" spans="1:19" ht="15" hidden="1" customHeight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  <c r="M106" s="272"/>
      <c r="N106" s="271"/>
      <c r="O106" s="271"/>
      <c r="P106" s="272"/>
      <c r="Q106" s="272"/>
      <c r="R106" s="272"/>
      <c r="S106" s="272"/>
    </row>
    <row r="107" spans="1:19" ht="15" hidden="1" customHeight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  <c r="M107" s="272"/>
      <c r="N107" s="271"/>
      <c r="O107" s="271"/>
      <c r="P107" s="272"/>
      <c r="Q107" s="272"/>
      <c r="R107" s="272"/>
      <c r="S107" s="272"/>
    </row>
    <row r="108" spans="1:19" ht="15" hidden="1" customHeight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  <c r="M108" s="272"/>
      <c r="N108" s="271"/>
      <c r="O108" s="271"/>
      <c r="P108" s="272"/>
      <c r="Q108" s="272"/>
      <c r="R108" s="272"/>
      <c r="S108" s="272"/>
    </row>
    <row r="109" spans="1:19" ht="15" hidden="1" customHeight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  <c r="M109" s="272"/>
      <c r="N109" s="271"/>
      <c r="O109" s="271"/>
      <c r="P109" s="272"/>
      <c r="Q109" s="272"/>
      <c r="R109" s="272"/>
      <c r="S109" s="272"/>
    </row>
    <row r="110" spans="1:19" ht="15" hidden="1" customHeight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  <c r="M110" s="272"/>
      <c r="N110" s="271"/>
      <c r="O110" s="271"/>
      <c r="P110" s="272"/>
      <c r="Q110" s="272"/>
      <c r="R110" s="272"/>
      <c r="S110" s="272"/>
    </row>
    <row r="111" spans="1:19" ht="15" hidden="1" customHeight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  <c r="M111" s="272"/>
      <c r="N111" s="271"/>
      <c r="O111" s="271"/>
      <c r="P111" s="272"/>
      <c r="Q111" s="272"/>
      <c r="R111" s="272"/>
      <c r="S111" s="272"/>
    </row>
    <row r="112" spans="1:19" ht="15" hidden="1" customHeight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  <c r="M112" s="272"/>
      <c r="N112" s="271"/>
      <c r="O112" s="271"/>
      <c r="P112" s="272"/>
      <c r="Q112" s="272"/>
      <c r="R112" s="272"/>
      <c r="S112" s="272"/>
    </row>
    <row r="113" spans="1:19" ht="15" hidden="1" customHeight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  <c r="M113" s="272"/>
      <c r="N113" s="271"/>
      <c r="O113" s="271"/>
      <c r="P113" s="272"/>
      <c r="Q113" s="272"/>
      <c r="R113" s="272"/>
      <c r="S113" s="272"/>
    </row>
    <row r="114" spans="1:19" ht="15" hidden="1" customHeight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  <c r="M114" s="272"/>
      <c r="N114" s="271"/>
      <c r="O114" s="271"/>
      <c r="P114" s="272"/>
      <c r="Q114" s="272"/>
      <c r="R114" s="272"/>
      <c r="S114" s="272"/>
    </row>
    <row r="115" spans="1:19" ht="15" hidden="1" customHeight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  <c r="M115" s="272"/>
      <c r="N115" s="271"/>
      <c r="O115" s="271"/>
      <c r="P115" s="272"/>
      <c r="Q115" s="272"/>
      <c r="R115" s="272"/>
      <c r="S115" s="272"/>
    </row>
    <row r="116" spans="1:19" ht="15" hidden="1" customHeight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  <c r="M116" s="272"/>
      <c r="N116" s="271"/>
      <c r="O116" s="271"/>
      <c r="P116" s="272"/>
      <c r="Q116" s="272"/>
      <c r="R116" s="272"/>
      <c r="S116" s="272"/>
    </row>
    <row r="117" spans="1:19" ht="15" hidden="1" customHeight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  <c r="M117" s="272"/>
      <c r="N117" s="271"/>
      <c r="O117" s="271"/>
      <c r="P117" s="272"/>
      <c r="Q117" s="272"/>
      <c r="R117" s="272"/>
      <c r="S117" s="272"/>
    </row>
    <row r="118" spans="1:19" ht="15" hidden="1" customHeight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  <c r="M118" s="272"/>
      <c r="N118" s="271"/>
      <c r="O118" s="271"/>
      <c r="P118" s="272"/>
      <c r="Q118" s="272"/>
      <c r="R118" s="272"/>
      <c r="S118" s="272"/>
    </row>
    <row r="119" spans="1:19" ht="15" hidden="1" customHeight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  <c r="M119" s="272"/>
      <c r="N119" s="271"/>
      <c r="O119" s="271"/>
      <c r="P119" s="272"/>
      <c r="Q119" s="272"/>
      <c r="R119" s="272"/>
      <c r="S119" s="272"/>
    </row>
    <row r="120" spans="1:19" ht="15" hidden="1" customHeight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  <c r="M120" s="272"/>
      <c r="N120" s="271"/>
      <c r="O120" s="271"/>
      <c r="P120" s="272"/>
      <c r="Q120" s="272"/>
      <c r="R120" s="272"/>
      <c r="S120" s="272"/>
    </row>
    <row r="121" spans="1:19" ht="15" hidden="1" customHeight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  <c r="M121" s="272"/>
      <c r="N121" s="271"/>
      <c r="O121" s="271"/>
      <c r="P121" s="272"/>
      <c r="Q121" s="272"/>
      <c r="R121" s="272"/>
      <c r="S121" s="272"/>
    </row>
    <row r="122" spans="1:19" ht="15" hidden="1" customHeight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  <c r="M122" s="272"/>
      <c r="N122" s="271"/>
      <c r="O122" s="271"/>
      <c r="P122" s="272"/>
      <c r="Q122" s="272"/>
      <c r="R122" s="272"/>
      <c r="S122" s="272"/>
    </row>
    <row r="123" spans="1:19" ht="15" hidden="1" customHeight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  <c r="M123" s="272"/>
      <c r="N123" s="271"/>
      <c r="O123" s="271"/>
      <c r="P123" s="272"/>
      <c r="Q123" s="272"/>
      <c r="R123" s="272"/>
      <c r="S123" s="272"/>
    </row>
    <row r="124" spans="1:19" ht="15" hidden="1" customHeight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  <c r="M124" s="272"/>
      <c r="N124" s="271"/>
      <c r="O124" s="271"/>
      <c r="P124" s="272"/>
      <c r="Q124" s="272"/>
      <c r="R124" s="272"/>
      <c r="S124" s="272"/>
    </row>
    <row r="125" spans="1:19" ht="15" hidden="1" customHeight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  <c r="M125" s="272"/>
      <c r="N125" s="271"/>
      <c r="O125" s="271"/>
      <c r="P125" s="272"/>
      <c r="Q125" s="272"/>
      <c r="R125" s="272"/>
      <c r="S125" s="272"/>
    </row>
    <row r="126" spans="1:19" ht="15" hidden="1" customHeight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  <c r="M126" s="272"/>
      <c r="N126" s="271"/>
      <c r="O126" s="271"/>
      <c r="P126" s="272"/>
      <c r="Q126" s="272"/>
      <c r="R126" s="272"/>
      <c r="S126" s="272"/>
    </row>
    <row r="127" spans="1:19" ht="15" hidden="1" customHeight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  <c r="M127" s="272"/>
      <c r="N127" s="271"/>
      <c r="O127" s="271"/>
      <c r="P127" s="272"/>
      <c r="Q127" s="272"/>
      <c r="R127" s="272"/>
      <c r="S127" s="272"/>
    </row>
    <row r="128" spans="1:19" ht="15" hidden="1" customHeight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  <c r="M128" s="272"/>
      <c r="N128" s="271"/>
      <c r="O128" s="271"/>
      <c r="P128" s="272"/>
      <c r="Q128" s="272"/>
      <c r="R128" s="272"/>
      <c r="S128" s="272"/>
    </row>
    <row r="129" spans="1:19" ht="15" hidden="1" customHeight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  <c r="M129" s="272"/>
      <c r="N129" s="271"/>
      <c r="O129" s="271"/>
      <c r="P129" s="272"/>
      <c r="Q129" s="272"/>
      <c r="R129" s="272"/>
      <c r="S129" s="272"/>
    </row>
    <row r="130" spans="1:19" ht="15" hidden="1" customHeight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  <c r="M130" s="272"/>
      <c r="N130" s="271"/>
      <c r="O130" s="271"/>
      <c r="P130" s="272"/>
      <c r="Q130" s="272"/>
      <c r="R130" s="272"/>
      <c r="S130" s="272"/>
    </row>
    <row r="131" spans="1:19" ht="15" hidden="1" customHeight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  <c r="M131" s="272"/>
      <c r="N131" s="271"/>
      <c r="O131" s="271"/>
      <c r="P131" s="272"/>
      <c r="Q131" s="272"/>
      <c r="R131" s="272"/>
      <c r="S131" s="272"/>
    </row>
    <row r="132" spans="1:19" ht="15" hidden="1" customHeight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  <c r="M132" s="272"/>
      <c r="N132" s="271"/>
      <c r="O132" s="271"/>
      <c r="P132" s="272"/>
      <c r="Q132" s="272"/>
      <c r="R132" s="272"/>
      <c r="S132" s="272"/>
    </row>
    <row r="133" spans="1:19" ht="15" hidden="1" customHeight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  <c r="M133" s="272"/>
      <c r="N133" s="271"/>
      <c r="O133" s="271"/>
      <c r="P133" s="272"/>
      <c r="Q133" s="272"/>
      <c r="R133" s="272"/>
      <c r="S133" s="272"/>
    </row>
    <row r="134" spans="1:19" ht="15" hidden="1" customHeight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  <c r="M134" s="272"/>
      <c r="N134" s="271"/>
      <c r="O134" s="271"/>
      <c r="P134" s="272"/>
      <c r="Q134" s="272"/>
      <c r="R134" s="272"/>
      <c r="S134" s="272"/>
    </row>
    <row r="135" spans="1:19" ht="15" hidden="1" customHeight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  <c r="M135" s="272"/>
      <c r="N135" s="271"/>
      <c r="O135" s="271"/>
      <c r="P135" s="272"/>
      <c r="Q135" s="272"/>
      <c r="R135" s="272"/>
      <c r="S135" s="272"/>
    </row>
    <row r="136" spans="1:19" ht="15" hidden="1" customHeight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  <c r="M136" s="272"/>
      <c r="N136" s="271"/>
      <c r="O136" s="271"/>
      <c r="P136" s="272"/>
      <c r="Q136" s="272"/>
      <c r="R136" s="272"/>
      <c r="S136" s="272"/>
    </row>
    <row r="137" spans="1:19" ht="15" hidden="1" customHeight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  <c r="M137" s="272"/>
      <c r="N137" s="271"/>
      <c r="O137" s="271"/>
      <c r="P137" s="272"/>
      <c r="Q137" s="272"/>
      <c r="R137" s="272"/>
      <c r="S137" s="272"/>
    </row>
    <row r="138" spans="1:19" ht="15" hidden="1" customHeight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  <c r="M138" s="272"/>
      <c r="N138" s="271"/>
      <c r="O138" s="271"/>
      <c r="P138" s="272"/>
      <c r="Q138" s="272"/>
      <c r="R138" s="272"/>
      <c r="S138" s="272"/>
    </row>
    <row r="139" spans="1:19" ht="15" hidden="1" customHeight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  <c r="M139" s="272"/>
      <c r="N139" s="271"/>
      <c r="O139" s="271"/>
      <c r="P139" s="272"/>
      <c r="Q139" s="272"/>
      <c r="R139" s="272"/>
      <c r="S139" s="272"/>
    </row>
    <row r="140" spans="1:19" ht="15" hidden="1" customHeight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  <c r="M140" s="272"/>
      <c r="N140" s="271"/>
      <c r="O140" s="271"/>
      <c r="P140" s="272"/>
      <c r="Q140" s="272"/>
      <c r="R140" s="272"/>
      <c r="S140" s="272"/>
    </row>
    <row r="141" spans="1:19" ht="15" hidden="1" customHeight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  <c r="M141" s="272"/>
      <c r="N141" s="271"/>
      <c r="O141" s="271"/>
      <c r="P141" s="272"/>
      <c r="Q141" s="272"/>
      <c r="R141" s="272"/>
      <c r="S141" s="272"/>
    </row>
    <row r="142" spans="1:19" ht="15" hidden="1" customHeight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  <c r="M142" s="272"/>
      <c r="N142" s="271"/>
      <c r="O142" s="271"/>
      <c r="P142" s="272"/>
      <c r="Q142" s="272"/>
      <c r="R142" s="272"/>
      <c r="S142" s="272"/>
    </row>
    <row r="143" spans="1:19" ht="15" hidden="1" customHeight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  <c r="M143" s="272"/>
      <c r="N143" s="271"/>
      <c r="O143" s="271"/>
      <c r="P143" s="272"/>
      <c r="Q143" s="272"/>
      <c r="R143" s="272"/>
      <c r="S143" s="272"/>
    </row>
    <row r="144" spans="1:19" ht="15" hidden="1" customHeight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  <c r="M144" s="272"/>
      <c r="N144" s="271"/>
      <c r="O144" s="271"/>
      <c r="P144" s="272"/>
      <c r="Q144" s="272"/>
      <c r="R144" s="272"/>
      <c r="S144" s="272"/>
    </row>
    <row r="145" spans="1:19" ht="15" hidden="1" customHeight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  <c r="M145" s="272"/>
      <c r="N145" s="271"/>
      <c r="O145" s="271"/>
      <c r="P145" s="272"/>
      <c r="Q145" s="272"/>
      <c r="R145" s="272"/>
      <c r="S145" s="272"/>
    </row>
    <row r="146" spans="1:19" ht="15" hidden="1" customHeight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  <c r="M146" s="272"/>
      <c r="N146" s="271"/>
      <c r="O146" s="271"/>
      <c r="P146" s="272"/>
      <c r="Q146" s="272"/>
      <c r="R146" s="272"/>
      <c r="S146" s="272"/>
    </row>
    <row r="147" spans="1:19" ht="15" hidden="1" customHeight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  <c r="M147" s="272"/>
      <c r="N147" s="271"/>
      <c r="O147" s="271"/>
      <c r="P147" s="272"/>
      <c r="Q147" s="272"/>
      <c r="R147" s="272"/>
      <c r="S147" s="272"/>
    </row>
    <row r="148" spans="1:19" ht="15" hidden="1" customHeight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  <c r="M148" s="272"/>
      <c r="N148" s="271"/>
      <c r="O148" s="271"/>
      <c r="P148" s="272"/>
      <c r="Q148" s="272"/>
      <c r="R148" s="272"/>
      <c r="S148" s="272"/>
    </row>
    <row r="149" spans="1:19" ht="15" hidden="1" customHeight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  <c r="M149" s="272"/>
      <c r="N149" s="271"/>
      <c r="O149" s="271"/>
      <c r="P149" s="272"/>
      <c r="Q149" s="272"/>
      <c r="R149" s="272"/>
      <c r="S149" s="272"/>
    </row>
    <row r="150" spans="1:19" ht="15" hidden="1" customHeight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  <c r="M150" s="272"/>
      <c r="N150" s="271"/>
      <c r="O150" s="271"/>
      <c r="P150" s="272"/>
      <c r="Q150" s="272"/>
      <c r="R150" s="272"/>
      <c r="S150" s="272"/>
    </row>
    <row r="151" spans="1:19" ht="15" hidden="1" customHeight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  <c r="M151" s="272"/>
      <c r="N151" s="271"/>
      <c r="O151" s="271"/>
      <c r="P151" s="272"/>
      <c r="Q151" s="272"/>
      <c r="R151" s="272"/>
      <c r="S151" s="272"/>
    </row>
    <row r="152" spans="1:19" ht="15" hidden="1" customHeight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  <c r="M152" s="272"/>
      <c r="N152" s="271"/>
      <c r="O152" s="271"/>
      <c r="P152" s="272"/>
      <c r="Q152" s="272"/>
      <c r="R152" s="272"/>
      <c r="S152" s="272"/>
    </row>
    <row r="153" spans="1:19" ht="15" hidden="1" customHeight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  <c r="M153" s="272"/>
      <c r="N153" s="271"/>
      <c r="O153" s="271"/>
      <c r="P153" s="272"/>
      <c r="Q153" s="272"/>
      <c r="R153" s="272"/>
      <c r="S153" s="272"/>
    </row>
    <row r="154" spans="1:19" ht="15" hidden="1" customHeight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  <c r="M154" s="272"/>
      <c r="N154" s="271"/>
      <c r="O154" s="271"/>
      <c r="P154" s="272"/>
      <c r="Q154" s="272"/>
      <c r="R154" s="272"/>
      <c r="S154" s="272"/>
    </row>
    <row r="155" spans="1:19" ht="15" hidden="1" customHeight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  <c r="M155" s="272"/>
      <c r="N155" s="271"/>
      <c r="O155" s="271"/>
      <c r="P155" s="272"/>
      <c r="Q155" s="272"/>
      <c r="R155" s="272"/>
      <c r="S155" s="272"/>
    </row>
    <row r="156" spans="1:19" ht="15" hidden="1" customHeight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  <c r="M156" s="272"/>
      <c r="N156" s="271"/>
      <c r="O156" s="271"/>
      <c r="P156" s="272"/>
      <c r="Q156" s="272"/>
      <c r="R156" s="272"/>
      <c r="S156" s="272"/>
    </row>
    <row r="157" spans="1:19" ht="15" hidden="1" customHeight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  <c r="M157" s="272"/>
      <c r="N157" s="271"/>
      <c r="O157" s="271"/>
      <c r="P157" s="272"/>
      <c r="Q157" s="272"/>
      <c r="R157" s="272"/>
      <c r="S157" s="272"/>
    </row>
    <row r="158" spans="1:19" ht="15" hidden="1" customHeight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  <c r="M158" s="272"/>
      <c r="N158" s="271"/>
      <c r="O158" s="271"/>
      <c r="P158" s="272"/>
      <c r="Q158" s="272"/>
      <c r="R158" s="272"/>
      <c r="S158" s="272"/>
    </row>
    <row r="159" spans="1:19" ht="15" hidden="1" customHeight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  <c r="M159" s="272"/>
      <c r="N159" s="271"/>
      <c r="O159" s="271"/>
      <c r="P159" s="272"/>
      <c r="Q159" s="272"/>
      <c r="R159" s="272"/>
      <c r="S159" s="272"/>
    </row>
    <row r="160" spans="1:19" ht="15" hidden="1" customHeight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  <c r="M160" s="272"/>
      <c r="N160" s="271"/>
      <c r="O160" s="271"/>
      <c r="P160" s="272"/>
      <c r="Q160" s="272"/>
      <c r="R160" s="272"/>
      <c r="S160" s="272"/>
    </row>
    <row r="161" spans="1:19" ht="15" hidden="1" customHeight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  <c r="M161" s="272"/>
      <c r="N161" s="271"/>
      <c r="O161" s="271"/>
      <c r="P161" s="272"/>
      <c r="Q161" s="272"/>
      <c r="R161" s="272"/>
      <c r="S161" s="272"/>
    </row>
    <row r="162" spans="1:19" ht="15" hidden="1" customHeight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  <c r="M162" s="272"/>
      <c r="N162" s="271"/>
      <c r="O162" s="271"/>
      <c r="P162" s="272"/>
      <c r="Q162" s="272"/>
      <c r="R162" s="272"/>
      <c r="S162" s="272"/>
    </row>
    <row r="163" spans="1:19" ht="15" hidden="1" customHeight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  <c r="M163" s="272"/>
      <c r="N163" s="271"/>
      <c r="O163" s="271"/>
      <c r="P163" s="272"/>
      <c r="Q163" s="272"/>
      <c r="R163" s="272"/>
      <c r="S163" s="272"/>
    </row>
    <row r="164" spans="1:19" ht="15" hidden="1" customHeight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  <c r="M164" s="272"/>
      <c r="N164" s="271"/>
      <c r="O164" s="271"/>
      <c r="P164" s="272"/>
      <c r="Q164" s="272"/>
      <c r="R164" s="272"/>
      <c r="S164" s="272"/>
    </row>
    <row r="165" spans="1:19" ht="15" hidden="1" customHeight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  <c r="M165" s="272"/>
      <c r="N165" s="271"/>
      <c r="O165" s="271"/>
      <c r="P165" s="272"/>
      <c r="Q165" s="272"/>
      <c r="R165" s="272"/>
      <c r="S165" s="272"/>
    </row>
    <row r="166" spans="1:19" ht="15" hidden="1" customHeight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  <c r="M166" s="272"/>
      <c r="N166" s="271"/>
      <c r="O166" s="271"/>
      <c r="P166" s="272"/>
      <c r="Q166" s="272"/>
      <c r="R166" s="272"/>
      <c r="S166" s="272"/>
    </row>
    <row r="167" spans="1:19" ht="15" hidden="1" customHeight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  <c r="M167" s="272"/>
      <c r="N167" s="271"/>
      <c r="O167" s="271"/>
      <c r="P167" s="272"/>
      <c r="Q167" s="272"/>
      <c r="R167" s="272"/>
      <c r="S167" s="272"/>
    </row>
    <row r="168" spans="1:19" ht="15" hidden="1" customHeight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  <c r="M168" s="272"/>
      <c r="N168" s="271"/>
      <c r="O168" s="271"/>
      <c r="P168" s="272"/>
      <c r="Q168" s="272"/>
      <c r="R168" s="272"/>
      <c r="S168" s="272"/>
    </row>
    <row r="169" spans="1:19" ht="15" hidden="1" customHeight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  <c r="M169" s="272"/>
      <c r="N169" s="271"/>
      <c r="O169" s="271"/>
      <c r="P169" s="272"/>
      <c r="Q169" s="272"/>
      <c r="R169" s="272"/>
      <c r="S169" s="272"/>
    </row>
    <row r="170" spans="1:19" ht="15" hidden="1" customHeight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  <c r="M170" s="272"/>
      <c r="N170" s="271"/>
      <c r="O170" s="271"/>
      <c r="P170" s="272"/>
      <c r="Q170" s="272"/>
      <c r="R170" s="272"/>
      <c r="S170" s="272"/>
    </row>
    <row r="171" spans="1:19" ht="15" hidden="1" customHeight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  <c r="M171" s="272"/>
      <c r="N171" s="271"/>
      <c r="O171" s="271"/>
      <c r="P171" s="272"/>
      <c r="Q171" s="272"/>
      <c r="R171" s="272"/>
      <c r="S171" s="272"/>
    </row>
    <row r="172" spans="1:19" ht="15" hidden="1" customHeight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  <c r="M172" s="272"/>
      <c r="N172" s="271"/>
      <c r="O172" s="271"/>
      <c r="P172" s="272"/>
      <c r="Q172" s="272"/>
      <c r="R172" s="272"/>
      <c r="S172" s="272"/>
    </row>
    <row r="173" spans="1:19" ht="15" hidden="1" customHeight="1">
      <c r="A173" s="29">
        <v>39083</v>
      </c>
      <c r="B173" s="30">
        <v>87</v>
      </c>
      <c r="C173" s="30">
        <v>5058</v>
      </c>
      <c r="D173" s="30">
        <v>16683</v>
      </c>
      <c r="E173" s="30">
        <v>160</v>
      </c>
      <c r="F173" s="30">
        <v>36324</v>
      </c>
      <c r="G173" s="30">
        <v>144075</v>
      </c>
      <c r="H173" s="30">
        <v>321</v>
      </c>
      <c r="I173" s="30">
        <v>38733</v>
      </c>
      <c r="J173" s="30">
        <v>138216</v>
      </c>
      <c r="K173" s="30">
        <v>1092</v>
      </c>
      <c r="L173" s="30">
        <v>3513</v>
      </c>
      <c r="M173" s="272"/>
      <c r="N173" s="271"/>
      <c r="O173" s="271"/>
      <c r="P173" s="272"/>
      <c r="Q173" s="272"/>
      <c r="R173" s="272"/>
      <c r="S173" s="272"/>
    </row>
    <row r="174" spans="1:19" ht="15" hidden="1" customHeight="1">
      <c r="A174" s="29">
        <v>39114</v>
      </c>
      <c r="B174" s="30">
        <v>73</v>
      </c>
      <c r="C174" s="30">
        <v>4262</v>
      </c>
      <c r="D174" s="30">
        <v>14958</v>
      </c>
      <c r="E174" s="30">
        <v>207</v>
      </c>
      <c r="F174" s="30">
        <v>52667</v>
      </c>
      <c r="G174" s="30">
        <v>181235</v>
      </c>
      <c r="H174" s="30">
        <v>679</v>
      </c>
      <c r="I174" s="30">
        <v>73225</v>
      </c>
      <c r="J174" s="30">
        <v>261834</v>
      </c>
      <c r="K174" s="30">
        <v>580</v>
      </c>
      <c r="L174" s="30">
        <v>2797</v>
      </c>
      <c r="M174" s="272"/>
      <c r="N174" s="271"/>
      <c r="O174" s="271"/>
      <c r="P174" s="272"/>
      <c r="Q174" s="272"/>
      <c r="R174" s="272"/>
      <c r="S174" s="272"/>
    </row>
    <row r="175" spans="1:19" ht="15" hidden="1" customHeight="1">
      <c r="A175" s="29">
        <v>39142</v>
      </c>
      <c r="B175" s="30">
        <v>113</v>
      </c>
      <c r="C175" s="30">
        <v>6034</v>
      </c>
      <c r="D175" s="30">
        <v>17402</v>
      </c>
      <c r="E175" s="30">
        <v>249</v>
      </c>
      <c r="F175" s="30">
        <v>52059</v>
      </c>
      <c r="G175" s="30">
        <v>179560</v>
      </c>
      <c r="H175" s="30">
        <v>748</v>
      </c>
      <c r="I175" s="30">
        <v>68508</v>
      </c>
      <c r="J175" s="30">
        <v>249788</v>
      </c>
      <c r="K175" s="30">
        <v>0</v>
      </c>
      <c r="L175" s="30">
        <v>0</v>
      </c>
      <c r="M175" s="272"/>
      <c r="N175" s="271"/>
      <c r="O175" s="271"/>
      <c r="P175" s="272"/>
      <c r="Q175" s="272"/>
      <c r="R175" s="272"/>
      <c r="S175" s="272"/>
    </row>
    <row r="176" spans="1:19" ht="15" hidden="1" customHeight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173256</v>
      </c>
      <c r="H176" s="30">
        <v>374</v>
      </c>
      <c r="I176" s="30">
        <v>48121</v>
      </c>
      <c r="J176" s="30">
        <v>192526</v>
      </c>
      <c r="K176" s="30">
        <v>14542</v>
      </c>
      <c r="L176" s="30">
        <v>69015</v>
      </c>
      <c r="M176" s="272"/>
      <c r="N176" s="271"/>
      <c r="O176" s="271"/>
      <c r="P176" s="272"/>
      <c r="Q176" s="272"/>
      <c r="R176" s="272"/>
      <c r="S176" s="272"/>
    </row>
    <row r="177" spans="1:19" ht="15" hidden="1" customHeight="1">
      <c r="A177" s="29">
        <v>39203</v>
      </c>
      <c r="B177" s="30">
        <v>87</v>
      </c>
      <c r="C177" s="30">
        <v>4776</v>
      </c>
      <c r="D177" s="30">
        <v>14635</v>
      </c>
      <c r="E177" s="30">
        <v>273</v>
      </c>
      <c r="F177" s="30">
        <v>66210</v>
      </c>
      <c r="G177" s="30">
        <v>258684</v>
      </c>
      <c r="H177" s="30">
        <v>804</v>
      </c>
      <c r="I177" s="30">
        <v>74934</v>
      </c>
      <c r="J177" s="30">
        <v>264508</v>
      </c>
      <c r="K177" s="30">
        <v>0</v>
      </c>
      <c r="L177" s="30">
        <v>0</v>
      </c>
      <c r="M177" s="272"/>
      <c r="N177" s="271"/>
      <c r="O177" s="271"/>
      <c r="P177" s="272"/>
      <c r="Q177" s="272"/>
      <c r="R177" s="272"/>
      <c r="S177" s="272"/>
    </row>
    <row r="178" spans="1:19" ht="15" hidden="1" customHeight="1">
      <c r="A178" s="29">
        <v>39234</v>
      </c>
      <c r="B178" s="30">
        <v>82</v>
      </c>
      <c r="C178" s="30">
        <v>4625</v>
      </c>
      <c r="D178" s="30">
        <v>12525</v>
      </c>
      <c r="E178" s="30">
        <v>211</v>
      </c>
      <c r="F178" s="30">
        <v>49713</v>
      </c>
      <c r="G178" s="30">
        <v>175061</v>
      </c>
      <c r="H178" s="30">
        <v>762</v>
      </c>
      <c r="I178" s="30">
        <v>100730</v>
      </c>
      <c r="J178" s="30">
        <v>465843</v>
      </c>
      <c r="K178" s="30">
        <v>596</v>
      </c>
      <c r="L178" s="30">
        <v>1788</v>
      </c>
      <c r="M178" s="272"/>
      <c r="N178" s="271"/>
      <c r="O178" s="271"/>
      <c r="P178" s="272"/>
      <c r="Q178" s="272"/>
      <c r="R178" s="272"/>
      <c r="S178" s="272"/>
    </row>
    <row r="179" spans="1:19" ht="15" hidden="1" customHeight="1">
      <c r="A179" s="29">
        <v>39264</v>
      </c>
      <c r="B179" s="30">
        <v>106</v>
      </c>
      <c r="C179" s="30">
        <v>6096</v>
      </c>
      <c r="D179" s="30">
        <v>24056</v>
      </c>
      <c r="E179" s="30">
        <v>255</v>
      </c>
      <c r="F179" s="30">
        <v>68572</v>
      </c>
      <c r="G179" s="30">
        <v>312275</v>
      </c>
      <c r="H179" s="30">
        <v>271</v>
      </c>
      <c r="I179" s="30">
        <v>43298</v>
      </c>
      <c r="J179" s="30">
        <v>226536</v>
      </c>
      <c r="K179" s="30">
        <v>3668</v>
      </c>
      <c r="L179" s="30">
        <v>13936</v>
      </c>
      <c r="M179" s="272"/>
      <c r="N179" s="271"/>
      <c r="O179" s="271"/>
      <c r="P179" s="272"/>
      <c r="Q179" s="272"/>
      <c r="R179" s="272"/>
      <c r="S179" s="272"/>
    </row>
    <row r="180" spans="1:19" ht="15" hidden="1" customHeight="1">
      <c r="A180" s="29">
        <v>39295</v>
      </c>
      <c r="B180" s="30">
        <v>126</v>
      </c>
      <c r="C180" s="30">
        <v>7441</v>
      </c>
      <c r="D180" s="30">
        <v>27717</v>
      </c>
      <c r="E180" s="30">
        <v>192</v>
      </c>
      <c r="F180" s="30">
        <v>47490</v>
      </c>
      <c r="G180" s="30">
        <v>199363</v>
      </c>
      <c r="H180" s="30">
        <v>484</v>
      </c>
      <c r="I180" s="30">
        <v>63865</v>
      </c>
      <c r="J180" s="30">
        <v>247894</v>
      </c>
      <c r="K180" s="30">
        <v>0</v>
      </c>
      <c r="L180" s="30">
        <v>0</v>
      </c>
      <c r="M180" s="272"/>
      <c r="N180" s="271"/>
      <c r="O180" s="271"/>
      <c r="P180" s="272"/>
      <c r="Q180" s="272"/>
      <c r="R180" s="272"/>
      <c r="S180" s="272"/>
    </row>
    <row r="181" spans="1:19" ht="15" hidden="1" customHeight="1">
      <c r="A181" s="29">
        <v>39326</v>
      </c>
      <c r="B181" s="30">
        <v>70</v>
      </c>
      <c r="C181" s="30">
        <v>4373</v>
      </c>
      <c r="D181" s="30">
        <v>13443</v>
      </c>
      <c r="E181" s="30">
        <v>208</v>
      </c>
      <c r="F181" s="30">
        <v>50390</v>
      </c>
      <c r="G181" s="30">
        <v>188666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  <c r="M181" s="272"/>
      <c r="N181" s="271"/>
      <c r="O181" s="271"/>
      <c r="P181" s="272"/>
      <c r="Q181" s="272"/>
      <c r="R181" s="272"/>
      <c r="S181" s="272"/>
    </row>
    <row r="182" spans="1:19" ht="15" hidden="1" customHeight="1">
      <c r="A182" s="29">
        <v>39356</v>
      </c>
      <c r="B182" s="30">
        <v>107</v>
      </c>
      <c r="C182" s="30">
        <v>6534</v>
      </c>
      <c r="D182" s="30">
        <v>24787</v>
      </c>
      <c r="E182" s="30">
        <v>246</v>
      </c>
      <c r="F182" s="30">
        <v>56280</v>
      </c>
      <c r="G182" s="30">
        <v>250967</v>
      </c>
      <c r="H182" s="30">
        <v>405</v>
      </c>
      <c r="I182" s="30">
        <v>92460</v>
      </c>
      <c r="J182" s="30">
        <v>386978</v>
      </c>
      <c r="K182" s="30">
        <v>1279</v>
      </c>
      <c r="L182" s="30">
        <v>3520</v>
      </c>
      <c r="M182" s="272"/>
      <c r="N182" s="271"/>
      <c r="O182" s="271"/>
      <c r="P182" s="272"/>
      <c r="Q182" s="272"/>
      <c r="R182" s="272"/>
      <c r="S182" s="272"/>
    </row>
    <row r="183" spans="1:19" ht="15" hidden="1" customHeight="1">
      <c r="A183" s="29">
        <v>39387</v>
      </c>
      <c r="B183" s="30">
        <v>72</v>
      </c>
      <c r="C183" s="30">
        <v>4276</v>
      </c>
      <c r="D183" s="30">
        <v>14490</v>
      </c>
      <c r="E183" s="30">
        <v>196</v>
      </c>
      <c r="F183" s="30">
        <v>47607</v>
      </c>
      <c r="G183" s="30">
        <v>211649</v>
      </c>
      <c r="H183" s="30">
        <v>397</v>
      </c>
      <c r="I183" s="30">
        <v>68949</v>
      </c>
      <c r="J183" s="30">
        <v>348837</v>
      </c>
      <c r="K183" s="30">
        <v>0</v>
      </c>
      <c r="L183" s="30">
        <v>0</v>
      </c>
      <c r="M183" s="272"/>
      <c r="N183" s="271"/>
      <c r="O183" s="271"/>
      <c r="P183" s="272"/>
      <c r="Q183" s="272"/>
      <c r="R183" s="272"/>
      <c r="S183" s="272"/>
    </row>
    <row r="184" spans="1:19" ht="15" hidden="1" customHeight="1">
      <c r="A184" s="29">
        <v>39417</v>
      </c>
      <c r="B184" s="30">
        <v>72</v>
      </c>
      <c r="C184" s="30">
        <v>3962</v>
      </c>
      <c r="D184" s="30">
        <v>15224</v>
      </c>
      <c r="E184" s="30">
        <v>170</v>
      </c>
      <c r="F184" s="30">
        <v>38740</v>
      </c>
      <c r="G184" s="30">
        <v>156543</v>
      </c>
      <c r="H184" s="30">
        <v>474</v>
      </c>
      <c r="I184" s="30">
        <v>39593</v>
      </c>
      <c r="J184" s="30">
        <v>163913</v>
      </c>
      <c r="K184" s="30">
        <v>0</v>
      </c>
      <c r="L184" s="30">
        <v>0</v>
      </c>
      <c r="M184" s="272"/>
      <c r="N184" s="271"/>
      <c r="O184" s="271"/>
      <c r="P184" s="272"/>
      <c r="Q184" s="272"/>
      <c r="R184" s="272"/>
      <c r="S184" s="272"/>
    </row>
    <row r="185" spans="1:19" ht="15" hidden="1" customHeight="1">
      <c r="A185" s="29">
        <v>39448</v>
      </c>
      <c r="B185" s="30">
        <v>61</v>
      </c>
      <c r="C185" s="30">
        <v>3466</v>
      </c>
      <c r="D185" s="30">
        <v>15192</v>
      </c>
      <c r="E185" s="30">
        <v>190</v>
      </c>
      <c r="F185" s="30">
        <v>55122</v>
      </c>
      <c r="G185" s="30">
        <v>250222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  <c r="M185" s="272"/>
      <c r="N185" s="271"/>
      <c r="O185" s="271"/>
      <c r="P185" s="272"/>
      <c r="Q185" s="272"/>
      <c r="R185" s="272"/>
      <c r="S185" s="272"/>
    </row>
    <row r="186" spans="1:19" ht="15" hidden="1" customHeight="1">
      <c r="A186" s="29">
        <v>39479</v>
      </c>
      <c r="B186" s="30">
        <v>83</v>
      </c>
      <c r="C186" s="30">
        <v>4569</v>
      </c>
      <c r="D186" s="30">
        <v>18647</v>
      </c>
      <c r="E186" s="30">
        <v>193</v>
      </c>
      <c r="F186" s="30">
        <v>54015</v>
      </c>
      <c r="G186" s="30">
        <v>247204</v>
      </c>
      <c r="H186" s="30">
        <v>1145</v>
      </c>
      <c r="I186" s="30">
        <v>116066</v>
      </c>
      <c r="J186" s="30">
        <v>616501</v>
      </c>
      <c r="K186" s="30">
        <v>205</v>
      </c>
      <c r="L186" s="30">
        <v>750</v>
      </c>
      <c r="M186" s="272"/>
      <c r="N186" s="271"/>
      <c r="O186" s="271"/>
      <c r="P186" s="272"/>
      <c r="Q186" s="272"/>
      <c r="R186" s="272"/>
      <c r="S186" s="272"/>
    </row>
    <row r="187" spans="1:19" ht="15" hidden="1" customHeight="1">
      <c r="A187" s="29">
        <v>39508</v>
      </c>
      <c r="B187" s="30">
        <v>69</v>
      </c>
      <c r="C187" s="30">
        <v>3938</v>
      </c>
      <c r="D187" s="30">
        <v>12973</v>
      </c>
      <c r="E187" s="30">
        <v>185</v>
      </c>
      <c r="F187" s="30">
        <v>58046</v>
      </c>
      <c r="G187" s="30">
        <v>262486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  <c r="M187" s="272"/>
      <c r="N187" s="271"/>
      <c r="O187" s="271"/>
      <c r="P187" s="272"/>
      <c r="Q187" s="272"/>
      <c r="R187" s="272"/>
      <c r="S187" s="272"/>
    </row>
    <row r="188" spans="1:19" ht="15" hidden="1" customHeight="1">
      <c r="A188" s="29">
        <v>39539</v>
      </c>
      <c r="B188" s="30">
        <v>70</v>
      </c>
      <c r="C188" s="30">
        <v>4161</v>
      </c>
      <c r="D188" s="30">
        <v>16708</v>
      </c>
      <c r="E188" s="30">
        <v>200</v>
      </c>
      <c r="F188" s="30">
        <v>56573</v>
      </c>
      <c r="G188" s="30">
        <v>275639</v>
      </c>
      <c r="H188" s="30">
        <v>534</v>
      </c>
      <c r="I188" s="30">
        <v>135830</v>
      </c>
      <c r="J188" s="30">
        <v>654726</v>
      </c>
      <c r="K188" s="30">
        <v>8291</v>
      </c>
      <c r="L188" s="30">
        <v>39803</v>
      </c>
      <c r="M188" s="272"/>
      <c r="N188" s="271"/>
      <c r="O188" s="271"/>
      <c r="P188" s="272"/>
      <c r="Q188" s="272"/>
      <c r="R188" s="272"/>
      <c r="S188" s="272"/>
    </row>
    <row r="189" spans="1:19" ht="15" hidden="1" customHeight="1">
      <c r="A189" s="29">
        <v>39569</v>
      </c>
      <c r="B189" s="30">
        <v>88</v>
      </c>
      <c r="C189" s="30">
        <v>5075</v>
      </c>
      <c r="D189" s="30">
        <v>18943</v>
      </c>
      <c r="E189" s="30">
        <v>169</v>
      </c>
      <c r="F189" s="30">
        <v>40877</v>
      </c>
      <c r="G189" s="30">
        <v>168810</v>
      </c>
      <c r="H189" s="30">
        <v>663</v>
      </c>
      <c r="I189" s="30">
        <v>71248</v>
      </c>
      <c r="J189" s="30">
        <v>307511</v>
      </c>
      <c r="K189" s="30">
        <v>2393</v>
      </c>
      <c r="L189" s="30">
        <v>7191</v>
      </c>
      <c r="M189" s="272"/>
      <c r="N189" s="271"/>
      <c r="O189" s="271"/>
      <c r="P189" s="272"/>
      <c r="Q189" s="272"/>
      <c r="R189" s="272"/>
      <c r="S189" s="272"/>
    </row>
    <row r="190" spans="1:19" ht="15" hidden="1" customHeight="1">
      <c r="A190" s="29">
        <v>39600</v>
      </c>
      <c r="B190" s="30">
        <v>67</v>
      </c>
      <c r="C190" s="30">
        <v>3633</v>
      </c>
      <c r="D190" s="30">
        <v>14424</v>
      </c>
      <c r="E190" s="30">
        <v>230</v>
      </c>
      <c r="F190" s="30">
        <v>60669</v>
      </c>
      <c r="G190" s="30">
        <v>281204</v>
      </c>
      <c r="H190" s="30">
        <v>454</v>
      </c>
      <c r="I190" s="30">
        <v>53935</v>
      </c>
      <c r="J190" s="30">
        <v>242905</v>
      </c>
      <c r="K190" s="30">
        <v>191</v>
      </c>
      <c r="L190" s="30">
        <v>516</v>
      </c>
      <c r="M190" s="272"/>
      <c r="N190" s="271"/>
      <c r="O190" s="271"/>
      <c r="P190" s="272"/>
      <c r="Q190" s="272"/>
      <c r="R190" s="272"/>
      <c r="S190" s="272"/>
    </row>
    <row r="191" spans="1:19" ht="15" hidden="1" customHeight="1">
      <c r="A191" s="29">
        <v>39630</v>
      </c>
      <c r="B191" s="30">
        <v>513</v>
      </c>
      <c r="C191" s="30">
        <v>21596</v>
      </c>
      <c r="D191" s="30">
        <v>34911</v>
      </c>
      <c r="E191" s="30">
        <v>259</v>
      </c>
      <c r="F191" s="30">
        <v>63650</v>
      </c>
      <c r="G191" s="30">
        <v>282100</v>
      </c>
      <c r="H191" s="30">
        <v>555</v>
      </c>
      <c r="I191" s="30">
        <v>101604</v>
      </c>
      <c r="J191" s="30">
        <v>472173</v>
      </c>
      <c r="K191" s="30">
        <v>10102</v>
      </c>
      <c r="L191" s="30">
        <v>37719</v>
      </c>
      <c r="M191" s="272"/>
      <c r="N191" s="271"/>
      <c r="O191" s="271"/>
      <c r="P191" s="272"/>
      <c r="Q191" s="272"/>
      <c r="R191" s="272"/>
      <c r="S191" s="272"/>
    </row>
    <row r="192" spans="1:19" ht="15" hidden="1" customHeight="1">
      <c r="A192" s="29">
        <v>39661</v>
      </c>
      <c r="B192" s="30">
        <v>160</v>
      </c>
      <c r="C192" s="30">
        <v>8394</v>
      </c>
      <c r="D192" s="30">
        <v>32705</v>
      </c>
      <c r="E192" s="30">
        <v>202</v>
      </c>
      <c r="F192" s="30">
        <v>51421</v>
      </c>
      <c r="G192" s="30">
        <v>236537</v>
      </c>
      <c r="H192" s="30">
        <v>272</v>
      </c>
      <c r="I192" s="30">
        <v>50668</v>
      </c>
      <c r="J192" s="30">
        <v>235540</v>
      </c>
      <c r="K192" s="30">
        <v>0</v>
      </c>
      <c r="L192" s="30">
        <v>0</v>
      </c>
      <c r="M192" s="272"/>
      <c r="N192" s="271"/>
      <c r="O192" s="271"/>
      <c r="P192" s="272"/>
      <c r="Q192" s="272"/>
      <c r="R192" s="272"/>
      <c r="S192" s="272"/>
    </row>
    <row r="193" spans="1:19" ht="15" hidden="1" customHeight="1">
      <c r="A193" s="29">
        <v>39692</v>
      </c>
      <c r="B193" s="30">
        <v>67</v>
      </c>
      <c r="C193" s="30">
        <v>3860</v>
      </c>
      <c r="D193" s="30">
        <v>16496</v>
      </c>
      <c r="E193" s="30">
        <v>189</v>
      </c>
      <c r="F193" s="30">
        <v>48472</v>
      </c>
      <c r="G193" s="30">
        <v>254813</v>
      </c>
      <c r="H193" s="30">
        <v>226</v>
      </c>
      <c r="I193" s="30">
        <v>30564</v>
      </c>
      <c r="J193" s="30">
        <v>143500</v>
      </c>
      <c r="K193" s="30">
        <v>5676</v>
      </c>
      <c r="L193" s="30">
        <v>30568</v>
      </c>
      <c r="M193" s="272"/>
      <c r="N193" s="271"/>
      <c r="O193" s="271"/>
      <c r="P193" s="272"/>
      <c r="Q193" s="272"/>
      <c r="R193" s="272"/>
      <c r="S193" s="272"/>
    </row>
    <row r="194" spans="1:19" ht="15" hidden="1" customHeight="1">
      <c r="A194" s="29">
        <v>39722</v>
      </c>
      <c r="B194" s="30">
        <v>102</v>
      </c>
      <c r="C194" s="30">
        <v>5686</v>
      </c>
      <c r="D194" s="30">
        <v>24978</v>
      </c>
      <c r="E194" s="30">
        <v>181</v>
      </c>
      <c r="F194" s="30">
        <v>50570</v>
      </c>
      <c r="G194" s="30">
        <v>248718</v>
      </c>
      <c r="H194" s="30">
        <v>334</v>
      </c>
      <c r="I194" s="30">
        <v>40724</v>
      </c>
      <c r="J194" s="30">
        <v>176395</v>
      </c>
      <c r="K194" s="30">
        <v>0</v>
      </c>
      <c r="L194" s="30">
        <v>0</v>
      </c>
      <c r="M194" s="272"/>
      <c r="N194" s="271"/>
      <c r="O194" s="271"/>
      <c r="P194" s="272"/>
      <c r="Q194" s="272"/>
      <c r="R194" s="272"/>
      <c r="S194" s="272"/>
    </row>
    <row r="195" spans="1:19" ht="15" hidden="1" customHeight="1">
      <c r="A195" s="29">
        <v>39753</v>
      </c>
      <c r="B195" s="30">
        <v>67</v>
      </c>
      <c r="C195" s="30">
        <v>3771</v>
      </c>
      <c r="D195" s="30">
        <v>15124</v>
      </c>
      <c r="E195" s="30">
        <v>181</v>
      </c>
      <c r="F195" s="30">
        <v>41556</v>
      </c>
      <c r="G195" s="30">
        <v>191568</v>
      </c>
      <c r="H195" s="30">
        <v>279</v>
      </c>
      <c r="I195" s="30">
        <v>34902</v>
      </c>
      <c r="J195" s="30">
        <v>132487</v>
      </c>
      <c r="K195" s="30">
        <v>0</v>
      </c>
      <c r="L195" s="30">
        <v>0</v>
      </c>
      <c r="M195" s="272"/>
      <c r="N195" s="271"/>
      <c r="O195" s="271"/>
      <c r="P195" s="272"/>
      <c r="Q195" s="272"/>
      <c r="R195" s="272"/>
      <c r="S195" s="272"/>
    </row>
    <row r="196" spans="1:19" ht="15" hidden="1" customHeight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  <c r="M196" s="272"/>
      <c r="N196" s="271"/>
      <c r="O196" s="271"/>
      <c r="P196" s="272"/>
      <c r="Q196" s="272"/>
      <c r="R196" s="272"/>
      <c r="S196" s="272"/>
    </row>
    <row r="197" spans="1:19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  <c r="M197" s="272"/>
      <c r="N197" s="271"/>
      <c r="O197" s="274">
        <f>C197+F197+I197+L197</f>
        <v>44062</v>
      </c>
      <c r="P197" s="272"/>
      <c r="Q197" s="272"/>
      <c r="R197" s="272"/>
      <c r="S197" s="272"/>
    </row>
    <row r="198" spans="1:19">
      <c r="A198" s="29">
        <v>39845</v>
      </c>
      <c r="B198" s="35">
        <v>45</v>
      </c>
      <c r="C198" s="35">
        <v>2453</v>
      </c>
      <c r="D198" s="35">
        <v>9923</v>
      </c>
      <c r="E198" s="35">
        <v>149</v>
      </c>
      <c r="F198" s="35">
        <v>35065</v>
      </c>
      <c r="G198" s="35">
        <v>166458</v>
      </c>
      <c r="H198" s="35">
        <v>168</v>
      </c>
      <c r="I198" s="35">
        <v>40319</v>
      </c>
      <c r="J198" s="35">
        <v>196496</v>
      </c>
      <c r="K198" s="35">
        <v>0</v>
      </c>
      <c r="L198" s="35">
        <v>0</v>
      </c>
      <c r="M198" s="272"/>
      <c r="N198" s="271"/>
      <c r="O198" s="274">
        <f t="shared" ref="O198:O223" si="0">C198+F198+I198+L198</f>
        <v>77837</v>
      </c>
      <c r="P198" s="272"/>
      <c r="Q198" s="272"/>
      <c r="R198" s="272"/>
      <c r="S198" s="272"/>
    </row>
    <row r="199" spans="1:19">
      <c r="A199" s="29">
        <v>39873</v>
      </c>
      <c r="B199" s="35">
        <v>42</v>
      </c>
      <c r="C199" s="35">
        <v>2313</v>
      </c>
      <c r="D199" s="35">
        <v>8567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  <c r="M199" s="272"/>
      <c r="N199" s="271"/>
      <c r="O199" s="274">
        <f t="shared" si="0"/>
        <v>72684</v>
      </c>
      <c r="P199" s="272"/>
      <c r="Q199" s="272"/>
      <c r="R199" s="272"/>
      <c r="S199" s="272"/>
    </row>
    <row r="200" spans="1:19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  <c r="M200" s="272"/>
      <c r="N200" s="271"/>
      <c r="O200" s="274">
        <f t="shared" si="0"/>
        <v>62071</v>
      </c>
      <c r="P200" s="272"/>
      <c r="Q200" s="272"/>
      <c r="R200" s="272"/>
      <c r="S200" s="272"/>
    </row>
    <row r="201" spans="1:19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  <c r="M201" s="272"/>
      <c r="N201" s="271"/>
      <c r="O201" s="274">
        <f t="shared" si="0"/>
        <v>94213</v>
      </c>
      <c r="P201" s="272"/>
      <c r="Q201" s="272"/>
      <c r="R201" s="272"/>
      <c r="S201" s="272"/>
    </row>
    <row r="202" spans="1:19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  <c r="M202" s="272"/>
      <c r="N202" s="271"/>
      <c r="O202" s="274">
        <f t="shared" si="0"/>
        <v>137024</v>
      </c>
      <c r="P202" s="272"/>
      <c r="Q202" s="272"/>
      <c r="R202" s="272"/>
      <c r="S202" s="272"/>
    </row>
    <row r="203" spans="1:19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  <c r="M203" s="272"/>
      <c r="N203" s="271"/>
      <c r="O203" s="274">
        <f t="shared" si="0"/>
        <v>49674</v>
      </c>
      <c r="P203" s="272"/>
      <c r="Q203" s="272"/>
      <c r="R203" s="272"/>
      <c r="S203" s="272"/>
    </row>
    <row r="204" spans="1:19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  <c r="M204" s="272"/>
      <c r="N204" s="271"/>
      <c r="O204" s="274">
        <f t="shared" si="0"/>
        <v>54592</v>
      </c>
      <c r="P204" s="272"/>
      <c r="Q204" s="272"/>
      <c r="R204" s="272"/>
      <c r="S204" s="272"/>
    </row>
    <row r="205" spans="1:19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  <c r="M205" s="272"/>
      <c r="N205" s="271"/>
      <c r="O205" s="274">
        <f t="shared" si="0"/>
        <v>109485</v>
      </c>
      <c r="P205" s="272"/>
      <c r="Q205" s="272"/>
      <c r="R205" s="272"/>
      <c r="S205" s="272"/>
    </row>
    <row r="206" spans="1:19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  <c r="M206" s="272"/>
      <c r="N206" s="271"/>
      <c r="O206" s="274">
        <f t="shared" si="0"/>
        <v>178543</v>
      </c>
      <c r="P206" s="272"/>
      <c r="Q206" s="272"/>
      <c r="R206" s="272"/>
      <c r="S206" s="272"/>
    </row>
    <row r="207" spans="1:19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  <c r="M207" s="272"/>
      <c r="N207" s="271"/>
      <c r="O207" s="274">
        <f t="shared" si="0"/>
        <v>52705</v>
      </c>
      <c r="P207" s="272"/>
      <c r="Q207" s="272"/>
      <c r="R207" s="272"/>
      <c r="S207" s="272"/>
    </row>
    <row r="208" spans="1:19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213</v>
      </c>
      <c r="I208" s="35">
        <v>27578</v>
      </c>
      <c r="J208" s="35">
        <v>171715</v>
      </c>
      <c r="K208" s="35">
        <v>0</v>
      </c>
      <c r="L208" s="35">
        <v>0</v>
      </c>
      <c r="M208" s="272"/>
      <c r="N208" s="271"/>
      <c r="O208" s="274">
        <f t="shared" si="0"/>
        <v>55020</v>
      </c>
      <c r="P208" s="272"/>
      <c r="Q208" s="272"/>
      <c r="R208" s="272"/>
      <c r="S208" s="272"/>
    </row>
    <row r="209" spans="1:19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  <c r="M209" s="272"/>
      <c r="N209" s="271"/>
      <c r="O209" s="274">
        <f t="shared" si="0"/>
        <v>98015</v>
      </c>
      <c r="P209" s="272"/>
      <c r="Q209" s="272"/>
      <c r="R209" s="272"/>
      <c r="S209" s="272"/>
    </row>
    <row r="210" spans="1:19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  <c r="M210" s="272"/>
      <c r="N210" s="271"/>
      <c r="O210" s="274">
        <f t="shared" si="0"/>
        <v>67188</v>
      </c>
      <c r="P210" s="272"/>
      <c r="Q210" s="272"/>
      <c r="R210" s="272"/>
      <c r="S210" s="272"/>
    </row>
    <row r="211" spans="1:19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  <c r="M211" s="272"/>
      <c r="N211" s="271"/>
      <c r="O211" s="274">
        <f t="shared" si="0"/>
        <v>67968</v>
      </c>
      <c r="P211" s="272"/>
      <c r="Q211" s="272"/>
      <c r="R211" s="272"/>
      <c r="S211" s="272"/>
    </row>
    <row r="212" spans="1:19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  <c r="M212" s="272"/>
      <c r="N212" s="271"/>
      <c r="O212" s="274">
        <f t="shared" si="0"/>
        <v>55367</v>
      </c>
      <c r="P212" s="272"/>
      <c r="Q212" s="272"/>
      <c r="R212" s="272"/>
      <c r="S212" s="272"/>
    </row>
    <row r="213" spans="1:19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  <c r="M213" s="272"/>
      <c r="N213" s="271"/>
      <c r="O213" s="274">
        <f t="shared" si="0"/>
        <v>50378</v>
      </c>
      <c r="P213" s="272"/>
      <c r="Q213" s="272"/>
      <c r="R213" s="272"/>
      <c r="S213" s="272"/>
    </row>
    <row r="214" spans="1:19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  <c r="M214" s="272"/>
      <c r="N214" s="271"/>
      <c r="O214" s="274">
        <f t="shared" si="0"/>
        <v>72447</v>
      </c>
      <c r="P214" s="272"/>
      <c r="Q214" s="272"/>
      <c r="R214" s="272"/>
      <c r="S214" s="272"/>
    </row>
    <row r="215" spans="1:19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  <c r="M215" s="272"/>
      <c r="N215" s="271"/>
      <c r="O215" s="274">
        <f t="shared" si="0"/>
        <v>64738</v>
      </c>
      <c r="P215" s="272"/>
      <c r="Q215" s="272"/>
      <c r="R215" s="272"/>
      <c r="S215" s="272"/>
    </row>
    <row r="216" spans="1:19">
      <c r="A216" s="29">
        <v>40391</v>
      </c>
      <c r="B216" s="35">
        <v>40</v>
      </c>
      <c r="C216" s="35">
        <v>2410</v>
      </c>
      <c r="D216" s="35">
        <v>12388</v>
      </c>
      <c r="E216" s="35">
        <v>143</v>
      </c>
      <c r="F216" s="35">
        <v>34619</v>
      </c>
      <c r="G216" s="35">
        <v>213974</v>
      </c>
      <c r="H216" s="35">
        <v>99</v>
      </c>
      <c r="I216" s="35">
        <v>13109</v>
      </c>
      <c r="J216" s="35">
        <v>87405</v>
      </c>
      <c r="K216" s="35">
        <v>84</v>
      </c>
      <c r="L216" s="35">
        <v>295</v>
      </c>
      <c r="M216" s="272"/>
      <c r="N216" s="271"/>
      <c r="O216" s="274">
        <f t="shared" si="0"/>
        <v>50433</v>
      </c>
      <c r="P216" s="272"/>
      <c r="Q216" s="272"/>
      <c r="R216" s="272"/>
      <c r="S216" s="272"/>
    </row>
    <row r="217" spans="1:19">
      <c r="A217" s="29">
        <v>40422</v>
      </c>
      <c r="B217" s="35">
        <v>38</v>
      </c>
      <c r="C217" s="35">
        <v>2122</v>
      </c>
      <c r="D217" s="35">
        <v>11523</v>
      </c>
      <c r="E217" s="35">
        <v>157</v>
      </c>
      <c r="F217" s="35">
        <v>42458</v>
      </c>
      <c r="G217" s="35">
        <v>278203</v>
      </c>
      <c r="H217" s="35">
        <v>381</v>
      </c>
      <c r="I217" s="35">
        <v>60951</v>
      </c>
      <c r="J217" s="35">
        <v>461493</v>
      </c>
      <c r="K217" s="35">
        <v>4373</v>
      </c>
      <c r="L217" s="35">
        <v>34547</v>
      </c>
      <c r="M217" s="272"/>
      <c r="N217" s="271"/>
      <c r="O217" s="274">
        <f t="shared" si="0"/>
        <v>140078</v>
      </c>
      <c r="P217" s="272"/>
      <c r="Q217" s="272"/>
      <c r="R217" s="272"/>
      <c r="S217" s="272"/>
    </row>
    <row r="218" spans="1:19">
      <c r="A218" s="29">
        <v>40452</v>
      </c>
      <c r="B218" s="35">
        <v>35</v>
      </c>
      <c r="C218" s="35">
        <v>1990</v>
      </c>
      <c r="D218" s="35">
        <v>10954</v>
      </c>
      <c r="E218" s="35">
        <v>116</v>
      </c>
      <c r="F218" s="35">
        <v>29702</v>
      </c>
      <c r="G218" s="35">
        <v>185074</v>
      </c>
      <c r="H218" s="35">
        <v>501</v>
      </c>
      <c r="I218" s="35">
        <v>36642</v>
      </c>
      <c r="J218" s="35">
        <v>257848</v>
      </c>
      <c r="K218" s="35">
        <v>0</v>
      </c>
      <c r="L218" s="35">
        <v>0</v>
      </c>
      <c r="M218" s="272"/>
      <c r="N218" s="271"/>
      <c r="O218" s="274">
        <f t="shared" si="0"/>
        <v>68334</v>
      </c>
      <c r="P218" s="272"/>
      <c r="Q218" s="272"/>
      <c r="R218" s="272"/>
      <c r="S218" s="272"/>
    </row>
    <row r="219" spans="1:19">
      <c r="A219" s="29">
        <v>40483</v>
      </c>
      <c r="B219" s="35">
        <v>50</v>
      </c>
      <c r="C219" s="35">
        <v>2809</v>
      </c>
      <c r="D219" s="35">
        <v>15803</v>
      </c>
      <c r="E219" s="35">
        <v>138</v>
      </c>
      <c r="F219" s="35">
        <v>35318</v>
      </c>
      <c r="G219" s="35">
        <v>243934</v>
      </c>
      <c r="H219" s="35">
        <v>62</v>
      </c>
      <c r="I219" s="35">
        <v>9904</v>
      </c>
      <c r="J219" s="35">
        <v>63920</v>
      </c>
      <c r="K219" s="35">
        <v>0</v>
      </c>
      <c r="L219" s="35">
        <v>0</v>
      </c>
      <c r="M219" s="272"/>
      <c r="N219" s="271"/>
      <c r="O219" s="274">
        <f t="shared" si="0"/>
        <v>48031</v>
      </c>
      <c r="P219" s="272"/>
      <c r="Q219" s="272"/>
      <c r="R219" s="272"/>
      <c r="S219" s="272"/>
    </row>
    <row r="220" spans="1:19">
      <c r="A220" s="29">
        <v>40513</v>
      </c>
      <c r="B220" s="35">
        <v>45</v>
      </c>
      <c r="C220" s="35">
        <v>2583</v>
      </c>
      <c r="D220" s="35">
        <v>16752</v>
      </c>
      <c r="E220" s="35">
        <v>92</v>
      </c>
      <c r="F220" s="35">
        <v>21848</v>
      </c>
      <c r="G220" s="35">
        <v>134429</v>
      </c>
      <c r="H220" s="35">
        <v>95</v>
      </c>
      <c r="I220" s="35">
        <v>15456</v>
      </c>
      <c r="J220" s="35">
        <v>90450</v>
      </c>
      <c r="K220" s="35">
        <v>14945</v>
      </c>
      <c r="L220" s="35">
        <v>67000</v>
      </c>
      <c r="M220" s="272"/>
      <c r="N220" s="271"/>
      <c r="O220" s="274">
        <f t="shared" si="0"/>
        <v>106887</v>
      </c>
      <c r="P220" s="272"/>
      <c r="Q220" s="272"/>
      <c r="R220" s="272"/>
      <c r="S220" s="272"/>
    </row>
    <row r="221" spans="1:19">
      <c r="A221" s="29">
        <v>40544</v>
      </c>
      <c r="B221" s="35">
        <v>38</v>
      </c>
      <c r="C221" s="35">
        <v>2178</v>
      </c>
      <c r="D221" s="35">
        <v>15110</v>
      </c>
      <c r="E221" s="35">
        <v>94</v>
      </c>
      <c r="F221" s="35">
        <v>29118</v>
      </c>
      <c r="G221" s="35">
        <v>201559</v>
      </c>
      <c r="H221" s="35">
        <v>136</v>
      </c>
      <c r="I221" s="35">
        <v>12860</v>
      </c>
      <c r="J221" s="35">
        <v>60197</v>
      </c>
      <c r="K221" s="35">
        <v>329</v>
      </c>
      <c r="L221" s="35">
        <v>1625</v>
      </c>
      <c r="M221" s="272"/>
      <c r="N221" s="271"/>
      <c r="O221" s="274">
        <f t="shared" si="0"/>
        <v>45781</v>
      </c>
      <c r="P221" s="272"/>
      <c r="Q221" s="272"/>
      <c r="R221" s="272"/>
      <c r="S221" s="272"/>
    </row>
    <row r="222" spans="1:19">
      <c r="A222" s="29">
        <v>40575</v>
      </c>
      <c r="B222" s="35">
        <v>30</v>
      </c>
      <c r="C222" s="35">
        <v>1737</v>
      </c>
      <c r="D222" s="35">
        <v>10505</v>
      </c>
      <c r="E222" s="35">
        <v>133</v>
      </c>
      <c r="F222" s="35">
        <v>34358</v>
      </c>
      <c r="G222" s="35">
        <v>240277</v>
      </c>
      <c r="H222" s="35">
        <v>41</v>
      </c>
      <c r="I222" s="35">
        <v>4499</v>
      </c>
      <c r="J222" s="35">
        <v>25962</v>
      </c>
      <c r="K222" s="35">
        <v>0</v>
      </c>
      <c r="L222" s="35">
        <v>0</v>
      </c>
      <c r="M222" s="272"/>
      <c r="N222" s="271"/>
      <c r="O222" s="274">
        <f t="shared" si="0"/>
        <v>40594</v>
      </c>
      <c r="P222" s="272"/>
      <c r="Q222" s="272"/>
      <c r="R222" s="272"/>
      <c r="S222" s="272"/>
    </row>
    <row r="223" spans="1:19">
      <c r="A223" s="29">
        <v>40603</v>
      </c>
      <c r="B223" s="35">
        <v>56</v>
      </c>
      <c r="C223" s="35">
        <v>3181</v>
      </c>
      <c r="D223" s="35">
        <v>22324</v>
      </c>
      <c r="E223" s="35">
        <v>126</v>
      </c>
      <c r="F223" s="35">
        <v>33397</v>
      </c>
      <c r="G223" s="35">
        <v>214914</v>
      </c>
      <c r="H223" s="35">
        <v>136</v>
      </c>
      <c r="I223" s="35">
        <v>10024</v>
      </c>
      <c r="J223" s="35">
        <v>59998</v>
      </c>
      <c r="K223" s="35">
        <v>963</v>
      </c>
      <c r="L223" s="35">
        <v>3400</v>
      </c>
      <c r="M223" s="272"/>
      <c r="N223" s="271"/>
      <c r="O223" s="274">
        <f t="shared" si="0"/>
        <v>50002</v>
      </c>
      <c r="P223" s="272"/>
      <c r="Q223" s="272"/>
      <c r="R223" s="272"/>
      <c r="S223" s="272"/>
    </row>
    <row r="224" spans="1:19">
      <c r="A224" s="29">
        <v>40634</v>
      </c>
      <c r="B224" s="247">
        <v>34</v>
      </c>
      <c r="C224" s="35">
        <v>2030</v>
      </c>
      <c r="D224" s="35">
        <v>11710</v>
      </c>
      <c r="E224" s="35">
        <v>88</v>
      </c>
      <c r="F224" s="35">
        <v>25908</v>
      </c>
      <c r="G224" s="35">
        <v>168142</v>
      </c>
      <c r="H224" s="35">
        <v>200</v>
      </c>
      <c r="I224" s="35">
        <v>31322</v>
      </c>
      <c r="J224" s="35">
        <v>218122</v>
      </c>
      <c r="K224" s="35">
        <v>293</v>
      </c>
      <c r="L224" s="35">
        <v>1319</v>
      </c>
      <c r="M224" s="272"/>
      <c r="N224" s="271"/>
      <c r="O224" s="274">
        <f>C224+F224+I224+L224</f>
        <v>60579</v>
      </c>
      <c r="P224" s="272"/>
      <c r="Q224" s="272"/>
      <c r="R224" s="272"/>
      <c r="S224" s="272"/>
    </row>
    <row r="225" spans="1:19">
      <c r="A225" s="29">
        <v>40664</v>
      </c>
      <c r="B225" s="247">
        <v>46</v>
      </c>
      <c r="C225" s="35">
        <v>2575</v>
      </c>
      <c r="D225" s="35">
        <v>15381</v>
      </c>
      <c r="E225" s="35">
        <v>142</v>
      </c>
      <c r="F225" s="35">
        <v>43443</v>
      </c>
      <c r="G225" s="35">
        <v>269346</v>
      </c>
      <c r="H225" s="35">
        <v>97</v>
      </c>
      <c r="I225" s="35">
        <v>9347</v>
      </c>
      <c r="J225" s="35">
        <v>56525</v>
      </c>
      <c r="K225" s="35">
        <v>231</v>
      </c>
      <c r="L225" s="35">
        <v>1825</v>
      </c>
      <c r="M225" s="272"/>
      <c r="N225" s="271"/>
      <c r="O225" s="274">
        <f>C225+F225+I225+L225</f>
        <v>57190</v>
      </c>
      <c r="P225" s="272"/>
      <c r="Q225" s="272"/>
      <c r="R225" s="272"/>
      <c r="S225" s="272"/>
    </row>
    <row r="226" spans="1:19">
      <c r="A226" s="29"/>
      <c r="B226" s="247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272"/>
      <c r="N226" s="271"/>
      <c r="O226" s="274"/>
      <c r="P226" s="272"/>
      <c r="Q226" s="272"/>
      <c r="R226" s="272"/>
      <c r="S226" s="272"/>
    </row>
    <row r="227" spans="1:19">
      <c r="A227" s="29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272"/>
      <c r="N227" s="271"/>
      <c r="O227" s="275"/>
      <c r="P227" s="272"/>
      <c r="Q227" s="272"/>
      <c r="R227" s="272"/>
      <c r="S227" s="272"/>
    </row>
    <row r="228" spans="1:19">
      <c r="A228" s="29"/>
      <c r="P228" s="249"/>
    </row>
    <row r="229" spans="1:19">
      <c r="A229" s="28" t="s">
        <v>9</v>
      </c>
      <c r="B229" s="35">
        <f>AVERAGE(B5:B16)</f>
        <v>142.25</v>
      </c>
      <c r="C229" s="35">
        <f t="shared" ref="C229:L229" si="1">AVERAGE(C5:C16)</f>
        <v>8362.8333333333339</v>
      </c>
      <c r="D229" s="35">
        <f t="shared" si="1"/>
        <v>7002.666666666667</v>
      </c>
      <c r="E229" s="35">
        <f t="shared" si="1"/>
        <v>310.16666666666669</v>
      </c>
      <c r="F229" s="35">
        <f t="shared" si="1"/>
        <v>49150.666666666664</v>
      </c>
      <c r="G229" s="35">
        <f t="shared" si="1"/>
        <v>42072.5</v>
      </c>
      <c r="H229" s="35">
        <f t="shared" si="1"/>
        <v>345.5</v>
      </c>
      <c r="I229" s="35">
        <f t="shared" si="1"/>
        <v>36251.333333333336</v>
      </c>
      <c r="J229" s="35">
        <f t="shared" si="1"/>
        <v>37568.5</v>
      </c>
      <c r="K229" s="35">
        <f t="shared" si="1"/>
        <v>749</v>
      </c>
      <c r="L229" s="35">
        <f t="shared" si="1"/>
        <v>689.33333333333337</v>
      </c>
      <c r="N229" s="250"/>
      <c r="O229" s="250"/>
      <c r="P229" s="251"/>
    </row>
    <row r="230" spans="1:19">
      <c r="A230" s="28" t="s">
        <v>10</v>
      </c>
      <c r="B230" s="35">
        <f>AVERAGE(B17:B28)</f>
        <v>144.5</v>
      </c>
      <c r="C230" s="35">
        <f t="shared" ref="C230:L230" si="2">AVERAGE(C17:C28)</f>
        <v>8597.75</v>
      </c>
      <c r="D230" s="35">
        <f t="shared" si="2"/>
        <v>7902.916666666667</v>
      </c>
      <c r="E230" s="35">
        <f t="shared" si="2"/>
        <v>273.16666666666669</v>
      </c>
      <c r="F230" s="35">
        <f t="shared" si="2"/>
        <v>46004</v>
      </c>
      <c r="G230" s="35">
        <f t="shared" si="2"/>
        <v>43885.416666666664</v>
      </c>
      <c r="H230" s="35">
        <f t="shared" si="2"/>
        <v>331.58333333333331</v>
      </c>
      <c r="I230" s="35">
        <f t="shared" si="2"/>
        <v>30730.25</v>
      </c>
      <c r="J230" s="35">
        <f t="shared" si="2"/>
        <v>32276.333333333332</v>
      </c>
      <c r="K230" s="35">
        <f t="shared" si="2"/>
        <v>976.66666666666663</v>
      </c>
      <c r="L230" s="35">
        <f t="shared" si="2"/>
        <v>1638.5833333333333</v>
      </c>
      <c r="N230" s="248"/>
      <c r="O230" s="248"/>
      <c r="P230" s="249"/>
    </row>
    <row r="231" spans="1:19">
      <c r="A231" s="28" t="s">
        <v>11</v>
      </c>
      <c r="B231" s="35">
        <f>AVERAGE(B29:B40)</f>
        <v>157.83333333333334</v>
      </c>
      <c r="C231" s="35">
        <f t="shared" ref="C231:L231" si="3">AVERAGE(C29:C40)</f>
        <v>9236.1666666666661</v>
      </c>
      <c r="D231" s="35">
        <f t="shared" si="3"/>
        <v>9582.1666666666661</v>
      </c>
      <c r="E231" s="35">
        <f t="shared" si="3"/>
        <v>327.33333333333331</v>
      </c>
      <c r="F231" s="35">
        <f t="shared" si="3"/>
        <v>53843.666666666664</v>
      </c>
      <c r="G231" s="35">
        <f t="shared" si="3"/>
        <v>54860.083333333336</v>
      </c>
      <c r="H231" s="35">
        <f t="shared" si="3"/>
        <v>379.5</v>
      </c>
      <c r="I231" s="35">
        <f t="shared" si="3"/>
        <v>40228.083333333336</v>
      </c>
      <c r="J231" s="35">
        <f t="shared" si="3"/>
        <v>45983.666666666664</v>
      </c>
      <c r="K231" s="35">
        <f t="shared" si="3"/>
        <v>564.08333333333337</v>
      </c>
      <c r="L231" s="35">
        <f t="shared" si="3"/>
        <v>616.66666666666663</v>
      </c>
      <c r="N231" s="248"/>
      <c r="O231" s="248"/>
      <c r="P231" s="249"/>
    </row>
    <row r="232" spans="1:19">
      <c r="A232" s="28" t="s">
        <v>12</v>
      </c>
      <c r="B232" s="35">
        <f>AVERAGE(B41:B52)</f>
        <v>218</v>
      </c>
      <c r="C232" s="35">
        <f t="shared" ref="C232:L232" si="4">AVERAGE(C41:C52)</f>
        <v>12336.083333333334</v>
      </c>
      <c r="D232" s="35">
        <f t="shared" si="4"/>
        <v>13226</v>
      </c>
      <c r="E232" s="35">
        <f t="shared" si="4"/>
        <v>249</v>
      </c>
      <c r="F232" s="35">
        <f t="shared" si="4"/>
        <v>42175.083333333336</v>
      </c>
      <c r="G232" s="35">
        <f t="shared" si="4"/>
        <v>42982.416666666664</v>
      </c>
      <c r="H232" s="35">
        <f t="shared" si="4"/>
        <v>257.5</v>
      </c>
      <c r="I232" s="35">
        <f t="shared" si="4"/>
        <v>27082.333333333332</v>
      </c>
      <c r="J232" s="35">
        <f t="shared" si="4"/>
        <v>33921</v>
      </c>
      <c r="K232" s="35">
        <f t="shared" si="4"/>
        <v>2702.5</v>
      </c>
      <c r="L232" s="35">
        <f t="shared" si="4"/>
        <v>18173.583333333332</v>
      </c>
      <c r="N232" s="248"/>
      <c r="O232" s="248"/>
      <c r="P232" s="249"/>
    </row>
    <row r="233" spans="1:19">
      <c r="A233" s="28" t="s">
        <v>13</v>
      </c>
      <c r="B233" s="35">
        <f>AVERAGE(B53:B64)</f>
        <v>188.91666666666666</v>
      </c>
      <c r="C233" s="35">
        <f t="shared" ref="C233:L233" si="5">AVERAGE(C53:C64)</f>
        <v>10219.25</v>
      </c>
      <c r="D233" s="35">
        <f t="shared" si="5"/>
        <v>11608.666666666666</v>
      </c>
      <c r="E233" s="35">
        <f t="shared" si="5"/>
        <v>200.25</v>
      </c>
      <c r="F233" s="35">
        <f t="shared" si="5"/>
        <v>33807.833333333336</v>
      </c>
      <c r="G233" s="35">
        <f t="shared" si="5"/>
        <v>40045.833333333336</v>
      </c>
      <c r="H233" s="35">
        <f t="shared" si="5"/>
        <v>244.25</v>
      </c>
      <c r="I233" s="35">
        <f t="shared" si="5"/>
        <v>26253.916666666668</v>
      </c>
      <c r="J233" s="35">
        <f t="shared" si="5"/>
        <v>36993.583333333336</v>
      </c>
      <c r="K233" s="35">
        <f t="shared" si="5"/>
        <v>2061.5833333333335</v>
      </c>
      <c r="L233" s="35">
        <f t="shared" si="5"/>
        <v>4863.166666666667</v>
      </c>
      <c r="N233" s="248"/>
      <c r="O233" s="248"/>
      <c r="P233" s="249"/>
    </row>
    <row r="234" spans="1:19">
      <c r="A234" s="28" t="s">
        <v>14</v>
      </c>
      <c r="B234" s="35">
        <f>AVERAGE(B65:B76)</f>
        <v>220.5</v>
      </c>
      <c r="C234" s="35">
        <f t="shared" ref="C234:L234" si="6">AVERAGE(C65:C76)</f>
        <v>10805.666666666666</v>
      </c>
      <c r="D234" s="35">
        <f t="shared" si="6"/>
        <v>10853.75</v>
      </c>
      <c r="E234" s="35">
        <f t="shared" si="6"/>
        <v>187.83333333333334</v>
      </c>
      <c r="F234" s="35">
        <f t="shared" si="6"/>
        <v>35337.083333333336</v>
      </c>
      <c r="G234" s="35">
        <f t="shared" si="6"/>
        <v>42286.416666666664</v>
      </c>
      <c r="H234" s="35">
        <f t="shared" si="6"/>
        <v>134.16666666666666</v>
      </c>
      <c r="I234" s="35">
        <f t="shared" si="6"/>
        <v>14789.5</v>
      </c>
      <c r="J234" s="35">
        <f t="shared" si="6"/>
        <v>21509.583333333332</v>
      </c>
      <c r="K234" s="35">
        <f t="shared" si="6"/>
        <v>1157.5833333333333</v>
      </c>
      <c r="L234" s="35">
        <f t="shared" si="6"/>
        <v>2381.5</v>
      </c>
      <c r="N234" s="248"/>
      <c r="O234" s="248"/>
      <c r="P234" s="249"/>
    </row>
    <row r="235" spans="1:19">
      <c r="A235" s="28" t="s">
        <v>15</v>
      </c>
      <c r="B235" s="35">
        <f>AVERAGE(B77:B88)</f>
        <v>357.16666666666669</v>
      </c>
      <c r="C235" s="35">
        <f t="shared" ref="C235:L235" si="7">AVERAGE(C77:C88)</f>
        <v>13502.666666666666</v>
      </c>
      <c r="D235" s="35">
        <f t="shared" si="7"/>
        <v>12713.166666666666</v>
      </c>
      <c r="E235" s="35">
        <f t="shared" si="7"/>
        <v>146.5</v>
      </c>
      <c r="F235" s="35">
        <f t="shared" si="7"/>
        <v>28354.25</v>
      </c>
      <c r="G235" s="35">
        <f t="shared" si="7"/>
        <v>38590.333333333336</v>
      </c>
      <c r="H235" s="35">
        <f t="shared" si="7"/>
        <v>60.5</v>
      </c>
      <c r="I235" s="35">
        <f t="shared" si="7"/>
        <v>8151</v>
      </c>
      <c r="J235" s="35">
        <f t="shared" si="7"/>
        <v>12462.666666666666</v>
      </c>
      <c r="K235" s="35">
        <f t="shared" si="7"/>
        <v>568.25</v>
      </c>
      <c r="L235" s="35">
        <f t="shared" si="7"/>
        <v>805.75</v>
      </c>
      <c r="N235" s="248"/>
      <c r="O235" s="248"/>
      <c r="P235" s="249"/>
    </row>
    <row r="236" spans="1:19">
      <c r="A236" s="28" t="s">
        <v>16</v>
      </c>
      <c r="B236" s="35">
        <f>AVERAGE(B89:B100)</f>
        <v>192.91666666666666</v>
      </c>
      <c r="C236" s="35">
        <f t="shared" ref="C236:L236" si="8">AVERAGE(C89:C100)</f>
        <v>8646.6666666666661</v>
      </c>
      <c r="D236" s="35">
        <f t="shared" si="8"/>
        <v>9060.4166666666661</v>
      </c>
      <c r="E236" s="35">
        <f t="shared" si="8"/>
        <v>159.66666666666666</v>
      </c>
      <c r="F236" s="35">
        <f t="shared" si="8"/>
        <v>33005.416666666664</v>
      </c>
      <c r="G236" s="35">
        <f t="shared" si="8"/>
        <v>48559.333333333336</v>
      </c>
      <c r="H236" s="35">
        <f t="shared" si="8"/>
        <v>65.333333333333329</v>
      </c>
      <c r="I236" s="35">
        <f t="shared" si="8"/>
        <v>9747</v>
      </c>
      <c r="J236" s="35">
        <f t="shared" si="8"/>
        <v>15927</v>
      </c>
      <c r="K236" s="35">
        <f t="shared" si="8"/>
        <v>1034.3333333333333</v>
      </c>
      <c r="L236" s="35">
        <f t="shared" si="8"/>
        <v>2071.25</v>
      </c>
      <c r="N236" s="248"/>
      <c r="O236" s="248"/>
      <c r="P236" s="249"/>
    </row>
    <row r="237" spans="1:19">
      <c r="A237" s="28" t="s">
        <v>17</v>
      </c>
      <c r="B237" s="35">
        <f>AVERAGE(B101:B112)</f>
        <v>192</v>
      </c>
      <c r="C237" s="35">
        <f t="shared" ref="C237:L237" si="9">AVERAGE(C101:C112)</f>
        <v>8365.9166666666661</v>
      </c>
      <c r="D237" s="35">
        <f t="shared" si="9"/>
        <v>8356.25</v>
      </c>
      <c r="E237" s="35">
        <f t="shared" si="9"/>
        <v>140.41666666666666</v>
      </c>
      <c r="F237" s="35">
        <f t="shared" si="9"/>
        <v>29737.916666666668</v>
      </c>
      <c r="G237" s="35">
        <f t="shared" si="9"/>
        <v>43928.5</v>
      </c>
      <c r="H237" s="35">
        <f t="shared" si="9"/>
        <v>72.333333333333329</v>
      </c>
      <c r="I237" s="35">
        <f t="shared" si="9"/>
        <v>10102.916666666666</v>
      </c>
      <c r="J237" s="35">
        <f t="shared" si="9"/>
        <v>17016.916666666668</v>
      </c>
      <c r="K237" s="35">
        <f t="shared" si="9"/>
        <v>1691.6666666666667</v>
      </c>
      <c r="L237" s="35">
        <f t="shared" si="9"/>
        <v>6879.833333333333</v>
      </c>
    </row>
    <row r="238" spans="1:19">
      <c r="A238" s="28" t="s">
        <v>18</v>
      </c>
      <c r="B238" s="35">
        <f>AVERAGE(B113:B124)</f>
        <v>191.41666666666666</v>
      </c>
      <c r="C238" s="35">
        <f t="shared" ref="C238:L238" si="10">AVERAGE(C113:C124)</f>
        <v>7953.166666666667</v>
      </c>
      <c r="D238" s="35">
        <f t="shared" si="10"/>
        <v>7887.166666666667</v>
      </c>
      <c r="E238" s="35">
        <f t="shared" si="10"/>
        <v>160.83333333333334</v>
      </c>
      <c r="F238" s="35">
        <f t="shared" si="10"/>
        <v>36527.083333333336</v>
      </c>
      <c r="G238" s="35">
        <f t="shared" si="10"/>
        <v>59042</v>
      </c>
      <c r="H238" s="35">
        <f t="shared" si="10"/>
        <v>91.333333333333329</v>
      </c>
      <c r="I238" s="35">
        <f t="shared" si="10"/>
        <v>15495.666666666666</v>
      </c>
      <c r="J238" s="35">
        <f t="shared" si="10"/>
        <v>27388.75</v>
      </c>
      <c r="K238" s="35">
        <f t="shared" si="10"/>
        <v>5879.333333333333</v>
      </c>
      <c r="L238" s="35">
        <f t="shared" si="10"/>
        <v>41644.166666666664</v>
      </c>
    </row>
    <row r="239" spans="1:19">
      <c r="A239" s="28" t="s">
        <v>19</v>
      </c>
      <c r="B239" s="35">
        <f>AVERAGE(B125:B136)</f>
        <v>854.58333333333337</v>
      </c>
      <c r="C239" s="35">
        <f t="shared" ref="C239:L239" si="11">AVERAGE(C125:C136)</f>
        <v>29804.666666666668</v>
      </c>
      <c r="D239" s="35">
        <f t="shared" si="11"/>
        <v>18388.25</v>
      </c>
      <c r="E239" s="35">
        <f t="shared" si="11"/>
        <v>187.91666666666666</v>
      </c>
      <c r="F239" s="35">
        <f t="shared" si="11"/>
        <v>43954.916666666664</v>
      </c>
      <c r="G239" s="35">
        <f t="shared" si="11"/>
        <v>80922.666666666672</v>
      </c>
      <c r="H239" s="35">
        <f t="shared" si="11"/>
        <v>178.58333333333334</v>
      </c>
      <c r="I239" s="35">
        <f t="shared" si="11"/>
        <v>29153.916666666668</v>
      </c>
      <c r="J239" s="35">
        <f t="shared" si="11"/>
        <v>68202.333333333328</v>
      </c>
      <c r="K239" s="35">
        <f t="shared" si="11"/>
        <v>2207.1666666666665</v>
      </c>
      <c r="L239" s="35">
        <f t="shared" si="11"/>
        <v>5816.5</v>
      </c>
    </row>
    <row r="240" spans="1:19">
      <c r="A240" s="28" t="s">
        <v>20</v>
      </c>
      <c r="B240" s="35">
        <f>AVERAGE(B137:B148)</f>
        <v>396.5</v>
      </c>
      <c r="C240" s="35">
        <f t="shared" ref="C240:L240" si="12">AVERAGE(C137:C148)</f>
        <v>13668.166666666666</v>
      </c>
      <c r="D240" s="35">
        <f t="shared" si="12"/>
        <v>13124.583333333334</v>
      </c>
      <c r="E240" s="35">
        <f t="shared" si="12"/>
        <v>221.33333333333334</v>
      </c>
      <c r="F240" s="35">
        <f t="shared" si="12"/>
        <v>50620.5</v>
      </c>
      <c r="G240" s="35">
        <f t="shared" si="12"/>
        <v>102830.33333333333</v>
      </c>
      <c r="H240" s="35">
        <f t="shared" si="12"/>
        <v>230.83333333333334</v>
      </c>
      <c r="I240" s="35">
        <f t="shared" si="12"/>
        <v>43213.25</v>
      </c>
      <c r="J240" s="35">
        <f t="shared" si="12"/>
        <v>105660.91666666667</v>
      </c>
      <c r="K240" s="35">
        <f t="shared" si="12"/>
        <v>5505.416666666667</v>
      </c>
      <c r="L240" s="35">
        <f t="shared" si="12"/>
        <v>66929.25</v>
      </c>
    </row>
    <row r="241" spans="1:14">
      <c r="A241" s="28" t="s">
        <v>21</v>
      </c>
      <c r="B241" s="35">
        <f>AVERAGE(B149:B160)</f>
        <v>216.5</v>
      </c>
      <c r="C241" s="35">
        <f t="shared" ref="C241:L241" si="13">AVERAGE(C149:C160)</f>
        <v>9015.1666666666661</v>
      </c>
      <c r="D241" s="35">
        <f t="shared" si="13"/>
        <v>11437.083333333334</v>
      </c>
      <c r="E241" s="35">
        <f t="shared" si="13"/>
        <v>227.91666666666666</v>
      </c>
      <c r="F241" s="35">
        <f t="shared" si="13"/>
        <v>51747.583333333336</v>
      </c>
      <c r="G241" s="35">
        <f t="shared" si="13"/>
        <v>129995.08333333333</v>
      </c>
      <c r="H241" s="35">
        <f t="shared" si="13"/>
        <v>473.5</v>
      </c>
      <c r="I241" s="35">
        <f t="shared" si="13"/>
        <v>86738.583333333328</v>
      </c>
      <c r="J241" s="35">
        <f t="shared" si="13"/>
        <v>259275.41666666666</v>
      </c>
      <c r="K241" s="35">
        <f t="shared" si="13"/>
        <v>853.83333333333337</v>
      </c>
      <c r="L241" s="35">
        <f t="shared" si="13"/>
        <v>2795.5</v>
      </c>
    </row>
    <row r="242" spans="1:14">
      <c r="A242" s="28" t="s">
        <v>22</v>
      </c>
      <c r="B242" s="35">
        <f>AVERAGE(B161:B172)</f>
        <v>101.83333333333333</v>
      </c>
      <c r="C242" s="35">
        <f t="shared" ref="C242:L242" si="14">AVERAGE(C161:C172)</f>
        <v>5352.833333333333</v>
      </c>
      <c r="D242" s="35">
        <f t="shared" si="14"/>
        <v>13410.833333333334</v>
      </c>
      <c r="E242" s="35">
        <f t="shared" si="14"/>
        <v>249.08333333333334</v>
      </c>
      <c r="F242" s="35">
        <f t="shared" si="14"/>
        <v>56357.083333333336</v>
      </c>
      <c r="G242" s="35">
        <f t="shared" si="14"/>
        <v>177164.08333333334</v>
      </c>
      <c r="H242" s="35">
        <f t="shared" si="14"/>
        <v>371.75</v>
      </c>
      <c r="I242" s="35">
        <f t="shared" si="14"/>
        <v>62931.5</v>
      </c>
      <c r="J242" s="35">
        <f t="shared" si="14"/>
        <v>225838.58333333334</v>
      </c>
      <c r="K242" s="35">
        <f t="shared" si="14"/>
        <v>2518.0833333333335</v>
      </c>
      <c r="L242" s="35">
        <f t="shared" si="14"/>
        <v>12914.083333333334</v>
      </c>
    </row>
    <row r="243" spans="1:14">
      <c r="A243" s="28" t="s">
        <v>23</v>
      </c>
      <c r="B243" s="35">
        <f>AVERAGE(B173:B184)</f>
        <v>89.416666666666671</v>
      </c>
      <c r="C243" s="35">
        <f t="shared" ref="C243:L243" si="15">AVERAGE(C173:C184)</f>
        <v>5147.25</v>
      </c>
      <c r="D243" s="35">
        <f t="shared" si="15"/>
        <v>17393.666666666668</v>
      </c>
      <c r="E243" s="35">
        <f t="shared" si="15"/>
        <v>215.16666666666666</v>
      </c>
      <c r="F243" s="35">
        <f t="shared" si="15"/>
        <v>51162.916666666664</v>
      </c>
      <c r="G243" s="35">
        <f t="shared" si="15"/>
        <v>202611.16666666666</v>
      </c>
      <c r="H243" s="35">
        <f t="shared" si="15"/>
        <v>502.83333333333331</v>
      </c>
      <c r="I243" s="35">
        <f t="shared" si="15"/>
        <v>62257.333333333336</v>
      </c>
      <c r="J243" s="35">
        <f t="shared" si="15"/>
        <v>257191.75</v>
      </c>
      <c r="K243" s="35">
        <f t="shared" si="15"/>
        <v>2044.3333333333333</v>
      </c>
      <c r="L243" s="35">
        <f t="shared" si="15"/>
        <v>9037</v>
      </c>
    </row>
    <row r="244" spans="1:14">
      <c r="A244" s="28" t="s">
        <v>24</v>
      </c>
      <c r="B244" s="35">
        <f>AVERAGE(B185:B196)</f>
        <v>116.75</v>
      </c>
      <c r="C244" s="35">
        <f t="shared" ref="C244:L244" si="16">AVERAGE(C185:C196)</f>
        <v>5934.583333333333</v>
      </c>
      <c r="D244" s="35">
        <f t="shared" si="16"/>
        <v>19304.25</v>
      </c>
      <c r="E244" s="35">
        <f t="shared" si="16"/>
        <v>193.41666666666666</v>
      </c>
      <c r="F244" s="35">
        <f t="shared" si="16"/>
        <v>51678.5</v>
      </c>
      <c r="G244" s="35">
        <f t="shared" si="16"/>
        <v>238379.08333333334</v>
      </c>
      <c r="H244" s="35">
        <f t="shared" si="16"/>
        <v>421.58333333333331</v>
      </c>
      <c r="I244" s="35">
        <f t="shared" si="16"/>
        <v>61256.083333333336</v>
      </c>
      <c r="J244" s="35">
        <f t="shared" si="16"/>
        <v>287895</v>
      </c>
      <c r="K244" s="35">
        <f t="shared" si="16"/>
        <v>2785.1666666666665</v>
      </c>
      <c r="L244" s="35">
        <f t="shared" si="16"/>
        <v>13261.333333333334</v>
      </c>
      <c r="N244" s="231"/>
    </row>
    <row r="245" spans="1:14">
      <c r="A245" s="28" t="s">
        <v>25</v>
      </c>
      <c r="B245" s="35">
        <f>AVERAGE(B197:B208)</f>
        <v>50.416666666666664</v>
      </c>
      <c r="C245" s="35">
        <f>AVERAGE(C197:C208)</f>
        <v>2800.3333333333335</v>
      </c>
      <c r="D245" s="35">
        <f t="shared" ref="D245:L245" si="17">AVERAGE(D197:D208)</f>
        <v>13629.75</v>
      </c>
      <c r="E245" s="35">
        <f t="shared" si="17"/>
        <v>136.33333333333334</v>
      </c>
      <c r="F245" s="35">
        <f t="shared" si="17"/>
        <v>33403.75</v>
      </c>
      <c r="G245" s="35">
        <f t="shared" si="17"/>
        <v>193406.16666666666</v>
      </c>
      <c r="H245" s="35">
        <f t="shared" si="17"/>
        <v>216.5</v>
      </c>
      <c r="I245" s="35">
        <f t="shared" si="17"/>
        <v>27874.833333333332</v>
      </c>
      <c r="J245" s="35">
        <f t="shared" si="17"/>
        <v>156058.66666666666</v>
      </c>
      <c r="K245" s="35">
        <f t="shared" si="17"/>
        <v>3131.6666666666665</v>
      </c>
      <c r="L245" s="35">
        <f t="shared" si="17"/>
        <v>18246.916666666668</v>
      </c>
      <c r="N245" s="231"/>
    </row>
    <row r="246" spans="1:14">
      <c r="A246" s="28" t="s">
        <v>436</v>
      </c>
      <c r="B246" s="35">
        <f>AVERAGE(B209:B220)</f>
        <v>46.583333333333336</v>
      </c>
      <c r="C246" s="35">
        <f>AVERAGE(C209:C220)</f>
        <v>2627.25</v>
      </c>
      <c r="D246" s="35">
        <f t="shared" ref="D246:L246" si="18">AVERAGE(D209:D220)</f>
        <v>14611.25</v>
      </c>
      <c r="E246" s="35">
        <f>AVERAGE(E209:E220)</f>
        <v>138.5</v>
      </c>
      <c r="F246" s="35">
        <f t="shared" si="18"/>
        <v>36099.916666666664</v>
      </c>
      <c r="G246" s="35">
        <f>AVERAGE(G209:G220)</f>
        <v>233918.08333333334</v>
      </c>
      <c r="H246" s="35">
        <f t="shared" si="18"/>
        <v>138.16666666666666</v>
      </c>
      <c r="I246" s="35">
        <f t="shared" si="18"/>
        <v>18194.666666666668</v>
      </c>
      <c r="J246" s="35">
        <f t="shared" si="18"/>
        <v>117949.33333333333</v>
      </c>
      <c r="K246" s="35">
        <f t="shared" si="18"/>
        <v>2973.5</v>
      </c>
      <c r="L246" s="35">
        <f t="shared" si="18"/>
        <v>17233.5</v>
      </c>
      <c r="N246" s="231"/>
    </row>
    <row r="247" spans="1:14">
      <c r="A247" s="28" t="s">
        <v>478</v>
      </c>
      <c r="B247" s="35">
        <f t="shared" ref="B247:L247" si="19">AVERAGE(B221:B226)</f>
        <v>40.799999999999997</v>
      </c>
      <c r="C247" s="35">
        <f>AVERAGE(C221:C225)</f>
        <v>2340.1999999999998</v>
      </c>
      <c r="D247" s="35">
        <f t="shared" si="19"/>
        <v>15006</v>
      </c>
      <c r="E247" s="35">
        <f t="shared" si="19"/>
        <v>116.6</v>
      </c>
      <c r="F247" s="35">
        <f t="shared" si="19"/>
        <v>33244.800000000003</v>
      </c>
      <c r="G247" s="35">
        <f t="shared" si="19"/>
        <v>218847.6</v>
      </c>
      <c r="H247" s="35">
        <f t="shared" si="19"/>
        <v>122</v>
      </c>
      <c r="I247" s="35">
        <f t="shared" si="19"/>
        <v>13610.4</v>
      </c>
      <c r="J247" s="35">
        <f t="shared" si="19"/>
        <v>84160.8</v>
      </c>
      <c r="K247" s="35">
        <f t="shared" si="19"/>
        <v>363.2</v>
      </c>
      <c r="L247" s="35">
        <f t="shared" si="19"/>
        <v>1633.8</v>
      </c>
      <c r="N247" s="231"/>
    </row>
    <row r="249" spans="1:14" ht="25.5">
      <c r="A249" s="36" t="s">
        <v>83</v>
      </c>
      <c r="B249" s="37">
        <f>(B230-B229)/B229*100</f>
        <v>1.5817223198594026</v>
      </c>
      <c r="C249" s="37">
        <f t="shared" ref="C249:L249" si="20">(C230-C229)/C229*100</f>
        <v>2.8090559419654348</v>
      </c>
      <c r="D249" s="37">
        <f t="shared" si="20"/>
        <v>12.855816831683168</v>
      </c>
      <c r="E249" s="37">
        <f t="shared" si="20"/>
        <v>-11.929070392262224</v>
      </c>
      <c r="F249" s="37">
        <f t="shared" si="20"/>
        <v>-6.4020833898488947</v>
      </c>
      <c r="G249" s="37">
        <f t="shared" si="20"/>
        <v>4.3090300473389131</v>
      </c>
      <c r="H249" s="37">
        <f t="shared" si="20"/>
        <v>-4.0279787747226301</v>
      </c>
      <c r="I249" s="37">
        <f t="shared" si="20"/>
        <v>-15.230014528201266</v>
      </c>
      <c r="J249" s="37">
        <f t="shared" si="20"/>
        <v>-14.086712715883435</v>
      </c>
      <c r="K249" s="37">
        <f t="shared" si="20"/>
        <v>30.3960836671117</v>
      </c>
      <c r="L249" s="37">
        <f t="shared" si="20"/>
        <v>137.70551257253382</v>
      </c>
    </row>
    <row r="250" spans="1:14" ht="25.5">
      <c r="A250" s="36" t="s">
        <v>84</v>
      </c>
      <c r="B250" s="37">
        <f t="shared" ref="B250:L266" si="21">(B231-B230)/B230*100</f>
        <v>9.2272202998846673</v>
      </c>
      <c r="C250" s="37">
        <f t="shared" si="21"/>
        <v>7.4253923022496133</v>
      </c>
      <c r="D250" s="37">
        <f t="shared" si="21"/>
        <v>21.248484209416343</v>
      </c>
      <c r="E250" s="37">
        <f t="shared" si="21"/>
        <v>19.829164124466121</v>
      </c>
      <c r="F250" s="37">
        <f t="shared" si="21"/>
        <v>17.041271773468971</v>
      </c>
      <c r="G250" s="37">
        <f t="shared" si="21"/>
        <v>25.007548065511525</v>
      </c>
      <c r="H250" s="37">
        <f t="shared" si="21"/>
        <v>14.450867052023128</v>
      </c>
      <c r="I250" s="37">
        <f t="shared" si="21"/>
        <v>30.907113783107317</v>
      </c>
      <c r="J250" s="37">
        <f t="shared" si="21"/>
        <v>42.468681903148848</v>
      </c>
      <c r="K250" s="37">
        <f t="shared" si="21"/>
        <v>-42.244027303754258</v>
      </c>
      <c r="L250" s="37">
        <f t="shared" si="21"/>
        <v>-62.365864822254999</v>
      </c>
    </row>
    <row r="251" spans="1:14" ht="25.5">
      <c r="A251" s="36" t="s">
        <v>85</v>
      </c>
      <c r="B251" s="37">
        <f t="shared" si="21"/>
        <v>38.120380147835256</v>
      </c>
      <c r="C251" s="37">
        <f t="shared" si="21"/>
        <v>33.562805637259338</v>
      </c>
      <c r="D251" s="37">
        <f t="shared" si="21"/>
        <v>38.027238098551138</v>
      </c>
      <c r="E251" s="37">
        <f t="shared" si="21"/>
        <v>-23.930753564154784</v>
      </c>
      <c r="F251" s="37">
        <f t="shared" si="21"/>
        <v>-21.671227194779942</v>
      </c>
      <c r="G251" s="37">
        <f t="shared" si="21"/>
        <v>-21.650835990345144</v>
      </c>
      <c r="H251" s="37">
        <f t="shared" si="21"/>
        <v>-32.147562582345188</v>
      </c>
      <c r="I251" s="37">
        <f t="shared" si="21"/>
        <v>-32.67804208088463</v>
      </c>
      <c r="J251" s="37">
        <f t="shared" si="21"/>
        <v>-26.232502845213151</v>
      </c>
      <c r="K251" s="37">
        <f t="shared" si="21"/>
        <v>379.09587826857728</v>
      </c>
      <c r="L251" s="37">
        <f t="shared" si="21"/>
        <v>2847.067567567567</v>
      </c>
    </row>
    <row r="252" spans="1:14" ht="25.5">
      <c r="A252" s="36" t="s">
        <v>86</v>
      </c>
      <c r="B252" s="37">
        <f t="shared" si="21"/>
        <v>-13.340978593272176</v>
      </c>
      <c r="C252" s="37">
        <f t="shared" si="21"/>
        <v>-17.159687367006011</v>
      </c>
      <c r="D252" s="37">
        <f t="shared" si="21"/>
        <v>-12.228438933413987</v>
      </c>
      <c r="E252" s="37">
        <f t="shared" si="21"/>
        <v>-19.578313253012048</v>
      </c>
      <c r="F252" s="37">
        <f t="shared" si="21"/>
        <v>-19.839320609917781</v>
      </c>
      <c r="G252" s="37">
        <f t="shared" si="21"/>
        <v>-6.8320572947464839</v>
      </c>
      <c r="H252" s="37">
        <f t="shared" si="21"/>
        <v>-5.1456310679611654</v>
      </c>
      <c r="I252" s="37">
        <f t="shared" si="21"/>
        <v>-3.058882174111035</v>
      </c>
      <c r="J252" s="37">
        <f t="shared" si="21"/>
        <v>9.0580564645303365</v>
      </c>
      <c r="K252" s="37">
        <f t="shared" si="21"/>
        <v>-23.715695343817448</v>
      </c>
      <c r="L252" s="37">
        <f t="shared" si="21"/>
        <v>-73.240463493257153</v>
      </c>
    </row>
    <row r="253" spans="1:14" ht="25.5">
      <c r="A253" s="36" t="s">
        <v>87</v>
      </c>
      <c r="B253" s="37">
        <f t="shared" si="21"/>
        <v>16.718129686810769</v>
      </c>
      <c r="C253" s="37">
        <f t="shared" si="21"/>
        <v>5.7383532711956953</v>
      </c>
      <c r="D253" s="37">
        <f t="shared" si="21"/>
        <v>-6.503043702980527</v>
      </c>
      <c r="E253" s="37">
        <f t="shared" si="21"/>
        <v>-6.200582605076983</v>
      </c>
      <c r="F253" s="37">
        <f t="shared" si="21"/>
        <v>4.5233599708154415</v>
      </c>
      <c r="G253" s="37">
        <f t="shared" si="21"/>
        <v>5.5950473415877511</v>
      </c>
      <c r="H253" s="37">
        <f t="shared" si="21"/>
        <v>-45.069941999317642</v>
      </c>
      <c r="I253" s="37">
        <f t="shared" si="21"/>
        <v>-43.667452792757913</v>
      </c>
      <c r="J253" s="37">
        <f t="shared" si="21"/>
        <v>-41.855907443407986</v>
      </c>
      <c r="K253" s="37">
        <f t="shared" si="21"/>
        <v>-43.849791826670447</v>
      </c>
      <c r="L253" s="37">
        <f t="shared" si="21"/>
        <v>-51.02985023475788</v>
      </c>
    </row>
    <row r="254" spans="1:14" ht="25.5">
      <c r="A254" s="36" t="s">
        <v>88</v>
      </c>
      <c r="B254" s="37">
        <f t="shared" si="21"/>
        <v>61.980347694633423</v>
      </c>
      <c r="C254" s="37">
        <f t="shared" si="21"/>
        <v>24.959126384304533</v>
      </c>
      <c r="D254" s="37">
        <f t="shared" si="21"/>
        <v>17.131559752773615</v>
      </c>
      <c r="E254" s="37">
        <f t="shared" si="21"/>
        <v>-22.005323868677909</v>
      </c>
      <c r="F254" s="37">
        <f t="shared" si="21"/>
        <v>-19.760638611468128</v>
      </c>
      <c r="G254" s="37">
        <f t="shared" si="21"/>
        <v>-8.7405924282226053</v>
      </c>
      <c r="H254" s="37">
        <f t="shared" si="21"/>
        <v>-54.906832298136642</v>
      </c>
      <c r="I254" s="37">
        <f t="shared" si="21"/>
        <v>-44.886574934920041</v>
      </c>
      <c r="J254" s="37">
        <f t="shared" si="21"/>
        <v>-42.059934525308485</v>
      </c>
      <c r="K254" s="37">
        <f t="shared" si="21"/>
        <v>-50.910661579439918</v>
      </c>
      <c r="L254" s="37">
        <f t="shared" si="21"/>
        <v>-66.166281755196309</v>
      </c>
    </row>
    <row r="255" spans="1:14" ht="25.5">
      <c r="A255" s="36" t="s">
        <v>89</v>
      </c>
      <c r="B255" s="37">
        <f t="shared" si="21"/>
        <v>-45.98693420438638</v>
      </c>
      <c r="C255" s="37">
        <f t="shared" si="21"/>
        <v>-35.963266515256251</v>
      </c>
      <c r="D255" s="37">
        <f t="shared" si="21"/>
        <v>-28.73202323050905</v>
      </c>
      <c r="E255" s="37">
        <f t="shared" si="21"/>
        <v>8.9874857792946461</v>
      </c>
      <c r="F255" s="37">
        <f t="shared" si="21"/>
        <v>16.403772509118262</v>
      </c>
      <c r="G255" s="37">
        <f t="shared" si="21"/>
        <v>25.832894248127769</v>
      </c>
      <c r="H255" s="37">
        <f t="shared" si="21"/>
        <v>7.988980716253435</v>
      </c>
      <c r="I255" s="37">
        <f t="shared" si="21"/>
        <v>19.58041958041958</v>
      </c>
      <c r="J255" s="37">
        <f t="shared" si="21"/>
        <v>27.79768909810635</v>
      </c>
      <c r="K255" s="37">
        <f t="shared" si="21"/>
        <v>82.02082416776652</v>
      </c>
      <c r="L255" s="37">
        <f t="shared" si="21"/>
        <v>157.05864101768537</v>
      </c>
    </row>
    <row r="256" spans="1:14" ht="25.5">
      <c r="A256" s="36" t="s">
        <v>90</v>
      </c>
      <c r="B256" s="37">
        <f t="shared" si="21"/>
        <v>-0.4751619870410318</v>
      </c>
      <c r="C256" s="37">
        <f t="shared" si="21"/>
        <v>-3.2469159599074788</v>
      </c>
      <c r="D256" s="37">
        <f t="shared" si="21"/>
        <v>-7.7719015865716194</v>
      </c>
      <c r="E256" s="37">
        <f t="shared" si="21"/>
        <v>-12.056367432150314</v>
      </c>
      <c r="F256" s="37">
        <f t="shared" si="21"/>
        <v>-9.8998901695428678</v>
      </c>
      <c r="G256" s="37">
        <f t="shared" si="21"/>
        <v>-9.5364433888438924</v>
      </c>
      <c r="H256" s="37">
        <f t="shared" si="21"/>
        <v>10.714285714285715</v>
      </c>
      <c r="I256" s="37">
        <f t="shared" si="21"/>
        <v>3.6515509045518217</v>
      </c>
      <c r="J256" s="37">
        <f t="shared" si="21"/>
        <v>6.8432012724723297</v>
      </c>
      <c r="K256" s="37">
        <f t="shared" si="21"/>
        <v>63.551401869158894</v>
      </c>
      <c r="L256" s="37">
        <f t="shared" si="21"/>
        <v>232.15851941259302</v>
      </c>
    </row>
    <row r="257" spans="1:12" ht="25.5">
      <c r="A257" s="36" t="s">
        <v>91</v>
      </c>
      <c r="B257" s="37">
        <f t="shared" si="21"/>
        <v>-0.30381944444444942</v>
      </c>
      <c r="C257" s="37">
        <f t="shared" si="21"/>
        <v>-4.9337091970395646</v>
      </c>
      <c r="D257" s="37">
        <f t="shared" si="21"/>
        <v>-5.6135627025679344</v>
      </c>
      <c r="E257" s="37">
        <f t="shared" si="21"/>
        <v>14.540059347181023</v>
      </c>
      <c r="F257" s="37">
        <f t="shared" si="21"/>
        <v>22.830000980790523</v>
      </c>
      <c r="G257" s="37">
        <f t="shared" si="21"/>
        <v>34.404771389872181</v>
      </c>
      <c r="H257" s="37">
        <f t="shared" si="21"/>
        <v>26.267281105990786</v>
      </c>
      <c r="I257" s="37">
        <f t="shared" si="21"/>
        <v>53.378149874211246</v>
      </c>
      <c r="J257" s="37">
        <f t="shared" si="21"/>
        <v>60.950132955931089</v>
      </c>
      <c r="K257" s="37">
        <f t="shared" si="21"/>
        <v>247.54679802955661</v>
      </c>
      <c r="L257" s="37">
        <f t="shared" si="21"/>
        <v>505.30778361878913</v>
      </c>
    </row>
    <row r="258" spans="1:12" ht="25.5">
      <c r="A258" s="36" t="s">
        <v>92</v>
      </c>
      <c r="B258" s="37">
        <f t="shared" si="21"/>
        <v>346.45189377448855</v>
      </c>
      <c r="C258" s="37">
        <f t="shared" si="21"/>
        <v>274.75219514239609</v>
      </c>
      <c r="D258" s="37">
        <f t="shared" si="21"/>
        <v>133.14139002176532</v>
      </c>
      <c r="E258" s="37">
        <f t="shared" si="21"/>
        <v>16.839378238341958</v>
      </c>
      <c r="F258" s="37">
        <f t="shared" si="21"/>
        <v>20.335139451320352</v>
      </c>
      <c r="G258" s="37">
        <f t="shared" si="21"/>
        <v>37.059494371238557</v>
      </c>
      <c r="H258" s="37">
        <f t="shared" si="21"/>
        <v>95.529197080291993</v>
      </c>
      <c r="I258" s="37">
        <f t="shared" si="21"/>
        <v>88.142383892270971</v>
      </c>
      <c r="J258" s="37">
        <f t="shared" si="21"/>
        <v>149.015867220422</v>
      </c>
      <c r="K258" s="37">
        <f t="shared" si="21"/>
        <v>-62.458895566390751</v>
      </c>
      <c r="L258" s="37">
        <f t="shared" si="21"/>
        <v>-86.03285774318131</v>
      </c>
    </row>
    <row r="259" spans="1:12" ht="25.5">
      <c r="A259" s="36" t="s">
        <v>93</v>
      </c>
      <c r="B259" s="37">
        <f t="shared" si="21"/>
        <v>-53.60312042905899</v>
      </c>
      <c r="C259" s="37">
        <f t="shared" si="21"/>
        <v>-54.140850426107768</v>
      </c>
      <c r="D259" s="37">
        <f t="shared" si="21"/>
        <v>-28.625163714147167</v>
      </c>
      <c r="E259" s="37">
        <f t="shared" si="21"/>
        <v>17.78270509977828</v>
      </c>
      <c r="F259" s="37">
        <f t="shared" si="21"/>
        <v>15.164590991906488</v>
      </c>
      <c r="G259" s="37">
        <f t="shared" si="21"/>
        <v>27.072348909246674</v>
      </c>
      <c r="H259" s="37">
        <f t="shared" si="21"/>
        <v>29.258049463369108</v>
      </c>
      <c r="I259" s="37">
        <f t="shared" si="21"/>
        <v>48.224509571326891</v>
      </c>
      <c r="J259" s="37">
        <f t="shared" si="21"/>
        <v>54.922729916376291</v>
      </c>
      <c r="K259" s="37">
        <f t="shared" si="21"/>
        <v>149.43366306728086</v>
      </c>
      <c r="L259" s="37">
        <f t="shared" si="21"/>
        <v>1050.6791025530817</v>
      </c>
    </row>
    <row r="260" spans="1:12" ht="25.5">
      <c r="A260" s="36" t="s">
        <v>94</v>
      </c>
      <c r="B260" s="37">
        <f t="shared" si="21"/>
        <v>-45.397225725094579</v>
      </c>
      <c r="C260" s="37">
        <f t="shared" si="21"/>
        <v>-34.042605079930254</v>
      </c>
      <c r="D260" s="37">
        <f t="shared" si="21"/>
        <v>-12.857551033366137</v>
      </c>
      <c r="E260" s="37">
        <f t="shared" si="21"/>
        <v>2.9743975903614368</v>
      </c>
      <c r="F260" s="37">
        <f t="shared" si="21"/>
        <v>2.2265353628141478</v>
      </c>
      <c r="G260" s="37">
        <f t="shared" si="21"/>
        <v>26.417059168662941</v>
      </c>
      <c r="H260" s="37">
        <f t="shared" si="21"/>
        <v>105.12635379061371</v>
      </c>
      <c r="I260" s="37">
        <f t="shared" si="21"/>
        <v>100.72219361731258</v>
      </c>
      <c r="J260" s="37">
        <f t="shared" si="21"/>
        <v>145.38440971945633</v>
      </c>
      <c r="K260" s="37">
        <f t="shared" si="21"/>
        <v>-84.491031559827448</v>
      </c>
      <c r="L260" s="37">
        <f t="shared" si="21"/>
        <v>-95.823201365621159</v>
      </c>
    </row>
    <row r="261" spans="1:12" ht="25.5">
      <c r="A261" s="36" t="s">
        <v>95</v>
      </c>
      <c r="B261" s="37">
        <f t="shared" si="21"/>
        <v>-52.963818321785993</v>
      </c>
      <c r="C261" s="37">
        <f t="shared" si="21"/>
        <v>-40.624133404817812</v>
      </c>
      <c r="D261" s="37">
        <f t="shared" si="21"/>
        <v>17.257459288134356</v>
      </c>
      <c r="E261" s="37">
        <f t="shared" si="21"/>
        <v>9.2870201096892231</v>
      </c>
      <c r="F261" s="37">
        <f t="shared" si="21"/>
        <v>8.9076623546027101</v>
      </c>
      <c r="G261" s="37">
        <f t="shared" si="21"/>
        <v>36.285218479416862</v>
      </c>
      <c r="H261" s="37">
        <f t="shared" si="21"/>
        <v>-21.488912354804647</v>
      </c>
      <c r="I261" s="37">
        <f t="shared" si="21"/>
        <v>-27.446935859954667</v>
      </c>
      <c r="J261" s="37">
        <f t="shared" si="21"/>
        <v>-12.896260572332183</v>
      </c>
      <c r="K261" s="37">
        <f t="shared" si="21"/>
        <v>194.91508881514736</v>
      </c>
      <c r="L261" s="37">
        <f t="shared" si="21"/>
        <v>361.95969713229601</v>
      </c>
    </row>
    <row r="262" spans="1:12" ht="25.5">
      <c r="A262" s="36" t="s">
        <v>96</v>
      </c>
      <c r="B262" s="37">
        <f t="shared" si="21"/>
        <v>-12.193126022913248</v>
      </c>
      <c r="C262" s="37">
        <f t="shared" si="21"/>
        <v>-3.8406451412024727</v>
      </c>
      <c r="D262" s="37">
        <f t="shared" si="21"/>
        <v>29.698626732119561</v>
      </c>
      <c r="E262" s="37">
        <f t="shared" si="21"/>
        <v>-13.616594178655076</v>
      </c>
      <c r="F262" s="37">
        <f t="shared" si="21"/>
        <v>-9.2165285345675354</v>
      </c>
      <c r="G262" s="37">
        <f t="shared" si="21"/>
        <v>14.363567860114598</v>
      </c>
      <c r="H262" s="37">
        <f t="shared" si="21"/>
        <v>35.261152208025102</v>
      </c>
      <c r="I262" s="37">
        <f t="shared" si="21"/>
        <v>-1.0712706143452233</v>
      </c>
      <c r="J262" s="37">
        <f t="shared" si="21"/>
        <v>13.882998291921622</v>
      </c>
      <c r="K262" s="37">
        <f t="shared" si="21"/>
        <v>-18.813912698150055</v>
      </c>
      <c r="L262" s="37">
        <f t="shared" si="21"/>
        <v>-30.022133458949856</v>
      </c>
    </row>
    <row r="263" spans="1:12" ht="25.5">
      <c r="A263" s="36" t="s">
        <v>97</v>
      </c>
      <c r="B263" s="37">
        <f t="shared" si="21"/>
        <v>30.56849953401677</v>
      </c>
      <c r="C263" s="37">
        <f t="shared" si="21"/>
        <v>15.296193760422225</v>
      </c>
      <c r="D263" s="37">
        <f t="shared" si="21"/>
        <v>10.984362124144797</v>
      </c>
      <c r="E263" s="37">
        <f t="shared" si="21"/>
        <v>-10.10844306738962</v>
      </c>
      <c r="F263" s="37">
        <f t="shared" si="21"/>
        <v>1.0077285794561539</v>
      </c>
      <c r="G263" s="37">
        <f t="shared" si="21"/>
        <v>17.653477473683182</v>
      </c>
      <c r="H263" s="37">
        <f t="shared" si="21"/>
        <v>-16.158435531985415</v>
      </c>
      <c r="I263" s="37">
        <f t="shared" si="21"/>
        <v>-1.6082442764440066</v>
      </c>
      <c r="J263" s="37">
        <f t="shared" si="21"/>
        <v>11.937882921983306</v>
      </c>
      <c r="K263" s="37">
        <f t="shared" si="21"/>
        <v>36.238382520789173</v>
      </c>
      <c r="L263" s="37">
        <f t="shared" si="21"/>
        <v>46.744863708457828</v>
      </c>
    </row>
    <row r="264" spans="1:12" ht="25.5">
      <c r="A264" s="36" t="s">
        <v>98</v>
      </c>
      <c r="B264" s="37">
        <f t="shared" si="21"/>
        <v>-56.816559600285522</v>
      </c>
      <c r="C264" s="37">
        <f t="shared" si="21"/>
        <v>-52.813311802288844</v>
      </c>
      <c r="D264" s="37">
        <f t="shared" si="21"/>
        <v>-29.39508139399355</v>
      </c>
      <c r="E264" s="37">
        <f t="shared" si="21"/>
        <v>-29.51314088754846</v>
      </c>
      <c r="F264" s="37">
        <f t="shared" si="21"/>
        <v>-35.362384744139248</v>
      </c>
      <c r="G264" s="37">
        <f t="shared" si="21"/>
        <v>-18.866133738663461</v>
      </c>
      <c r="H264" s="37">
        <f t="shared" si="21"/>
        <v>-48.645977465902348</v>
      </c>
      <c r="I264" s="37">
        <f t="shared" si="21"/>
        <v>-54.494587612386795</v>
      </c>
      <c r="J264" s="37">
        <f t="shared" si="21"/>
        <v>-45.793200067154118</v>
      </c>
      <c r="K264" s="37">
        <f t="shared" si="21"/>
        <v>12.440907186882892</v>
      </c>
      <c r="L264" s="37">
        <f t="shared" si="21"/>
        <v>37.594887391916352</v>
      </c>
    </row>
    <row r="265" spans="1:12" ht="25.5">
      <c r="A265" s="36" t="s">
        <v>442</v>
      </c>
      <c r="B265" s="37">
        <f>(B246-B245)/B245*100</f>
        <v>-7.6033057851239576</v>
      </c>
      <c r="C265" s="37">
        <f t="shared" si="21"/>
        <v>-6.1808118081180865</v>
      </c>
      <c r="D265" s="37">
        <f t="shared" si="21"/>
        <v>7.2011592288926796</v>
      </c>
      <c r="E265" s="37">
        <f t="shared" si="21"/>
        <v>1.5892420537897241</v>
      </c>
      <c r="F265" s="37">
        <f t="shared" si="21"/>
        <v>8.0714490638526044</v>
      </c>
      <c r="G265" s="37">
        <f t="shared" si="21"/>
        <v>20.946548584714218</v>
      </c>
      <c r="H265" s="37">
        <f t="shared" si="21"/>
        <v>-36.18167821401078</v>
      </c>
      <c r="I265" s="37">
        <f t="shared" si="21"/>
        <v>-34.727262943276187</v>
      </c>
      <c r="J265" s="37">
        <f t="shared" si="21"/>
        <v>-24.419876285841223</v>
      </c>
      <c r="K265" s="37">
        <f t="shared" si="21"/>
        <v>-5.0505588078765253</v>
      </c>
      <c r="L265" s="37">
        <f t="shared" si="21"/>
        <v>-5.5539063677425018</v>
      </c>
    </row>
    <row r="266" spans="1:12" ht="25.5">
      <c r="A266" s="36" t="s">
        <v>488</v>
      </c>
      <c r="B266" s="37">
        <f>(B247-B246)/B246*100</f>
        <v>-12.415026833631496</v>
      </c>
      <c r="C266" s="37">
        <f t="shared" si="21"/>
        <v>-10.925873061185658</v>
      </c>
      <c r="D266" s="37">
        <f>(D247-D246)/D246*100</f>
        <v>2.7016853451963385</v>
      </c>
      <c r="E266" s="37">
        <f t="shared" si="21"/>
        <v>-15.812274368231053</v>
      </c>
      <c r="F266" s="37">
        <f t="shared" ref="F266:L266" si="22">(F247-F246)/F246*100</f>
        <v>-7.9089286909711092</v>
      </c>
      <c r="G266" s="37">
        <f t="shared" si="22"/>
        <v>-6.4426328732601208</v>
      </c>
      <c r="H266" s="37">
        <f t="shared" si="22"/>
        <v>-11.700844390832323</v>
      </c>
      <c r="I266" s="37">
        <f t="shared" si="22"/>
        <v>-25.195661732375797</v>
      </c>
      <c r="J266" s="37">
        <f t="shared" si="22"/>
        <v>-28.646650539214573</v>
      </c>
      <c r="K266" s="37">
        <f t="shared" si="22"/>
        <v>-87.785438035984527</v>
      </c>
      <c r="L266" s="37">
        <f t="shared" si="22"/>
        <v>-90.519627469753686</v>
      </c>
    </row>
    <row r="267" spans="1:12">
      <c r="A267" s="36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</row>
  </sheetData>
  <mergeCells count="6">
    <mergeCell ref="B1:L1"/>
    <mergeCell ref="A1:A4"/>
    <mergeCell ref="B2:D2"/>
    <mergeCell ref="E2:G2"/>
    <mergeCell ref="H2:J2"/>
    <mergeCell ref="K2:L2"/>
  </mergeCells>
  <phoneticPr fontId="6" type="noConversion"/>
  <conditionalFormatting sqref="F197:F207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225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F225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I225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K225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22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F224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I224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K224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F197:F227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C197:C227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I197:I227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K197:K227">
    <cfRule type="iconSet" priority="30">
      <iconSet iconSet="3Arrows">
        <cfvo type="percent" val="0"/>
        <cfvo type="percent" val="33"/>
        <cfvo type="percent" val="67"/>
      </iconSet>
    </cfRule>
  </conditionalFormatting>
  <conditionalFormatting sqref="C226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F226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I226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K226">
    <cfRule type="iconSet" priority="35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264"/>
  <sheetViews>
    <sheetView workbookViewId="0">
      <selection activeCell="M1" sqref="M1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1" width="9.140625" style="232"/>
    <col min="12" max="16384" width="9.140625" style="28"/>
  </cols>
  <sheetData>
    <row r="1" spans="1:12" ht="32.25" customHeight="1" thickBot="1">
      <c r="A1" s="385" t="s">
        <v>78</v>
      </c>
      <c r="B1" s="383" t="s">
        <v>77</v>
      </c>
      <c r="C1" s="383"/>
      <c r="D1" s="383"/>
      <c r="E1" s="383"/>
      <c r="F1" s="383"/>
      <c r="G1" s="383"/>
      <c r="H1" s="383"/>
      <c r="I1" s="384"/>
    </row>
    <row r="2" spans="1:12" ht="36.75" customHeight="1">
      <c r="A2" s="386"/>
      <c r="B2" s="388" t="s">
        <v>79</v>
      </c>
      <c r="C2" s="388"/>
      <c r="D2" s="388" t="s">
        <v>80</v>
      </c>
      <c r="E2" s="388"/>
      <c r="F2" s="388" t="s">
        <v>81</v>
      </c>
      <c r="G2" s="388"/>
      <c r="H2" s="388" t="s">
        <v>82</v>
      </c>
      <c r="I2" s="388"/>
      <c r="J2" s="248"/>
      <c r="K2" s="248"/>
      <c r="L2" s="248"/>
    </row>
    <row r="3" spans="1:12" ht="20.25" customHeight="1">
      <c r="A3" s="386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  <c r="J3" s="248"/>
      <c r="K3" s="248"/>
      <c r="L3" s="248"/>
    </row>
    <row r="4" spans="1:12" ht="33" customHeight="1" thickBot="1">
      <c r="A4" s="387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  <c r="J4" s="248"/>
      <c r="K4" s="230"/>
      <c r="L4" s="248"/>
    </row>
    <row r="5" spans="1:12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  <c r="J5" s="248"/>
      <c r="K5" s="230"/>
      <c r="L5" s="248"/>
    </row>
    <row r="6" spans="1:12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  <c r="J6" s="248"/>
      <c r="K6" s="230"/>
      <c r="L6" s="248"/>
    </row>
    <row r="7" spans="1:12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  <c r="J7" s="248"/>
      <c r="K7" s="230"/>
      <c r="L7" s="248"/>
    </row>
    <row r="8" spans="1:12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  <c r="J8" s="248"/>
      <c r="K8" s="230"/>
      <c r="L8" s="248"/>
    </row>
    <row r="9" spans="1:12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  <c r="J9" s="248"/>
      <c r="K9" s="230"/>
      <c r="L9" s="248"/>
    </row>
    <row r="10" spans="1:12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  <c r="J10" s="248"/>
      <c r="K10" s="230"/>
      <c r="L10" s="248"/>
    </row>
    <row r="11" spans="1:12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  <c r="J11" s="248"/>
      <c r="K11" s="230"/>
      <c r="L11" s="248"/>
    </row>
    <row r="12" spans="1:12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  <c r="J12" s="248"/>
      <c r="K12" s="230"/>
      <c r="L12" s="248"/>
    </row>
    <row r="13" spans="1:12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  <c r="J13" s="248"/>
      <c r="K13" s="230"/>
      <c r="L13" s="248"/>
    </row>
    <row r="14" spans="1:12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  <c r="J14" s="248"/>
      <c r="K14" s="230"/>
      <c r="L14" s="248"/>
    </row>
    <row r="15" spans="1:12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  <c r="J15" s="248"/>
      <c r="K15" s="230"/>
      <c r="L15" s="248"/>
    </row>
    <row r="16" spans="1:12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  <c r="J16" s="248"/>
      <c r="K16" s="230"/>
      <c r="L16" s="248"/>
    </row>
    <row r="17" spans="1:12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  <c r="J17" s="248"/>
      <c r="K17" s="230"/>
      <c r="L17" s="248"/>
    </row>
    <row r="18" spans="1:12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  <c r="J18" s="248"/>
      <c r="K18" s="230"/>
      <c r="L18" s="248"/>
    </row>
    <row r="19" spans="1:12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  <c r="J19" s="248"/>
      <c r="K19" s="230"/>
      <c r="L19" s="248"/>
    </row>
    <row r="20" spans="1:12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  <c r="J20" s="248"/>
      <c r="K20" s="230"/>
      <c r="L20" s="248"/>
    </row>
    <row r="21" spans="1:12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  <c r="J21" s="248"/>
      <c r="K21" s="230"/>
      <c r="L21" s="248"/>
    </row>
    <row r="22" spans="1:12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  <c r="J22" s="248"/>
      <c r="K22" s="230"/>
      <c r="L22" s="248"/>
    </row>
    <row r="23" spans="1:12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  <c r="J23" s="248"/>
      <c r="K23" s="230"/>
      <c r="L23" s="248"/>
    </row>
    <row r="24" spans="1:12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  <c r="J24" s="248"/>
      <c r="K24" s="230"/>
      <c r="L24" s="248"/>
    </row>
    <row r="25" spans="1:12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  <c r="J25" s="248"/>
      <c r="K25" s="230"/>
      <c r="L25" s="248"/>
    </row>
    <row r="26" spans="1:12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  <c r="J26" s="248"/>
      <c r="K26" s="230"/>
      <c r="L26" s="248"/>
    </row>
    <row r="27" spans="1:12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  <c r="J27" s="248"/>
      <c r="K27" s="230"/>
      <c r="L27" s="248"/>
    </row>
    <row r="28" spans="1:12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  <c r="J28" s="248"/>
      <c r="K28" s="230"/>
      <c r="L28" s="248"/>
    </row>
    <row r="29" spans="1:12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  <c r="J29" s="248"/>
      <c r="K29" s="230"/>
      <c r="L29" s="248"/>
    </row>
    <row r="30" spans="1:12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  <c r="J30" s="248"/>
      <c r="K30" s="230"/>
      <c r="L30" s="248"/>
    </row>
    <row r="31" spans="1:12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  <c r="J31" s="248"/>
      <c r="K31" s="230"/>
      <c r="L31" s="248"/>
    </row>
    <row r="32" spans="1:12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  <c r="J32" s="248"/>
      <c r="K32" s="230"/>
      <c r="L32" s="248"/>
    </row>
    <row r="33" spans="1:12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  <c r="J33" s="248"/>
      <c r="K33" s="230"/>
      <c r="L33" s="248"/>
    </row>
    <row r="34" spans="1:12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  <c r="J34" s="248"/>
      <c r="K34" s="230"/>
      <c r="L34" s="248"/>
    </row>
    <row r="35" spans="1:12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  <c r="J35" s="248"/>
      <c r="K35" s="230"/>
      <c r="L35" s="248"/>
    </row>
    <row r="36" spans="1:12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  <c r="J36" s="248"/>
      <c r="K36" s="230"/>
      <c r="L36" s="248"/>
    </row>
    <row r="37" spans="1:12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  <c r="J37" s="248"/>
      <c r="K37" s="230"/>
      <c r="L37" s="248"/>
    </row>
    <row r="38" spans="1:12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  <c r="J38" s="248"/>
      <c r="K38" s="230"/>
      <c r="L38" s="248"/>
    </row>
    <row r="39" spans="1:12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  <c r="J39" s="248"/>
      <c r="K39" s="230"/>
      <c r="L39" s="248"/>
    </row>
    <row r="40" spans="1:12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  <c r="J40" s="248"/>
      <c r="K40" s="230"/>
      <c r="L40" s="248"/>
    </row>
    <row r="41" spans="1:12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  <c r="J41" s="248"/>
      <c r="K41" s="230"/>
      <c r="L41" s="248"/>
    </row>
    <row r="42" spans="1:12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  <c r="J42" s="248"/>
      <c r="K42" s="230"/>
      <c r="L42" s="248"/>
    </row>
    <row r="43" spans="1:12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  <c r="J43" s="248"/>
      <c r="K43" s="230"/>
      <c r="L43" s="248"/>
    </row>
    <row r="44" spans="1:12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  <c r="J44" s="248"/>
      <c r="K44" s="230"/>
      <c r="L44" s="248"/>
    </row>
    <row r="45" spans="1:12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  <c r="J45" s="248"/>
      <c r="K45" s="230"/>
      <c r="L45" s="248"/>
    </row>
    <row r="46" spans="1:12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  <c r="J46" s="248"/>
      <c r="K46" s="230"/>
      <c r="L46" s="248"/>
    </row>
    <row r="47" spans="1:12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  <c r="J47" s="248"/>
      <c r="K47" s="230"/>
      <c r="L47" s="248"/>
    </row>
    <row r="48" spans="1:12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  <c r="J48" s="248"/>
      <c r="K48" s="230"/>
      <c r="L48" s="248"/>
    </row>
    <row r="49" spans="1:12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  <c r="J49" s="248"/>
      <c r="K49" s="230"/>
      <c r="L49" s="248"/>
    </row>
    <row r="50" spans="1:12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  <c r="J50" s="248"/>
      <c r="K50" s="230"/>
      <c r="L50" s="248"/>
    </row>
    <row r="51" spans="1:12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  <c r="J51" s="248"/>
      <c r="K51" s="230"/>
      <c r="L51" s="248"/>
    </row>
    <row r="52" spans="1:12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  <c r="J52" s="248"/>
      <c r="K52" s="230"/>
      <c r="L52" s="248"/>
    </row>
    <row r="53" spans="1:12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  <c r="J53" s="248"/>
      <c r="K53" s="230"/>
      <c r="L53" s="248"/>
    </row>
    <row r="54" spans="1:12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  <c r="J54" s="248"/>
      <c r="K54" s="230"/>
      <c r="L54" s="248"/>
    </row>
    <row r="55" spans="1:12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  <c r="J55" s="248"/>
      <c r="K55" s="230"/>
      <c r="L55" s="248"/>
    </row>
    <row r="56" spans="1:12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  <c r="J56" s="248"/>
      <c r="K56" s="230"/>
      <c r="L56" s="248"/>
    </row>
    <row r="57" spans="1:12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  <c r="J57" s="248"/>
      <c r="K57" s="230"/>
      <c r="L57" s="248"/>
    </row>
    <row r="58" spans="1:12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  <c r="J58" s="248"/>
      <c r="K58" s="230"/>
      <c r="L58" s="248"/>
    </row>
    <row r="59" spans="1:12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  <c r="J59" s="248"/>
      <c r="K59" s="230"/>
      <c r="L59" s="248"/>
    </row>
    <row r="60" spans="1:12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  <c r="J60" s="248"/>
      <c r="K60" s="230"/>
      <c r="L60" s="248"/>
    </row>
    <row r="61" spans="1:12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  <c r="J61" s="248"/>
      <c r="K61" s="230"/>
      <c r="L61" s="248"/>
    </row>
    <row r="62" spans="1:12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  <c r="J62" s="248"/>
      <c r="K62" s="230"/>
      <c r="L62" s="248"/>
    </row>
    <row r="63" spans="1:12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  <c r="J63" s="248"/>
      <c r="K63" s="230"/>
      <c r="L63" s="248"/>
    </row>
    <row r="64" spans="1:12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  <c r="J64" s="248"/>
      <c r="K64" s="230"/>
      <c r="L64" s="248"/>
    </row>
    <row r="65" spans="1:12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  <c r="J65" s="248"/>
      <c r="K65" s="230"/>
      <c r="L65" s="248"/>
    </row>
    <row r="66" spans="1:12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  <c r="J66" s="248"/>
      <c r="K66" s="230"/>
      <c r="L66" s="248"/>
    </row>
    <row r="67" spans="1:12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  <c r="J67" s="248"/>
      <c r="K67" s="230"/>
      <c r="L67" s="248"/>
    </row>
    <row r="68" spans="1:12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  <c r="J68" s="248"/>
      <c r="K68" s="230"/>
      <c r="L68" s="248"/>
    </row>
    <row r="69" spans="1:12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  <c r="J69" s="248"/>
      <c r="K69" s="230"/>
      <c r="L69" s="248"/>
    </row>
    <row r="70" spans="1:12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  <c r="J70" s="248"/>
      <c r="K70" s="230"/>
      <c r="L70" s="248"/>
    </row>
    <row r="71" spans="1:12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  <c r="J71" s="248"/>
      <c r="K71" s="230"/>
      <c r="L71" s="248"/>
    </row>
    <row r="72" spans="1:12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  <c r="J72" s="248"/>
      <c r="K72" s="230"/>
      <c r="L72" s="248"/>
    </row>
    <row r="73" spans="1:12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  <c r="J73" s="248"/>
      <c r="K73" s="230"/>
      <c r="L73" s="248"/>
    </row>
    <row r="74" spans="1:12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  <c r="J74" s="248"/>
      <c r="K74" s="230"/>
      <c r="L74" s="248"/>
    </row>
    <row r="75" spans="1:12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  <c r="J75" s="248"/>
      <c r="K75" s="230"/>
      <c r="L75" s="248"/>
    </row>
    <row r="76" spans="1:12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  <c r="J76" s="248"/>
      <c r="K76" s="230"/>
      <c r="L76" s="248"/>
    </row>
    <row r="77" spans="1:12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  <c r="J77" s="248"/>
      <c r="K77" s="230"/>
      <c r="L77" s="248"/>
    </row>
    <row r="78" spans="1:12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  <c r="J78" s="248"/>
      <c r="K78" s="230"/>
      <c r="L78" s="248"/>
    </row>
    <row r="79" spans="1:12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  <c r="J79" s="248"/>
      <c r="K79" s="230"/>
      <c r="L79" s="248"/>
    </row>
    <row r="80" spans="1:12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  <c r="J80" s="248"/>
      <c r="K80" s="230"/>
      <c r="L80" s="248"/>
    </row>
    <row r="81" spans="1:12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  <c r="J81" s="248"/>
      <c r="K81" s="230"/>
      <c r="L81" s="248"/>
    </row>
    <row r="82" spans="1:12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  <c r="J82" s="248"/>
      <c r="K82" s="230"/>
      <c r="L82" s="248"/>
    </row>
    <row r="83" spans="1:12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  <c r="J83" s="248"/>
      <c r="K83" s="230"/>
      <c r="L83" s="248"/>
    </row>
    <row r="84" spans="1:12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  <c r="J84" s="248"/>
      <c r="K84" s="230"/>
      <c r="L84" s="248"/>
    </row>
    <row r="85" spans="1:12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  <c r="J85" s="248"/>
      <c r="K85" s="230"/>
      <c r="L85" s="248"/>
    </row>
    <row r="86" spans="1:12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  <c r="J86" s="248"/>
      <c r="K86" s="230"/>
      <c r="L86" s="248"/>
    </row>
    <row r="87" spans="1:12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  <c r="J87" s="248"/>
      <c r="K87" s="230"/>
      <c r="L87" s="248"/>
    </row>
    <row r="88" spans="1:12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  <c r="J88" s="248"/>
      <c r="K88" s="230"/>
      <c r="L88" s="248"/>
    </row>
    <row r="89" spans="1:12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1984</v>
      </c>
      <c r="I89" s="30">
        <v>2184</v>
      </c>
      <c r="J89" s="248"/>
      <c r="K89" s="230"/>
      <c r="L89" s="248"/>
    </row>
    <row r="90" spans="1:12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1102</v>
      </c>
      <c r="I90" s="30">
        <v>1400</v>
      </c>
      <c r="J90" s="248"/>
      <c r="K90" s="230"/>
      <c r="L90" s="248"/>
    </row>
    <row r="91" spans="1:12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0</v>
      </c>
      <c r="I91" s="30">
        <v>0</v>
      </c>
      <c r="J91" s="248"/>
      <c r="K91" s="230"/>
      <c r="L91" s="248"/>
    </row>
    <row r="92" spans="1:12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2408</v>
      </c>
      <c r="I92" s="30">
        <v>2296</v>
      </c>
      <c r="J92" s="248"/>
      <c r="K92" s="230"/>
      <c r="L92" s="248"/>
    </row>
    <row r="93" spans="1:12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2884</v>
      </c>
      <c r="I93" s="30">
        <v>3351</v>
      </c>
      <c r="J93" s="248"/>
      <c r="K93" s="230"/>
      <c r="L93" s="248"/>
    </row>
    <row r="94" spans="1:12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5336</v>
      </c>
      <c r="I94" s="30">
        <v>5770</v>
      </c>
      <c r="J94" s="248"/>
      <c r="K94" s="230"/>
      <c r="L94" s="248"/>
    </row>
    <row r="95" spans="1:12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1338</v>
      </c>
      <c r="I95" s="30">
        <v>2213</v>
      </c>
      <c r="J95" s="248"/>
      <c r="K95" s="230"/>
      <c r="L95" s="248"/>
    </row>
    <row r="96" spans="1:12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2874</v>
      </c>
      <c r="I96" s="30">
        <v>5639</v>
      </c>
      <c r="J96" s="248"/>
      <c r="K96" s="230"/>
      <c r="L96" s="248"/>
    </row>
    <row r="97" spans="1:12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1880</v>
      </c>
      <c r="I97" s="30">
        <v>2378</v>
      </c>
      <c r="J97" s="248"/>
      <c r="K97" s="230"/>
      <c r="L97" s="248"/>
    </row>
    <row r="98" spans="1:12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928</v>
      </c>
      <c r="I98" s="30">
        <v>1100</v>
      </c>
      <c r="J98" s="248"/>
      <c r="K98" s="230"/>
      <c r="L98" s="248"/>
    </row>
    <row r="99" spans="1:12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3784</v>
      </c>
      <c r="I99" s="30">
        <v>4580</v>
      </c>
      <c r="J99" s="248"/>
      <c r="K99" s="230"/>
      <c r="L99" s="248"/>
    </row>
    <row r="100" spans="1:12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2624</v>
      </c>
      <c r="I100" s="30">
        <v>6760</v>
      </c>
      <c r="J100" s="248"/>
      <c r="K100" s="230"/>
      <c r="L100" s="248"/>
    </row>
    <row r="101" spans="1:12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1267</v>
      </c>
      <c r="I101" s="30">
        <v>1378</v>
      </c>
      <c r="J101" s="248"/>
      <c r="K101" s="230"/>
      <c r="L101" s="248"/>
    </row>
    <row r="102" spans="1:12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2417</v>
      </c>
      <c r="I102" s="30">
        <v>3300</v>
      </c>
      <c r="J102" s="248"/>
      <c r="K102" s="230"/>
      <c r="L102" s="248"/>
    </row>
    <row r="103" spans="1:12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1298</v>
      </c>
      <c r="I103" s="30">
        <v>1362</v>
      </c>
      <c r="J103" s="248"/>
      <c r="K103" s="230"/>
      <c r="L103" s="248"/>
    </row>
    <row r="104" spans="1:12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2691</v>
      </c>
      <c r="I104" s="30">
        <v>2430</v>
      </c>
      <c r="J104" s="248"/>
      <c r="K104" s="230"/>
      <c r="L104" s="248"/>
    </row>
    <row r="105" spans="1:12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480</v>
      </c>
      <c r="I105" s="30">
        <v>516</v>
      </c>
      <c r="J105" s="248"/>
      <c r="K105" s="230"/>
      <c r="L105" s="248"/>
    </row>
    <row r="106" spans="1:12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3599</v>
      </c>
      <c r="I106" s="30">
        <v>4467</v>
      </c>
      <c r="J106" s="248"/>
      <c r="K106" s="230"/>
      <c r="L106" s="248"/>
    </row>
    <row r="107" spans="1:12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2132</v>
      </c>
      <c r="I107" s="30">
        <v>2342</v>
      </c>
      <c r="J107" s="248"/>
      <c r="K107" s="230"/>
      <c r="L107" s="248"/>
    </row>
    <row r="108" spans="1:12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1664</v>
      </c>
      <c r="I108" s="30">
        <v>2735</v>
      </c>
      <c r="J108" s="248"/>
      <c r="K108" s="230"/>
      <c r="L108" s="248"/>
    </row>
    <row r="109" spans="1:12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3231</v>
      </c>
      <c r="I109" s="30">
        <v>3231</v>
      </c>
      <c r="J109" s="248"/>
      <c r="K109" s="230"/>
      <c r="L109" s="248"/>
    </row>
    <row r="110" spans="1:12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7447</v>
      </c>
      <c r="I110" s="30">
        <v>9609</v>
      </c>
      <c r="J110" s="248"/>
      <c r="K110" s="230"/>
      <c r="L110" s="248"/>
    </row>
    <row r="111" spans="1:12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1146</v>
      </c>
      <c r="I111" s="30">
        <v>1242</v>
      </c>
      <c r="J111" s="248"/>
      <c r="K111" s="230"/>
      <c r="L111" s="248"/>
    </row>
    <row r="112" spans="1:12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2712</v>
      </c>
      <c r="I112" s="30">
        <v>3014</v>
      </c>
      <c r="J112" s="248"/>
      <c r="K112" s="230"/>
      <c r="L112" s="248"/>
    </row>
    <row r="113" spans="1:12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1253</v>
      </c>
      <c r="I113" s="30">
        <v>1374</v>
      </c>
      <c r="J113" s="248"/>
      <c r="K113" s="230"/>
      <c r="L113" s="248"/>
    </row>
    <row r="114" spans="1:12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4495</v>
      </c>
      <c r="I114" s="30">
        <v>7393</v>
      </c>
      <c r="J114" s="248"/>
      <c r="K114" s="230"/>
      <c r="L114" s="248"/>
    </row>
    <row r="115" spans="1:12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2297</v>
      </c>
      <c r="I115" s="30">
        <v>3584</v>
      </c>
      <c r="J115" s="248"/>
      <c r="K115" s="230"/>
      <c r="L115" s="248"/>
    </row>
    <row r="116" spans="1:12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4194</v>
      </c>
      <c r="I116" s="30">
        <v>6180</v>
      </c>
      <c r="J116" s="248"/>
      <c r="K116" s="230"/>
      <c r="L116" s="248"/>
    </row>
    <row r="117" spans="1:12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1324</v>
      </c>
      <c r="I117" s="30">
        <v>1325</v>
      </c>
      <c r="J117" s="248"/>
      <c r="K117" s="230"/>
      <c r="L117" s="248"/>
    </row>
    <row r="118" spans="1:12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1582</v>
      </c>
      <c r="I118" s="30">
        <v>1900</v>
      </c>
      <c r="J118" s="248"/>
      <c r="K118" s="230"/>
      <c r="L118" s="248"/>
    </row>
    <row r="119" spans="1:12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4435</v>
      </c>
      <c r="I119" s="30">
        <v>6509</v>
      </c>
      <c r="J119" s="248"/>
      <c r="K119" s="230"/>
      <c r="L119" s="248"/>
    </row>
    <row r="120" spans="1:12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1182</v>
      </c>
      <c r="I120" s="30">
        <v>3300</v>
      </c>
      <c r="J120" s="248"/>
      <c r="K120" s="230"/>
      <c r="L120" s="248"/>
    </row>
    <row r="121" spans="1:12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2342</v>
      </c>
      <c r="I121" s="30">
        <v>2643</v>
      </c>
      <c r="J121" s="248"/>
      <c r="K121" s="230"/>
      <c r="L121" s="248"/>
    </row>
    <row r="122" spans="1:12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2692</v>
      </c>
      <c r="I122" s="30">
        <v>4017</v>
      </c>
      <c r="J122" s="248"/>
      <c r="K122" s="230"/>
      <c r="L122" s="248"/>
    </row>
    <row r="123" spans="1:12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5569</v>
      </c>
      <c r="I123" s="30">
        <v>9575</v>
      </c>
      <c r="J123" s="248"/>
      <c r="K123" s="230"/>
      <c r="L123" s="248"/>
    </row>
    <row r="124" spans="1:12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11349</v>
      </c>
      <c r="I124" s="30">
        <v>16332</v>
      </c>
      <c r="J124" s="248"/>
      <c r="K124" s="230"/>
      <c r="L124" s="248"/>
    </row>
    <row r="125" spans="1:12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1046</v>
      </c>
      <c r="I125" s="30">
        <v>1136</v>
      </c>
      <c r="J125" s="248"/>
      <c r="K125" s="230"/>
      <c r="L125" s="248"/>
    </row>
    <row r="126" spans="1:12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4037</v>
      </c>
      <c r="I126" s="30">
        <v>7210</v>
      </c>
      <c r="J126" s="248"/>
      <c r="K126" s="230"/>
      <c r="L126" s="248"/>
    </row>
    <row r="127" spans="1:12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1602</v>
      </c>
      <c r="I127" s="30">
        <v>3245</v>
      </c>
      <c r="J127" s="248"/>
      <c r="K127" s="230"/>
      <c r="L127" s="248"/>
    </row>
    <row r="128" spans="1:12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2000</v>
      </c>
      <c r="I128" s="30">
        <v>4000</v>
      </c>
      <c r="J128" s="248"/>
      <c r="K128" s="230"/>
      <c r="L128" s="248"/>
    </row>
    <row r="129" spans="1:12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3349</v>
      </c>
      <c r="I129" s="30">
        <v>4668</v>
      </c>
      <c r="J129" s="248"/>
      <c r="K129" s="230"/>
      <c r="L129" s="248"/>
    </row>
    <row r="130" spans="1:12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4726</v>
      </c>
      <c r="I130" s="30">
        <v>10334</v>
      </c>
      <c r="J130" s="248"/>
      <c r="K130" s="230"/>
      <c r="L130" s="248"/>
    </row>
    <row r="131" spans="1:12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662</v>
      </c>
      <c r="I131" s="30">
        <v>1210</v>
      </c>
      <c r="J131" s="248"/>
      <c r="K131" s="230"/>
      <c r="L131" s="248"/>
    </row>
    <row r="132" spans="1:12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2854</v>
      </c>
      <c r="I132" s="30">
        <v>10830</v>
      </c>
      <c r="J132" s="248"/>
      <c r="K132" s="230"/>
      <c r="L132" s="248"/>
    </row>
    <row r="133" spans="1:12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2811</v>
      </c>
      <c r="I133" s="30">
        <v>4918</v>
      </c>
      <c r="J133" s="248"/>
      <c r="K133" s="230"/>
      <c r="L133" s="248"/>
    </row>
    <row r="134" spans="1:12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1855</v>
      </c>
      <c r="I134" s="30">
        <v>1842</v>
      </c>
      <c r="J134" s="248"/>
      <c r="K134" s="230"/>
      <c r="L134" s="248"/>
    </row>
    <row r="135" spans="1:12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670</v>
      </c>
      <c r="I135" s="30">
        <v>908</v>
      </c>
      <c r="J135" s="248"/>
      <c r="K135" s="230"/>
      <c r="L135" s="248"/>
    </row>
    <row r="136" spans="1:12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2168</v>
      </c>
      <c r="I136" s="30">
        <v>2630</v>
      </c>
      <c r="J136" s="248"/>
      <c r="K136" s="230"/>
      <c r="L136" s="248"/>
    </row>
    <row r="137" spans="1:12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1264</v>
      </c>
      <c r="I137" s="30">
        <v>2898</v>
      </c>
      <c r="J137" s="248"/>
      <c r="K137" s="230"/>
      <c r="L137" s="248"/>
    </row>
    <row r="138" spans="1:12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1263</v>
      </c>
      <c r="I138" s="30">
        <v>1291</v>
      </c>
      <c r="J138" s="248"/>
      <c r="K138" s="230"/>
      <c r="L138" s="248"/>
    </row>
    <row r="139" spans="1:12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1339</v>
      </c>
      <c r="I139" s="30">
        <v>2700</v>
      </c>
      <c r="J139" s="248"/>
      <c r="K139" s="230"/>
      <c r="L139" s="248"/>
    </row>
    <row r="140" spans="1:12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0</v>
      </c>
      <c r="I140" s="30">
        <v>0</v>
      </c>
      <c r="J140" s="248"/>
      <c r="K140" s="230"/>
      <c r="L140" s="248"/>
    </row>
    <row r="141" spans="1:12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1203</v>
      </c>
      <c r="I141" s="30">
        <v>4060</v>
      </c>
      <c r="J141" s="248"/>
      <c r="K141" s="230"/>
      <c r="L141" s="248"/>
    </row>
    <row r="142" spans="1:12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993</v>
      </c>
      <c r="I142" s="30">
        <v>1213</v>
      </c>
      <c r="J142" s="248"/>
      <c r="K142" s="230"/>
      <c r="L142" s="248"/>
    </row>
    <row r="143" spans="1:12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5401</v>
      </c>
      <c r="I143" s="30">
        <v>15392</v>
      </c>
      <c r="J143" s="248"/>
      <c r="K143" s="230"/>
      <c r="L143" s="248"/>
    </row>
    <row r="144" spans="1:12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151</v>
      </c>
      <c r="I144" s="30">
        <v>181</v>
      </c>
      <c r="J144" s="248"/>
      <c r="K144" s="230"/>
      <c r="L144" s="248"/>
    </row>
    <row r="145" spans="1:12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1513</v>
      </c>
      <c r="I145" s="30">
        <v>3780</v>
      </c>
      <c r="J145" s="248"/>
      <c r="K145" s="230"/>
      <c r="L145" s="248"/>
    </row>
    <row r="146" spans="1:12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527</v>
      </c>
      <c r="I146" s="30">
        <v>1920</v>
      </c>
      <c r="J146" s="248"/>
      <c r="K146" s="230"/>
      <c r="L146" s="248"/>
    </row>
    <row r="147" spans="1:12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3375</v>
      </c>
      <c r="I147" s="30">
        <v>4819</v>
      </c>
      <c r="J147" s="248"/>
      <c r="K147" s="230"/>
      <c r="L147" s="248"/>
    </row>
    <row r="148" spans="1:12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0</v>
      </c>
      <c r="I148" s="30">
        <v>0</v>
      </c>
      <c r="J148" s="248"/>
      <c r="K148" s="230"/>
      <c r="L148" s="248"/>
    </row>
    <row r="149" spans="1:12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51965</v>
      </c>
      <c r="I149" s="30">
        <v>129700</v>
      </c>
      <c r="J149" s="248"/>
      <c r="K149" s="230"/>
      <c r="L149" s="248"/>
    </row>
    <row r="150" spans="1:12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1245</v>
      </c>
      <c r="I150" s="30">
        <v>2533</v>
      </c>
      <c r="J150" s="248"/>
      <c r="K150" s="230"/>
      <c r="L150" s="248"/>
    </row>
    <row r="151" spans="1:12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716</v>
      </c>
      <c r="I151" s="30">
        <v>1485</v>
      </c>
      <c r="J151" s="248"/>
      <c r="K151" s="230"/>
      <c r="L151" s="248"/>
    </row>
    <row r="152" spans="1:12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1284</v>
      </c>
      <c r="I152" s="30">
        <v>2156</v>
      </c>
      <c r="J152" s="248"/>
      <c r="K152" s="230"/>
      <c r="L152" s="248"/>
    </row>
    <row r="153" spans="1:12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714</v>
      </c>
      <c r="I153" s="30">
        <v>1785</v>
      </c>
      <c r="J153" s="248"/>
      <c r="K153" s="230"/>
      <c r="L153" s="248"/>
    </row>
    <row r="154" spans="1:12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997</v>
      </c>
      <c r="I154" s="30">
        <v>600</v>
      </c>
      <c r="J154" s="248"/>
      <c r="K154" s="230"/>
      <c r="L154" s="248"/>
    </row>
    <row r="155" spans="1:12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1574</v>
      </c>
      <c r="I155" s="30">
        <v>4332</v>
      </c>
      <c r="J155" s="248"/>
      <c r="K155" s="230"/>
      <c r="L155" s="248"/>
    </row>
    <row r="156" spans="1:12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4152</v>
      </c>
      <c r="I156" s="30">
        <v>9623</v>
      </c>
      <c r="J156" s="248"/>
      <c r="K156" s="230"/>
      <c r="L156" s="248"/>
    </row>
    <row r="157" spans="1:12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3754</v>
      </c>
      <c r="I157" s="30">
        <v>18635</v>
      </c>
      <c r="J157" s="248"/>
      <c r="K157" s="230"/>
      <c r="L157" s="248"/>
    </row>
    <row r="158" spans="1:12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285</v>
      </c>
      <c r="I158" s="30">
        <v>428</v>
      </c>
      <c r="J158" s="248"/>
      <c r="K158" s="230"/>
      <c r="L158" s="248"/>
    </row>
    <row r="159" spans="1:12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3309</v>
      </c>
      <c r="I159" s="30">
        <v>7175</v>
      </c>
      <c r="J159" s="248"/>
      <c r="K159" s="230"/>
      <c r="L159" s="248"/>
    </row>
    <row r="160" spans="1:12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98</v>
      </c>
      <c r="I160" s="30">
        <v>200</v>
      </c>
      <c r="J160" s="248"/>
      <c r="K160" s="230"/>
      <c r="L160" s="248"/>
    </row>
    <row r="161" spans="1:12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3160</v>
      </c>
      <c r="I161" s="30">
        <v>9357</v>
      </c>
      <c r="J161" s="248"/>
      <c r="K161" s="230"/>
      <c r="L161" s="248"/>
    </row>
    <row r="162" spans="1:12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6321</v>
      </c>
      <c r="I162" s="30">
        <v>12339</v>
      </c>
      <c r="J162" s="248"/>
      <c r="K162" s="230"/>
      <c r="L162" s="248"/>
    </row>
    <row r="163" spans="1:12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1543</v>
      </c>
      <c r="I163" s="30">
        <v>5330</v>
      </c>
      <c r="J163" s="248"/>
      <c r="K163" s="230"/>
      <c r="L163" s="248"/>
    </row>
    <row r="164" spans="1:12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209</v>
      </c>
      <c r="I164" s="30">
        <v>739</v>
      </c>
      <c r="J164" s="248"/>
      <c r="K164" s="230"/>
      <c r="L164" s="248"/>
    </row>
    <row r="165" spans="1:12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7230</v>
      </c>
      <c r="I165" s="30">
        <v>24432</v>
      </c>
      <c r="J165" s="248"/>
      <c r="K165" s="230"/>
      <c r="L165" s="248"/>
    </row>
    <row r="166" spans="1:12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2513</v>
      </c>
      <c r="I166" s="30">
        <v>9305</v>
      </c>
      <c r="J166" s="248"/>
      <c r="K166" s="230"/>
      <c r="L166" s="248"/>
    </row>
    <row r="167" spans="1:12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3145</v>
      </c>
      <c r="I167" s="30">
        <v>10000</v>
      </c>
      <c r="J167" s="248"/>
      <c r="K167" s="230"/>
      <c r="L167" s="248"/>
    </row>
    <row r="168" spans="1:12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2988</v>
      </c>
      <c r="I168" s="30">
        <v>4303</v>
      </c>
      <c r="J168" s="248"/>
      <c r="K168" s="230"/>
      <c r="L168" s="248"/>
    </row>
    <row r="169" spans="1:12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0</v>
      </c>
      <c r="I169" s="30">
        <v>0</v>
      </c>
      <c r="J169" s="248"/>
      <c r="K169" s="230"/>
      <c r="L169" s="248"/>
    </row>
    <row r="170" spans="1:12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0</v>
      </c>
      <c r="I170" s="30">
        <v>0</v>
      </c>
      <c r="J170" s="248"/>
      <c r="K170" s="230"/>
      <c r="L170" s="248"/>
    </row>
    <row r="171" spans="1:12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154</v>
      </c>
      <c r="I171" s="30">
        <v>310</v>
      </c>
      <c r="J171" s="248"/>
      <c r="K171" s="230"/>
      <c r="L171" s="248"/>
    </row>
    <row r="172" spans="1:12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542</v>
      </c>
      <c r="I172" s="30">
        <v>2305</v>
      </c>
      <c r="J172" s="248"/>
      <c r="K172" s="230"/>
      <c r="L172" s="248"/>
    </row>
    <row r="173" spans="1:12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0</v>
      </c>
      <c r="I173" s="30">
        <v>0</v>
      </c>
      <c r="J173" s="248"/>
      <c r="K173" s="230"/>
      <c r="L173" s="248"/>
    </row>
    <row r="174" spans="1:12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6985</v>
      </c>
      <c r="F174" s="30">
        <v>17030</v>
      </c>
      <c r="G174" s="30">
        <v>46258</v>
      </c>
      <c r="H174" s="30">
        <v>5349</v>
      </c>
      <c r="I174" s="30">
        <v>22009</v>
      </c>
      <c r="J174" s="248"/>
      <c r="K174" s="230"/>
      <c r="L174" s="248"/>
    </row>
    <row r="175" spans="1:12" ht="15" hidden="1">
      <c r="A175" s="29">
        <v>39142</v>
      </c>
      <c r="B175" s="30">
        <v>7558</v>
      </c>
      <c r="C175" s="30">
        <v>25908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573</v>
      </c>
      <c r="I175" s="30">
        <v>1514</v>
      </c>
      <c r="J175" s="248"/>
      <c r="K175" s="230"/>
      <c r="L175" s="248"/>
    </row>
    <row r="176" spans="1:12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3755</v>
      </c>
      <c r="I176" s="30">
        <v>13182</v>
      </c>
      <c r="J176" s="248"/>
      <c r="K176" s="230"/>
      <c r="L176" s="248"/>
    </row>
    <row r="177" spans="1:12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46147</v>
      </c>
      <c r="H177" s="30">
        <v>3154</v>
      </c>
      <c r="I177" s="30">
        <v>9243</v>
      </c>
      <c r="J177" s="248"/>
      <c r="K177" s="230"/>
      <c r="L177" s="248"/>
    </row>
    <row r="178" spans="1:12" ht="15" hidden="1">
      <c r="A178" s="29">
        <v>39234</v>
      </c>
      <c r="B178" s="30">
        <v>10308</v>
      </c>
      <c r="C178" s="30">
        <v>37502</v>
      </c>
      <c r="D178" s="30">
        <v>11224</v>
      </c>
      <c r="E178" s="30">
        <v>30041</v>
      </c>
      <c r="F178" s="30">
        <v>41799</v>
      </c>
      <c r="G178" s="30">
        <v>109767</v>
      </c>
      <c r="H178" s="30">
        <v>2395</v>
      </c>
      <c r="I178" s="30">
        <v>6600</v>
      </c>
      <c r="J178" s="248"/>
      <c r="K178" s="230"/>
      <c r="L178" s="248"/>
    </row>
    <row r="179" spans="1:12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40066</v>
      </c>
      <c r="H179" s="30">
        <v>3080</v>
      </c>
      <c r="I179" s="30">
        <v>8181</v>
      </c>
      <c r="J179" s="248"/>
      <c r="K179" s="230"/>
      <c r="L179" s="248"/>
    </row>
    <row r="180" spans="1:12" ht="15" hidden="1">
      <c r="A180" s="29">
        <v>39295</v>
      </c>
      <c r="B180" s="30">
        <v>24077</v>
      </c>
      <c r="C180" s="30">
        <v>137079</v>
      </c>
      <c r="D180" s="30">
        <v>42671</v>
      </c>
      <c r="E180" s="30">
        <v>232033</v>
      </c>
      <c r="F180" s="30">
        <v>72333</v>
      </c>
      <c r="G180" s="30">
        <v>219277</v>
      </c>
      <c r="H180" s="30">
        <v>249</v>
      </c>
      <c r="I180" s="30">
        <v>658</v>
      </c>
      <c r="J180" s="248"/>
      <c r="K180" s="230"/>
      <c r="L180" s="248"/>
    </row>
    <row r="181" spans="1:12" ht="15" hidden="1">
      <c r="A181" s="29">
        <v>39326</v>
      </c>
      <c r="B181" s="30">
        <v>17692</v>
      </c>
      <c r="C181" s="30">
        <v>57761</v>
      </c>
      <c r="D181" s="30">
        <v>6373</v>
      </c>
      <c r="E181" s="30">
        <v>20394</v>
      </c>
      <c r="F181" s="30">
        <v>30455</v>
      </c>
      <c r="G181" s="30">
        <v>78013</v>
      </c>
      <c r="H181" s="30">
        <v>4160</v>
      </c>
      <c r="I181" s="30">
        <v>20978</v>
      </c>
      <c r="J181" s="248"/>
      <c r="K181" s="230"/>
      <c r="L181" s="248"/>
    </row>
    <row r="182" spans="1:12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8663</v>
      </c>
      <c r="F182" s="30">
        <v>59202</v>
      </c>
      <c r="G182" s="30">
        <v>166233</v>
      </c>
      <c r="H182" s="30">
        <v>2231</v>
      </c>
      <c r="I182" s="30">
        <v>8514</v>
      </c>
      <c r="J182" s="248"/>
      <c r="K182" s="230"/>
      <c r="L182" s="248"/>
    </row>
    <row r="183" spans="1:12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51495</v>
      </c>
      <c r="H183" s="30">
        <v>2053</v>
      </c>
      <c r="I183" s="30">
        <v>7813</v>
      </c>
      <c r="J183" s="248"/>
      <c r="K183" s="230"/>
      <c r="L183" s="248"/>
    </row>
    <row r="184" spans="1:12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41074</v>
      </c>
      <c r="F184" s="30">
        <v>9288</v>
      </c>
      <c r="G184" s="30">
        <v>29672</v>
      </c>
      <c r="H184" s="30">
        <v>2477</v>
      </c>
      <c r="I184" s="30">
        <v>12385</v>
      </c>
      <c r="J184" s="248"/>
      <c r="K184" s="230"/>
      <c r="L184" s="248"/>
    </row>
    <row r="185" spans="1:12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2616</v>
      </c>
      <c r="I185" s="30">
        <v>13080</v>
      </c>
      <c r="J185" s="248"/>
      <c r="K185" s="230"/>
      <c r="L185" s="248"/>
    </row>
    <row r="186" spans="1:12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186332</v>
      </c>
      <c r="H186" s="30">
        <v>3842</v>
      </c>
      <c r="I186" s="30">
        <v>14658</v>
      </c>
      <c r="J186" s="248"/>
      <c r="K186" s="230"/>
      <c r="L186" s="248"/>
    </row>
    <row r="187" spans="1:12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0</v>
      </c>
      <c r="I187" s="30">
        <v>0</v>
      </c>
      <c r="J187" s="248"/>
      <c r="K187" s="230"/>
      <c r="L187" s="248"/>
    </row>
    <row r="188" spans="1:12" ht="15" hidden="1">
      <c r="A188" s="29">
        <v>39539</v>
      </c>
      <c r="B188" s="30">
        <v>28509</v>
      </c>
      <c r="C188" s="30">
        <v>101116</v>
      </c>
      <c r="D188" s="30">
        <v>5986</v>
      </c>
      <c r="E188" s="30">
        <v>30527</v>
      </c>
      <c r="F188" s="30">
        <v>29100</v>
      </c>
      <c r="G188" s="30">
        <v>92126</v>
      </c>
      <c r="H188" s="30">
        <v>706</v>
      </c>
      <c r="I188" s="30">
        <v>3455</v>
      </c>
      <c r="J188" s="248"/>
      <c r="K188" s="230"/>
      <c r="L188" s="248"/>
    </row>
    <row r="189" spans="1:12" ht="15" hidden="1">
      <c r="A189" s="29">
        <v>39569</v>
      </c>
      <c r="B189" s="30">
        <v>18993</v>
      </c>
      <c r="C189" s="30">
        <v>90231</v>
      </c>
      <c r="D189" s="30">
        <v>18571</v>
      </c>
      <c r="E189" s="30">
        <v>65886</v>
      </c>
      <c r="F189" s="30">
        <v>31682</v>
      </c>
      <c r="G189" s="30">
        <v>92559</v>
      </c>
      <c r="H189" s="30">
        <v>381</v>
      </c>
      <c r="I189" s="30">
        <v>1905</v>
      </c>
      <c r="J189" s="248"/>
      <c r="K189" s="230"/>
      <c r="L189" s="248"/>
    </row>
    <row r="190" spans="1:12" ht="15" hidden="1">
      <c r="A190" s="29">
        <v>39600</v>
      </c>
      <c r="B190" s="30">
        <v>22285</v>
      </c>
      <c r="C190" s="30">
        <v>122517</v>
      </c>
      <c r="D190" s="30">
        <v>4450</v>
      </c>
      <c r="E190" s="30">
        <v>17049</v>
      </c>
      <c r="F190" s="30">
        <v>61204</v>
      </c>
      <c r="G190" s="30">
        <v>178611</v>
      </c>
      <c r="H190" s="30">
        <v>1228</v>
      </c>
      <c r="I190" s="30">
        <v>2825</v>
      </c>
      <c r="J190" s="248"/>
      <c r="K190" s="230"/>
      <c r="L190" s="248"/>
    </row>
    <row r="191" spans="1:12" ht="15" hidden="1">
      <c r="A191" s="29">
        <v>39630</v>
      </c>
      <c r="B191" s="30">
        <v>42120</v>
      </c>
      <c r="C191" s="30">
        <v>219706</v>
      </c>
      <c r="D191" s="30">
        <v>12536</v>
      </c>
      <c r="E191" s="30">
        <v>64609</v>
      </c>
      <c r="F191" s="30">
        <v>43006</v>
      </c>
      <c r="G191" s="30">
        <v>130601</v>
      </c>
      <c r="H191" s="30">
        <v>2735</v>
      </c>
      <c r="I191" s="30">
        <v>12300</v>
      </c>
      <c r="J191" s="248"/>
      <c r="K191" s="230"/>
      <c r="L191" s="248"/>
    </row>
    <row r="192" spans="1:12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104365</v>
      </c>
      <c r="H192" s="30">
        <v>644</v>
      </c>
      <c r="I192" s="30">
        <v>3053</v>
      </c>
      <c r="J192" s="248"/>
      <c r="K192" s="230"/>
      <c r="L192" s="248"/>
    </row>
    <row r="193" spans="1:12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96311</v>
      </c>
      <c r="G193" s="30">
        <v>284575</v>
      </c>
      <c r="H193" s="30">
        <v>2648</v>
      </c>
      <c r="I193" s="30">
        <v>13240</v>
      </c>
      <c r="J193" s="248"/>
      <c r="K193" s="230"/>
      <c r="L193" s="248"/>
    </row>
    <row r="194" spans="1:12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5443</v>
      </c>
      <c r="F194" s="30">
        <v>39529</v>
      </c>
      <c r="G194" s="30">
        <v>103290</v>
      </c>
      <c r="H194" s="30">
        <v>455</v>
      </c>
      <c r="I194" s="30">
        <v>2113</v>
      </c>
      <c r="J194" s="248"/>
      <c r="K194" s="230"/>
      <c r="L194" s="248"/>
    </row>
    <row r="195" spans="1:12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24815</v>
      </c>
      <c r="F195" s="30">
        <v>37572</v>
      </c>
      <c r="G195" s="30">
        <v>145725</v>
      </c>
      <c r="H195" s="30">
        <v>0</v>
      </c>
      <c r="I195" s="30">
        <v>0</v>
      </c>
      <c r="J195" s="248"/>
      <c r="K195" s="230"/>
      <c r="L195" s="248"/>
    </row>
    <row r="196" spans="1:12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  <c r="J196" s="248"/>
      <c r="K196" s="230"/>
      <c r="L196" s="248"/>
    </row>
    <row r="197" spans="1:12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15008</v>
      </c>
      <c r="I197" s="35">
        <v>54463</v>
      </c>
      <c r="J197" s="248"/>
      <c r="K197" s="231">
        <f>B197+D197+F197+H197</f>
        <v>101198</v>
      </c>
      <c r="L197" s="248"/>
    </row>
    <row r="198" spans="1:12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0</v>
      </c>
      <c r="I198" s="35">
        <v>0</v>
      </c>
      <c r="J198" s="248"/>
      <c r="K198" s="231">
        <f t="shared" ref="K198:K220" si="0">B198+D198+F198+H198</f>
        <v>67590</v>
      </c>
      <c r="L198" s="248"/>
    </row>
    <row r="199" spans="1:12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498</v>
      </c>
      <c r="I199" s="35">
        <v>2736</v>
      </c>
      <c r="J199" s="248"/>
      <c r="K199" s="231">
        <f t="shared" si="0"/>
        <v>47385</v>
      </c>
      <c r="L199" s="248"/>
    </row>
    <row r="200" spans="1:12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0</v>
      </c>
      <c r="I200" s="35">
        <v>0</v>
      </c>
      <c r="J200" s="248"/>
      <c r="K200" s="231">
        <f t="shared" si="0"/>
        <v>68897</v>
      </c>
      <c r="L200" s="248"/>
    </row>
    <row r="201" spans="1:12">
      <c r="A201" s="29">
        <v>39934</v>
      </c>
      <c r="B201" s="35">
        <v>35145</v>
      </c>
      <c r="C201" s="35">
        <v>175725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1414</v>
      </c>
      <c r="I201" s="35">
        <v>7070</v>
      </c>
      <c r="J201" s="248"/>
      <c r="K201" s="231">
        <f t="shared" si="0"/>
        <v>108833</v>
      </c>
      <c r="L201" s="248"/>
    </row>
    <row r="202" spans="1:12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570</v>
      </c>
      <c r="I202" s="35">
        <v>2850</v>
      </c>
      <c r="J202" s="248"/>
      <c r="K202" s="231">
        <f t="shared" si="0"/>
        <v>33345</v>
      </c>
      <c r="L202" s="248"/>
    </row>
    <row r="203" spans="1:12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0</v>
      </c>
      <c r="I203" s="35">
        <v>0</v>
      </c>
      <c r="J203" s="248"/>
      <c r="K203" s="231">
        <f t="shared" si="0"/>
        <v>54208</v>
      </c>
      <c r="L203" s="248"/>
    </row>
    <row r="204" spans="1:12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1876</v>
      </c>
      <c r="I204" s="35">
        <v>10302</v>
      </c>
      <c r="J204" s="248"/>
      <c r="K204" s="231">
        <f t="shared" si="0"/>
        <v>28254</v>
      </c>
      <c r="L204" s="248"/>
    </row>
    <row r="205" spans="1:12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959</v>
      </c>
      <c r="I205" s="35">
        <v>2907</v>
      </c>
      <c r="J205" s="248"/>
      <c r="K205" s="231">
        <f t="shared" si="0"/>
        <v>49795</v>
      </c>
      <c r="L205" s="248"/>
    </row>
    <row r="206" spans="1:12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0</v>
      </c>
      <c r="I206" s="35">
        <v>0</v>
      </c>
      <c r="J206" s="248"/>
      <c r="K206" s="231">
        <f t="shared" si="0"/>
        <v>20674</v>
      </c>
      <c r="L206" s="248"/>
    </row>
    <row r="207" spans="1:12">
      <c r="A207" s="29">
        <v>40118</v>
      </c>
      <c r="B207" s="35">
        <v>25115</v>
      </c>
      <c r="C207" s="35">
        <v>179099</v>
      </c>
      <c r="D207" s="35">
        <v>1561</v>
      </c>
      <c r="E207" s="35">
        <v>12342</v>
      </c>
      <c r="F207" s="35">
        <v>17866</v>
      </c>
      <c r="G207" s="35">
        <v>68699</v>
      </c>
      <c r="H207" s="35">
        <v>20849</v>
      </c>
      <c r="I207" s="35">
        <v>108402</v>
      </c>
      <c r="J207" s="248"/>
      <c r="K207" s="231">
        <f t="shared" si="0"/>
        <v>65391</v>
      </c>
      <c r="L207" s="248"/>
    </row>
    <row r="208" spans="1:12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483</v>
      </c>
      <c r="I208" s="35">
        <v>3194</v>
      </c>
      <c r="J208" s="248"/>
      <c r="K208" s="231">
        <f t="shared" si="0"/>
        <v>19847</v>
      </c>
      <c r="L208" s="248"/>
    </row>
    <row r="209" spans="1:12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0</v>
      </c>
      <c r="I209" s="35">
        <v>0</v>
      </c>
      <c r="J209" s="248"/>
      <c r="K209" s="231">
        <f t="shared" si="0"/>
        <v>17946</v>
      </c>
      <c r="L209" s="248"/>
    </row>
    <row r="210" spans="1:12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1894</v>
      </c>
      <c r="I210" s="35">
        <v>10141</v>
      </c>
      <c r="J210" s="248"/>
      <c r="K210" s="231">
        <f t="shared" si="0"/>
        <v>67150</v>
      </c>
      <c r="L210" s="248"/>
    </row>
    <row r="211" spans="1:12">
      <c r="A211" s="29">
        <v>40238</v>
      </c>
      <c r="B211" s="35">
        <v>44491</v>
      </c>
      <c r="C211" s="35">
        <v>322175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859</v>
      </c>
      <c r="I211" s="35">
        <v>3866</v>
      </c>
      <c r="J211" s="248"/>
      <c r="K211" s="231">
        <f t="shared" si="0"/>
        <v>69799</v>
      </c>
      <c r="L211" s="248"/>
    </row>
    <row r="212" spans="1:12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2070</v>
      </c>
      <c r="I212" s="35">
        <v>12948</v>
      </c>
      <c r="J212" s="248"/>
      <c r="K212" s="231">
        <f t="shared" si="0"/>
        <v>27620</v>
      </c>
      <c r="L212" s="248"/>
    </row>
    <row r="213" spans="1:12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1113</v>
      </c>
      <c r="I213" s="35">
        <v>3967</v>
      </c>
      <c r="J213" s="248"/>
      <c r="K213" s="231">
        <f t="shared" si="0"/>
        <v>26775</v>
      </c>
      <c r="L213" s="248"/>
    </row>
    <row r="214" spans="1:12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2612</v>
      </c>
      <c r="I214" s="35">
        <v>14178</v>
      </c>
      <c r="J214" s="248"/>
      <c r="K214" s="231">
        <f t="shared" si="0"/>
        <v>37712</v>
      </c>
      <c r="L214" s="248"/>
    </row>
    <row r="215" spans="1:12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0</v>
      </c>
      <c r="I215" s="35">
        <v>0</v>
      </c>
      <c r="J215" s="248"/>
      <c r="K215" s="231">
        <f t="shared" si="0"/>
        <v>34770</v>
      </c>
      <c r="L215" s="248"/>
    </row>
    <row r="216" spans="1:12">
      <c r="A216" s="29">
        <v>40391</v>
      </c>
      <c r="B216" s="35">
        <v>3582</v>
      </c>
      <c r="C216" s="35">
        <v>26507</v>
      </c>
      <c r="D216" s="35">
        <v>3771</v>
      </c>
      <c r="E216" s="35">
        <v>17698</v>
      </c>
      <c r="F216" s="35">
        <v>8079</v>
      </c>
      <c r="G216" s="35">
        <v>35201</v>
      </c>
      <c r="H216" s="35">
        <v>853</v>
      </c>
      <c r="I216" s="35">
        <v>1991</v>
      </c>
      <c r="J216" s="248"/>
      <c r="K216" s="231">
        <f t="shared" si="0"/>
        <v>16285</v>
      </c>
      <c r="L216" s="248"/>
    </row>
    <row r="217" spans="1:12">
      <c r="A217" s="29">
        <v>40422</v>
      </c>
      <c r="B217" s="35">
        <v>3174</v>
      </c>
      <c r="C217" s="35">
        <v>21496</v>
      </c>
      <c r="D217" s="35">
        <v>373</v>
      </c>
      <c r="E217" s="35">
        <v>1265</v>
      </c>
      <c r="F217" s="35">
        <v>26039</v>
      </c>
      <c r="G217" s="35">
        <v>94315</v>
      </c>
      <c r="H217" s="35">
        <v>4146</v>
      </c>
      <c r="I217" s="35">
        <v>23245</v>
      </c>
      <c r="J217" s="248"/>
      <c r="K217" s="231">
        <f t="shared" si="0"/>
        <v>33732</v>
      </c>
      <c r="L217" s="248"/>
    </row>
    <row r="218" spans="1:12">
      <c r="A218" s="29">
        <v>40452</v>
      </c>
      <c r="B218" s="35">
        <v>11223</v>
      </c>
      <c r="C218" s="35">
        <v>83048</v>
      </c>
      <c r="D218" s="35">
        <v>0</v>
      </c>
      <c r="E218" s="35">
        <v>0</v>
      </c>
      <c r="F218" s="35">
        <v>24890</v>
      </c>
      <c r="G218" s="35">
        <v>110105</v>
      </c>
      <c r="H218" s="35">
        <v>0</v>
      </c>
      <c r="I218" s="35">
        <v>0</v>
      </c>
      <c r="J218" s="248"/>
      <c r="K218" s="231">
        <f t="shared" si="0"/>
        <v>36113</v>
      </c>
      <c r="L218" s="248"/>
    </row>
    <row r="219" spans="1:12">
      <c r="A219" s="29">
        <v>40483</v>
      </c>
      <c r="B219" s="35">
        <v>10307</v>
      </c>
      <c r="C219" s="35">
        <v>72006</v>
      </c>
      <c r="D219" s="35">
        <v>412</v>
      </c>
      <c r="E219" s="35">
        <v>3049</v>
      </c>
      <c r="F219" s="35">
        <v>8575</v>
      </c>
      <c r="G219" s="35">
        <v>32584</v>
      </c>
      <c r="H219" s="35">
        <v>741</v>
      </c>
      <c r="I219" s="35">
        <v>2724</v>
      </c>
      <c r="J219" s="248"/>
      <c r="K219" s="231">
        <f t="shared" si="0"/>
        <v>20035</v>
      </c>
      <c r="L219" s="248"/>
    </row>
    <row r="220" spans="1:12">
      <c r="A220" s="29">
        <v>40513</v>
      </c>
      <c r="B220" s="35">
        <v>4012</v>
      </c>
      <c r="C220" s="35">
        <v>18616</v>
      </c>
      <c r="D220" s="35">
        <v>1102</v>
      </c>
      <c r="E220" s="35">
        <v>7132</v>
      </c>
      <c r="F220" s="35">
        <v>20421</v>
      </c>
      <c r="G220" s="35">
        <v>70458</v>
      </c>
      <c r="H220" s="35">
        <v>1224</v>
      </c>
      <c r="I220" s="35">
        <v>5194</v>
      </c>
      <c r="J220" s="248"/>
      <c r="K220" s="231">
        <f t="shared" si="0"/>
        <v>26759</v>
      </c>
      <c r="L220" s="248"/>
    </row>
    <row r="221" spans="1:12">
      <c r="A221" s="29">
        <v>40544</v>
      </c>
      <c r="B221" s="35">
        <v>2123</v>
      </c>
      <c r="C221" s="35">
        <v>18616</v>
      </c>
      <c r="D221" s="35">
        <v>104693</v>
      </c>
      <c r="E221" s="35">
        <v>616880</v>
      </c>
      <c r="F221" s="35">
        <v>13906</v>
      </c>
      <c r="G221" s="35">
        <v>52892</v>
      </c>
      <c r="H221" s="35">
        <v>931</v>
      </c>
      <c r="I221" s="35">
        <v>5561</v>
      </c>
      <c r="J221" s="248"/>
      <c r="K221" s="231">
        <f>B221+D221+F221+H221</f>
        <v>121653</v>
      </c>
      <c r="L221" s="248"/>
    </row>
    <row r="222" spans="1:12">
      <c r="A222" s="29">
        <v>40575</v>
      </c>
      <c r="B222" s="35">
        <v>6512</v>
      </c>
      <c r="C222" s="35">
        <v>44550</v>
      </c>
      <c r="D222" s="35">
        <v>9038</v>
      </c>
      <c r="E222" s="35">
        <v>60292</v>
      </c>
      <c r="F222" s="35">
        <v>19626</v>
      </c>
      <c r="G222" s="35">
        <v>77418</v>
      </c>
      <c r="H222" s="35">
        <v>528</v>
      </c>
      <c r="I222" s="35">
        <v>3379</v>
      </c>
      <c r="J222" s="248"/>
      <c r="K222" s="231">
        <f>B222+D222+F222+H222</f>
        <v>35704</v>
      </c>
      <c r="L222" s="248"/>
    </row>
    <row r="223" spans="1:12">
      <c r="A223" s="29">
        <v>40603</v>
      </c>
      <c r="B223" s="35">
        <v>37991</v>
      </c>
      <c r="C223" s="35">
        <v>275700</v>
      </c>
      <c r="D223" s="35">
        <v>3010</v>
      </c>
      <c r="E223" s="35">
        <v>20902</v>
      </c>
      <c r="F223" s="35">
        <v>20414</v>
      </c>
      <c r="G223" s="35">
        <v>79175</v>
      </c>
      <c r="H223" s="35">
        <v>1677</v>
      </c>
      <c r="I223" s="35">
        <v>10733</v>
      </c>
      <c r="J223" s="248"/>
      <c r="K223" s="231">
        <f>B223+D223+F223+H223</f>
        <v>63092</v>
      </c>
      <c r="L223" s="248"/>
    </row>
    <row r="224" spans="1:12">
      <c r="A224" s="29">
        <v>40634</v>
      </c>
      <c r="B224" s="35">
        <v>133</v>
      </c>
      <c r="C224" s="35">
        <v>399</v>
      </c>
      <c r="D224" s="35">
        <v>91</v>
      </c>
      <c r="E224" s="35">
        <v>673</v>
      </c>
      <c r="F224" s="35">
        <v>29577</v>
      </c>
      <c r="G224" s="35">
        <v>114815</v>
      </c>
      <c r="H224" s="35">
        <v>0</v>
      </c>
      <c r="I224" s="35">
        <v>0</v>
      </c>
      <c r="J224" s="248"/>
      <c r="K224" s="231">
        <f>B224+D224+F224+H224</f>
        <v>29801</v>
      </c>
      <c r="L224" s="248"/>
    </row>
    <row r="225" spans="1:12">
      <c r="A225" s="29">
        <v>40664</v>
      </c>
      <c r="B225" s="35">
        <v>0</v>
      </c>
      <c r="C225" s="35">
        <v>0</v>
      </c>
      <c r="D225" s="35">
        <v>5324</v>
      </c>
      <c r="E225" s="35">
        <v>19360</v>
      </c>
      <c r="F225" s="35">
        <v>40848</v>
      </c>
      <c r="G225" s="35">
        <v>161762</v>
      </c>
      <c r="H225" s="35">
        <v>1768</v>
      </c>
      <c r="I225" s="35">
        <v>10946</v>
      </c>
      <c r="J225" s="248"/>
      <c r="K225" s="231">
        <f>B225+D225+F225+H225</f>
        <v>47940</v>
      </c>
      <c r="L225" s="248"/>
    </row>
    <row r="226" spans="1:12">
      <c r="A226" s="29"/>
      <c r="B226" s="35"/>
      <c r="C226" s="35"/>
      <c r="D226" s="35"/>
      <c r="E226" s="35"/>
      <c r="F226" s="35"/>
      <c r="G226" s="35"/>
      <c r="H226" s="35"/>
      <c r="I226" s="35"/>
      <c r="J226" s="248"/>
      <c r="K226" s="230"/>
      <c r="L226" s="248"/>
    </row>
    <row r="227" spans="1:12">
      <c r="A227" s="28" t="s">
        <v>9</v>
      </c>
      <c r="B227" s="35">
        <f>AVERAGE(B5:B16)</f>
        <v>3840.0833333333335</v>
      </c>
      <c r="C227" s="35">
        <f t="shared" ref="C227:I227" si="1">AVERAGE(C5:C16)</f>
        <v>4589.833333333333</v>
      </c>
      <c r="D227" s="35">
        <f t="shared" si="1"/>
        <v>7911.75</v>
      </c>
      <c r="E227" s="35">
        <f t="shared" si="1"/>
        <v>8521.9166666666661</v>
      </c>
      <c r="F227" s="35">
        <f t="shared" si="1"/>
        <v>19273.166666666668</v>
      </c>
      <c r="G227" s="35">
        <f t="shared" si="1"/>
        <v>14460.416666666666</v>
      </c>
      <c r="H227" s="35">
        <f t="shared" si="1"/>
        <v>4569</v>
      </c>
      <c r="I227" s="35">
        <f t="shared" si="1"/>
        <v>4149.25</v>
      </c>
      <c r="J227" s="231"/>
      <c r="K227" s="231"/>
      <c r="L227" s="286"/>
    </row>
    <row r="228" spans="1:12">
      <c r="A228" s="28" t="s">
        <v>10</v>
      </c>
      <c r="B228" s="35">
        <f>AVERAGE(B17:B28)</f>
        <v>14243.75</v>
      </c>
      <c r="C228" s="35">
        <f t="shared" ref="C228:I228" si="2">AVERAGE(C17:C28)</f>
        <v>27548</v>
      </c>
      <c r="D228" s="35">
        <f t="shared" si="2"/>
        <v>9089</v>
      </c>
      <c r="E228" s="35">
        <f t="shared" si="2"/>
        <v>7273</v>
      </c>
      <c r="F228" s="35">
        <f t="shared" si="2"/>
        <v>29577.666666666668</v>
      </c>
      <c r="G228" s="35">
        <f t="shared" si="2"/>
        <v>23658.416666666668</v>
      </c>
      <c r="H228" s="35">
        <f t="shared" si="2"/>
        <v>7634.166666666667</v>
      </c>
      <c r="I228" s="35">
        <f t="shared" si="2"/>
        <v>6637.666666666667</v>
      </c>
      <c r="J228" s="231"/>
      <c r="K228" s="231"/>
      <c r="L228" s="286"/>
    </row>
    <row r="229" spans="1:12">
      <c r="A229" s="28" t="s">
        <v>11</v>
      </c>
      <c r="B229" s="35">
        <f>AVERAGE(B29:B40)</f>
        <v>5982.916666666667</v>
      </c>
      <c r="C229" s="35">
        <f t="shared" ref="C229:I229" si="3">AVERAGE(C29:C40)</f>
        <v>7632.833333333333</v>
      </c>
      <c r="D229" s="35">
        <f t="shared" si="3"/>
        <v>12454.333333333334</v>
      </c>
      <c r="E229" s="35">
        <f t="shared" si="3"/>
        <v>14592.083333333334</v>
      </c>
      <c r="F229" s="35">
        <f t="shared" si="3"/>
        <v>51713.583333333336</v>
      </c>
      <c r="G229" s="35">
        <f t="shared" si="3"/>
        <v>62975.083333333336</v>
      </c>
      <c r="H229" s="35">
        <f t="shared" si="3"/>
        <v>6208.583333333333</v>
      </c>
      <c r="I229" s="35">
        <f t="shared" si="3"/>
        <v>9236.3333333333339</v>
      </c>
      <c r="J229" s="231"/>
      <c r="K229" s="231"/>
      <c r="L229" s="286"/>
    </row>
    <row r="230" spans="1:12">
      <c r="A230" s="28" t="s">
        <v>12</v>
      </c>
      <c r="B230" s="35">
        <f>AVERAGE(B41:B52)</f>
        <v>7401</v>
      </c>
      <c r="C230" s="35">
        <f t="shared" ref="C230:I230" si="4">AVERAGE(C41:C52)</f>
        <v>11382</v>
      </c>
      <c r="D230" s="35">
        <f t="shared" si="4"/>
        <v>6991.166666666667</v>
      </c>
      <c r="E230" s="35">
        <f t="shared" si="4"/>
        <v>7548.666666666667</v>
      </c>
      <c r="F230" s="35">
        <f t="shared" si="4"/>
        <v>33714.916666666664</v>
      </c>
      <c r="G230" s="35">
        <f t="shared" si="4"/>
        <v>31883.166666666668</v>
      </c>
      <c r="H230" s="35">
        <f t="shared" si="4"/>
        <v>8724.4166666666661</v>
      </c>
      <c r="I230" s="35">
        <f t="shared" si="4"/>
        <v>10698.916666666666</v>
      </c>
      <c r="J230" s="231"/>
      <c r="K230" s="231"/>
      <c r="L230" s="286"/>
    </row>
    <row r="231" spans="1:12">
      <c r="A231" s="28" t="s">
        <v>13</v>
      </c>
      <c r="B231" s="35">
        <f>AVERAGE(B53:B64)</f>
        <v>8324.8333333333339</v>
      </c>
      <c r="C231" s="35">
        <f t="shared" ref="C231:I231" si="5">AVERAGE(C53:C64)</f>
        <v>12204</v>
      </c>
      <c r="D231" s="35">
        <f t="shared" si="5"/>
        <v>9341.1666666666661</v>
      </c>
      <c r="E231" s="35">
        <f t="shared" si="5"/>
        <v>10886.083333333334</v>
      </c>
      <c r="F231" s="35">
        <f t="shared" si="5"/>
        <v>19005.25</v>
      </c>
      <c r="G231" s="35">
        <f t="shared" si="5"/>
        <v>19974</v>
      </c>
      <c r="H231" s="35">
        <f t="shared" si="5"/>
        <v>7786.416666666667</v>
      </c>
      <c r="I231" s="35">
        <f t="shared" si="5"/>
        <v>10343.75</v>
      </c>
      <c r="J231" s="231"/>
      <c r="K231" s="231"/>
      <c r="L231" s="286"/>
    </row>
    <row r="232" spans="1:12">
      <c r="A232" s="28" t="s">
        <v>14</v>
      </c>
      <c r="B232" s="35">
        <f>AVERAGE(B65:B76)</f>
        <v>7065.166666666667</v>
      </c>
      <c r="C232" s="35">
        <f t="shared" ref="C232:I232" si="6">AVERAGE(C65:C76)</f>
        <v>12456.75</v>
      </c>
      <c r="D232" s="35">
        <f t="shared" si="6"/>
        <v>8364.5</v>
      </c>
      <c r="E232" s="35">
        <f t="shared" si="6"/>
        <v>13279.583333333334</v>
      </c>
      <c r="F232" s="35">
        <f t="shared" si="6"/>
        <v>18962.166666666668</v>
      </c>
      <c r="G232" s="35">
        <f t="shared" si="6"/>
        <v>21669.333333333332</v>
      </c>
      <c r="H232" s="35">
        <f t="shared" si="6"/>
        <v>6520.666666666667</v>
      </c>
      <c r="I232" s="35">
        <f t="shared" si="6"/>
        <v>7928.083333333333</v>
      </c>
      <c r="J232" s="231"/>
      <c r="K232" s="231"/>
      <c r="L232" s="286"/>
    </row>
    <row r="233" spans="1:12">
      <c r="A233" s="28" t="s">
        <v>15</v>
      </c>
      <c r="B233" s="35">
        <f>AVERAGE(B77:B88)</f>
        <v>9990.25</v>
      </c>
      <c r="C233" s="35">
        <f t="shared" ref="C233:I233" si="7">AVERAGE(C77:C88)</f>
        <v>20132</v>
      </c>
      <c r="D233" s="35">
        <f t="shared" si="7"/>
        <v>26515.833333333332</v>
      </c>
      <c r="E233" s="35">
        <f t="shared" si="7"/>
        <v>89936.583333333328</v>
      </c>
      <c r="F233" s="35">
        <f t="shared" si="7"/>
        <v>8909.75</v>
      </c>
      <c r="G233" s="35">
        <f t="shared" si="7"/>
        <v>11261.833333333334</v>
      </c>
      <c r="H233" s="35">
        <f t="shared" si="7"/>
        <v>7421.75</v>
      </c>
      <c r="I233" s="35">
        <f t="shared" si="7"/>
        <v>9889.5833333333339</v>
      </c>
      <c r="J233" s="231"/>
      <c r="K233" s="231"/>
      <c r="L233" s="286"/>
    </row>
    <row r="234" spans="1:12">
      <c r="A234" s="28" t="s">
        <v>16</v>
      </c>
      <c r="B234" s="35">
        <f>AVERAGE(B89:B100)</f>
        <v>4690.666666666667</v>
      </c>
      <c r="C234" s="35">
        <f t="shared" ref="C234:I234" si="8">AVERAGE(C89:C100)</f>
        <v>8566.1666666666661</v>
      </c>
      <c r="D234" s="35">
        <f t="shared" si="8"/>
        <v>7060.75</v>
      </c>
      <c r="E234" s="35">
        <f t="shared" si="8"/>
        <v>28239.25</v>
      </c>
      <c r="F234" s="35">
        <f t="shared" si="8"/>
        <v>14173.083333333334</v>
      </c>
      <c r="G234" s="35">
        <f t="shared" si="8"/>
        <v>18105.833333333332</v>
      </c>
      <c r="H234" s="35">
        <f t="shared" si="8"/>
        <v>2261.8333333333335</v>
      </c>
      <c r="I234" s="35">
        <f t="shared" si="8"/>
        <v>3139.25</v>
      </c>
      <c r="J234" s="231"/>
      <c r="K234" s="231"/>
      <c r="L234" s="286"/>
    </row>
    <row r="235" spans="1:12">
      <c r="A235" s="28" t="s">
        <v>17</v>
      </c>
      <c r="B235" s="35">
        <f>AVERAGE(B101:B112)</f>
        <v>11529.75</v>
      </c>
      <c r="C235" s="35">
        <f t="shared" ref="C235:I235" si="9">AVERAGE(C101:C112)</f>
        <v>23872.666666666668</v>
      </c>
      <c r="D235" s="35">
        <f t="shared" si="9"/>
        <v>3186</v>
      </c>
      <c r="E235" s="35">
        <f t="shared" si="9"/>
        <v>4859.333333333333</v>
      </c>
      <c r="F235" s="35">
        <f t="shared" si="9"/>
        <v>11034</v>
      </c>
      <c r="G235" s="35">
        <f t="shared" si="9"/>
        <v>16001.25</v>
      </c>
      <c r="H235" s="35">
        <f t="shared" si="9"/>
        <v>2507</v>
      </c>
      <c r="I235" s="35">
        <f t="shared" si="9"/>
        <v>2968.8333333333335</v>
      </c>
      <c r="J235" s="233"/>
      <c r="K235" s="233"/>
      <c r="L235" s="35"/>
    </row>
    <row r="236" spans="1:12">
      <c r="A236" s="28" t="s">
        <v>18</v>
      </c>
      <c r="B236" s="35">
        <f>AVERAGE(B113:B124)</f>
        <v>4412.583333333333</v>
      </c>
      <c r="C236" s="35">
        <f t="shared" ref="C236:I236" si="10">AVERAGE(C113:C124)</f>
        <v>10190.5</v>
      </c>
      <c r="D236" s="35">
        <f t="shared" si="10"/>
        <v>10516.583333333334</v>
      </c>
      <c r="E236" s="35">
        <f t="shared" si="10"/>
        <v>24836.833333333332</v>
      </c>
      <c r="F236" s="35">
        <f t="shared" si="10"/>
        <v>13680.166666666666</v>
      </c>
      <c r="G236" s="35">
        <f t="shared" si="10"/>
        <v>25362.833333333332</v>
      </c>
      <c r="H236" s="35">
        <f t="shared" si="10"/>
        <v>3559.5</v>
      </c>
      <c r="I236" s="35">
        <f t="shared" si="10"/>
        <v>5344.333333333333</v>
      </c>
      <c r="J236" s="233"/>
      <c r="K236" s="233"/>
      <c r="L236" s="35"/>
    </row>
    <row r="237" spans="1:12">
      <c r="A237" s="28" t="s">
        <v>19</v>
      </c>
      <c r="B237" s="35">
        <f>AVERAGE(B125:B136)</f>
        <v>2711.0833333333335</v>
      </c>
      <c r="C237" s="35">
        <f t="shared" ref="C237:I237" si="11">AVERAGE(C125:C136)</f>
        <v>5636.166666666667</v>
      </c>
      <c r="D237" s="35">
        <f t="shared" si="11"/>
        <v>11288.083333333334</v>
      </c>
      <c r="E237" s="35">
        <f t="shared" si="11"/>
        <v>58835.75</v>
      </c>
      <c r="F237" s="35">
        <f t="shared" si="11"/>
        <v>14080.916666666666</v>
      </c>
      <c r="G237" s="35">
        <f t="shared" si="11"/>
        <v>19439.166666666668</v>
      </c>
      <c r="H237" s="35">
        <f t="shared" si="11"/>
        <v>2315</v>
      </c>
      <c r="I237" s="35">
        <f t="shared" si="11"/>
        <v>4410.916666666667</v>
      </c>
      <c r="J237" s="233"/>
      <c r="K237" s="233"/>
      <c r="L237" s="35"/>
    </row>
    <row r="238" spans="1:12">
      <c r="A238" s="28" t="s">
        <v>20</v>
      </c>
      <c r="B238" s="35">
        <f>AVERAGE(B137:B148)</f>
        <v>6691.416666666667</v>
      </c>
      <c r="C238" s="35">
        <f t="shared" ref="C238:I238" si="12">AVERAGE(C137:C148)</f>
        <v>15010.916666666666</v>
      </c>
      <c r="D238" s="35">
        <f t="shared" si="12"/>
        <v>7099.083333333333</v>
      </c>
      <c r="E238" s="35">
        <f t="shared" si="12"/>
        <v>28198.75</v>
      </c>
      <c r="F238" s="35">
        <f t="shared" si="12"/>
        <v>15809</v>
      </c>
      <c r="G238" s="35">
        <f t="shared" si="12"/>
        <v>28292.416666666668</v>
      </c>
      <c r="H238" s="35">
        <f t="shared" si="12"/>
        <v>1419.0833333333333</v>
      </c>
      <c r="I238" s="35">
        <f t="shared" si="12"/>
        <v>3187.8333333333335</v>
      </c>
      <c r="J238" s="233"/>
      <c r="K238" s="233"/>
      <c r="L238" s="35"/>
    </row>
    <row r="239" spans="1:12">
      <c r="A239" s="28" t="s">
        <v>21</v>
      </c>
      <c r="B239" s="35">
        <f>AVERAGE(B149:B160)</f>
        <v>5342.583333333333</v>
      </c>
      <c r="C239" s="35">
        <f t="shared" ref="C239:I239" si="13">AVERAGE(C149:C160)</f>
        <v>12175.833333333334</v>
      </c>
      <c r="D239" s="35">
        <f t="shared" si="13"/>
        <v>13125.25</v>
      </c>
      <c r="E239" s="35">
        <f t="shared" si="13"/>
        <v>39097.666666666664</v>
      </c>
      <c r="F239" s="35">
        <f t="shared" si="13"/>
        <v>30065.666666666668</v>
      </c>
      <c r="G239" s="35">
        <f t="shared" si="13"/>
        <v>55472.5</v>
      </c>
      <c r="H239" s="35">
        <f t="shared" si="13"/>
        <v>5841.083333333333</v>
      </c>
      <c r="I239" s="35">
        <f t="shared" si="13"/>
        <v>14887.666666666666</v>
      </c>
      <c r="J239" s="233"/>
      <c r="K239" s="233"/>
      <c r="L239" s="35"/>
    </row>
    <row r="240" spans="1:12">
      <c r="A240" s="28" t="s">
        <v>22</v>
      </c>
      <c r="B240" s="35">
        <f>AVERAGE(B161:B172)</f>
        <v>13978.25</v>
      </c>
      <c r="C240" s="35">
        <f t="shared" ref="C240:I240" si="14">AVERAGE(C161:C172)</f>
        <v>53851.083333333336</v>
      </c>
      <c r="D240" s="35">
        <f t="shared" si="14"/>
        <v>9684.8333333333339</v>
      </c>
      <c r="E240" s="35">
        <f t="shared" si="14"/>
        <v>32899.916666666664</v>
      </c>
      <c r="F240" s="35">
        <f t="shared" si="14"/>
        <v>37507.5</v>
      </c>
      <c r="G240" s="35">
        <f t="shared" si="14"/>
        <v>90039.166666666672</v>
      </c>
      <c r="H240" s="35">
        <f t="shared" si="14"/>
        <v>2317.0833333333335</v>
      </c>
      <c r="I240" s="35">
        <f t="shared" si="14"/>
        <v>6535</v>
      </c>
      <c r="J240" s="233"/>
      <c r="K240" s="233"/>
      <c r="L240" s="35"/>
    </row>
    <row r="241" spans="1:12">
      <c r="A241" s="28" t="s">
        <v>23</v>
      </c>
      <c r="B241" s="35">
        <f>AVERAGE(B173:B184)</f>
        <v>10468</v>
      </c>
      <c r="C241" s="35">
        <f t="shared" ref="C241:I241" si="15">AVERAGE(C173:C184)</f>
        <v>46461.083333333336</v>
      </c>
      <c r="D241" s="35">
        <f t="shared" si="15"/>
        <v>12652.166666666666</v>
      </c>
      <c r="E241" s="35">
        <f t="shared" si="15"/>
        <v>52106.5</v>
      </c>
      <c r="F241" s="35">
        <f t="shared" si="15"/>
        <v>32661.916666666668</v>
      </c>
      <c r="G241" s="35">
        <f t="shared" si="15"/>
        <v>89748.666666666672</v>
      </c>
      <c r="H241" s="35">
        <f t="shared" si="15"/>
        <v>2456.3333333333335</v>
      </c>
      <c r="I241" s="35">
        <f t="shared" si="15"/>
        <v>9256.4166666666661</v>
      </c>
      <c r="J241" s="233"/>
      <c r="K241" s="233"/>
      <c r="L241" s="35"/>
    </row>
    <row r="242" spans="1:12">
      <c r="A242" s="28" t="s">
        <v>24</v>
      </c>
      <c r="B242" s="35">
        <f>AVERAGE(B185:B196)</f>
        <v>20702.416666666668</v>
      </c>
      <c r="C242" s="35">
        <f t="shared" ref="C242:I242" si="16">AVERAGE(C185:C196)</f>
        <v>98955.083333333328</v>
      </c>
      <c r="D242" s="35">
        <f t="shared" si="16"/>
        <v>16911.416666666668</v>
      </c>
      <c r="E242" s="35">
        <f t="shared" si="16"/>
        <v>78463.166666666672</v>
      </c>
      <c r="F242" s="35">
        <f t="shared" si="16"/>
        <v>44614.75</v>
      </c>
      <c r="G242" s="35">
        <f t="shared" si="16"/>
        <v>136256.91666666666</v>
      </c>
      <c r="H242" s="35">
        <f t="shared" si="16"/>
        <v>1271.25</v>
      </c>
      <c r="I242" s="35">
        <f t="shared" si="16"/>
        <v>5552.416666666667</v>
      </c>
      <c r="J242" s="233"/>
      <c r="K242" s="233"/>
      <c r="L242" s="35"/>
    </row>
    <row r="243" spans="1:12">
      <c r="A243" s="28" t="s">
        <v>25</v>
      </c>
      <c r="B243" s="35">
        <f>AVERAGE(B197:B208)</f>
        <v>15222.166666666666</v>
      </c>
      <c r="C243" s="35">
        <f t="shared" ref="C243:I243" si="17">AVERAGE(C197:C208)</f>
        <v>86428.666666666672</v>
      </c>
      <c r="D243" s="35">
        <f t="shared" si="17"/>
        <v>10115.916666666666</v>
      </c>
      <c r="E243" s="35">
        <f t="shared" si="17"/>
        <v>50133.416666666664</v>
      </c>
      <c r="F243" s="35">
        <f t="shared" si="17"/>
        <v>26641.916666666668</v>
      </c>
      <c r="G243" s="35">
        <f t="shared" si="17"/>
        <v>94567.833333333328</v>
      </c>
      <c r="H243" s="35">
        <f t="shared" si="17"/>
        <v>3471.4166666666665</v>
      </c>
      <c r="I243" s="35">
        <f t="shared" si="17"/>
        <v>15993.666666666666</v>
      </c>
      <c r="J243" s="233"/>
      <c r="K243" s="233"/>
      <c r="L243" s="35"/>
    </row>
    <row r="244" spans="1:12">
      <c r="A244" s="28" t="s">
        <v>436</v>
      </c>
      <c r="B244" s="35">
        <f>AVERAGE(B209:B220)</f>
        <v>9268.5</v>
      </c>
      <c r="C244" s="35">
        <f t="shared" ref="C244:I244" si="18">AVERAGE(C209:C220)</f>
        <v>65933.5</v>
      </c>
      <c r="D244" s="35">
        <f t="shared" si="18"/>
        <v>4207</v>
      </c>
      <c r="E244" s="35">
        <f t="shared" si="18"/>
        <v>23878</v>
      </c>
      <c r="F244" s="35">
        <f t="shared" si="18"/>
        <v>19789.833333333332</v>
      </c>
      <c r="G244" s="35">
        <f t="shared" si="18"/>
        <v>78350.416666666672</v>
      </c>
      <c r="H244" s="35">
        <f t="shared" si="18"/>
        <v>1292.6666666666667</v>
      </c>
      <c r="I244" s="35">
        <f t="shared" si="18"/>
        <v>6521.166666666667</v>
      </c>
      <c r="J244" s="233"/>
      <c r="K244" s="233"/>
      <c r="L244" s="35"/>
    </row>
    <row r="245" spans="1:12">
      <c r="A245" s="28" t="s">
        <v>478</v>
      </c>
      <c r="B245" s="35">
        <f t="shared" ref="B245:I245" si="19">AVERAGE(B221:B225)</f>
        <v>9351.7999999999993</v>
      </c>
      <c r="C245" s="35">
        <f t="shared" si="19"/>
        <v>67853</v>
      </c>
      <c r="D245" s="35">
        <f t="shared" si="19"/>
        <v>24431.200000000001</v>
      </c>
      <c r="E245" s="35">
        <f t="shared" si="19"/>
        <v>143621.4</v>
      </c>
      <c r="F245" s="35">
        <f t="shared" si="19"/>
        <v>24874.2</v>
      </c>
      <c r="G245" s="35">
        <f t="shared" si="19"/>
        <v>97212.4</v>
      </c>
      <c r="H245" s="35">
        <f t="shared" si="19"/>
        <v>980.8</v>
      </c>
      <c r="I245" s="35">
        <f t="shared" si="19"/>
        <v>6123.8</v>
      </c>
      <c r="J245" s="233"/>
      <c r="K245" s="233"/>
      <c r="L245" s="35"/>
    </row>
    <row r="247" spans="1:12" ht="15.75" customHeight="1">
      <c r="A247" s="36" t="s">
        <v>83</v>
      </c>
      <c r="B247" s="37">
        <f>(B228-B227)/B227*100</f>
        <v>270.9229400403637</v>
      </c>
      <c r="C247" s="37">
        <f t="shared" ref="C247:I247" si="20">(C228-C227)/C227*100</f>
        <v>500.19608555139985</v>
      </c>
      <c r="D247" s="37">
        <f t="shared" si="20"/>
        <v>14.879767434511958</v>
      </c>
      <c r="E247" s="37">
        <f t="shared" si="20"/>
        <v>-14.655349442124713</v>
      </c>
      <c r="F247" s="37">
        <f t="shared" si="20"/>
        <v>53.465526336270628</v>
      </c>
      <c r="G247" s="37">
        <f t="shared" si="20"/>
        <v>63.608125630312649</v>
      </c>
      <c r="H247" s="37">
        <f t="shared" si="20"/>
        <v>67.086160356022475</v>
      </c>
      <c r="I247" s="37">
        <f t="shared" si="20"/>
        <v>59.972685826755843</v>
      </c>
      <c r="K247" s="234"/>
      <c r="L247" s="37"/>
    </row>
    <row r="248" spans="1:12" ht="15" customHeight="1">
      <c r="A248" s="36" t="s">
        <v>84</v>
      </c>
      <c r="B248" s="37">
        <f t="shared" ref="B248:I264" si="21">(B229-B228)/B228*100</f>
        <v>-57.996197162498163</v>
      </c>
      <c r="C248" s="37">
        <f t="shared" si="21"/>
        <v>-72.292604423793634</v>
      </c>
      <c r="D248" s="37">
        <f t="shared" si="21"/>
        <v>37.026442219532775</v>
      </c>
      <c r="E248" s="37">
        <f t="shared" si="21"/>
        <v>100.63362207250562</v>
      </c>
      <c r="F248" s="37">
        <f t="shared" si="21"/>
        <v>74.839969346240977</v>
      </c>
      <c r="G248" s="37">
        <f t="shared" si="21"/>
        <v>166.18469114233486</v>
      </c>
      <c r="H248" s="37">
        <f t="shared" si="21"/>
        <v>-18.673725575810508</v>
      </c>
      <c r="I248" s="37">
        <f t="shared" si="21"/>
        <v>39.150303821624064</v>
      </c>
      <c r="K248" s="234"/>
      <c r="L248" s="37"/>
    </row>
    <row r="249" spans="1:12" ht="15.75" customHeight="1">
      <c r="A249" s="36" t="s">
        <v>85</v>
      </c>
      <c r="B249" s="37">
        <f t="shared" si="21"/>
        <v>23.702207674629147</v>
      </c>
      <c r="C249" s="37">
        <f t="shared" si="21"/>
        <v>49.118937921697935</v>
      </c>
      <c r="D249" s="37">
        <f t="shared" si="21"/>
        <v>-43.865588951636646</v>
      </c>
      <c r="E249" s="37">
        <f t="shared" si="21"/>
        <v>-48.268753033893951</v>
      </c>
      <c r="F249" s="37">
        <f t="shared" si="21"/>
        <v>-34.804524278759779</v>
      </c>
      <c r="G249" s="37">
        <f t="shared" si="21"/>
        <v>-49.371775345010796</v>
      </c>
      <c r="H249" s="37">
        <f t="shared" si="21"/>
        <v>40.521858180207502</v>
      </c>
      <c r="I249" s="37">
        <f t="shared" si="21"/>
        <v>15.835107726731373</v>
      </c>
      <c r="J249" s="234"/>
      <c r="K249" s="234"/>
      <c r="L249" s="37"/>
    </row>
    <row r="250" spans="1:12" ht="15.75" customHeight="1">
      <c r="A250" s="36" t="s">
        <v>86</v>
      </c>
      <c r="B250" s="37">
        <f t="shared" si="21"/>
        <v>12.482547403504039</v>
      </c>
      <c r="C250" s="37">
        <f t="shared" si="21"/>
        <v>7.2219293621507639</v>
      </c>
      <c r="D250" s="37">
        <f t="shared" si="21"/>
        <v>33.613846043817183</v>
      </c>
      <c r="E250" s="37">
        <f t="shared" si="21"/>
        <v>44.212002119579616</v>
      </c>
      <c r="F250" s="37">
        <f t="shared" si="21"/>
        <v>-43.629550718153929</v>
      </c>
      <c r="G250" s="37">
        <f t="shared" si="21"/>
        <v>-37.352521445485863</v>
      </c>
      <c r="H250" s="37">
        <f t="shared" si="21"/>
        <v>-10.751435148481741</v>
      </c>
      <c r="I250" s="37">
        <f t="shared" si="21"/>
        <v>-3.3196507434553291</v>
      </c>
      <c r="J250" s="234"/>
      <c r="K250" s="234"/>
      <c r="L250" s="37"/>
    </row>
    <row r="251" spans="1:12" ht="15" customHeight="1">
      <c r="A251" s="36" t="s">
        <v>87</v>
      </c>
      <c r="B251" s="37">
        <f t="shared" si="21"/>
        <v>-15.131434062744001</v>
      </c>
      <c r="C251" s="37">
        <f t="shared" si="21"/>
        <v>2.0710422812192721</v>
      </c>
      <c r="D251" s="37">
        <f t="shared" si="21"/>
        <v>-10.455510553642473</v>
      </c>
      <c r="E251" s="37">
        <f t="shared" si="21"/>
        <v>21.9867874120628</v>
      </c>
      <c r="F251" s="37">
        <f t="shared" si="21"/>
        <v>-0.2266917474557405</v>
      </c>
      <c r="G251" s="37">
        <f t="shared" si="21"/>
        <v>8.4877006775474726</v>
      </c>
      <c r="H251" s="37">
        <f t="shared" si="21"/>
        <v>-16.255872941126107</v>
      </c>
      <c r="I251" s="37">
        <f t="shared" si="21"/>
        <v>-23.353877139979861</v>
      </c>
      <c r="J251" s="234"/>
      <c r="K251" s="234"/>
      <c r="L251" s="37"/>
    </row>
    <row r="252" spans="1:12" ht="15" customHeight="1">
      <c r="A252" s="36" t="s">
        <v>88</v>
      </c>
      <c r="B252" s="37">
        <f t="shared" si="21"/>
        <v>41.401476728550868</v>
      </c>
      <c r="C252" s="37">
        <f t="shared" si="21"/>
        <v>61.615188552391274</v>
      </c>
      <c r="D252" s="37">
        <f t="shared" si="21"/>
        <v>217.0044035307948</v>
      </c>
      <c r="E252" s="37">
        <f t="shared" si="21"/>
        <v>577.25455743465841</v>
      </c>
      <c r="F252" s="37">
        <f t="shared" si="21"/>
        <v>-53.013017148181028</v>
      </c>
      <c r="G252" s="37">
        <f t="shared" si="21"/>
        <v>-48.028704159488058</v>
      </c>
      <c r="H252" s="37">
        <f t="shared" si="21"/>
        <v>13.818883549739287</v>
      </c>
      <c r="I252" s="37">
        <f t="shared" si="21"/>
        <v>24.741162744253035</v>
      </c>
      <c r="J252" s="234"/>
      <c r="K252" s="234"/>
      <c r="L252" s="37"/>
    </row>
    <row r="253" spans="1:12" ht="16.5" customHeight="1">
      <c r="A253" s="36" t="s">
        <v>89</v>
      </c>
      <c r="B253" s="37">
        <f t="shared" si="21"/>
        <v>-53.047554699165012</v>
      </c>
      <c r="C253" s="37">
        <f t="shared" si="21"/>
        <v>-57.449996688522418</v>
      </c>
      <c r="D253" s="37">
        <f t="shared" si="21"/>
        <v>-73.3715704453314</v>
      </c>
      <c r="E253" s="37">
        <f t="shared" si="21"/>
        <v>-68.600930841083397</v>
      </c>
      <c r="F253" s="37">
        <f t="shared" si="21"/>
        <v>59.073861032389615</v>
      </c>
      <c r="G253" s="37">
        <f t="shared" si="21"/>
        <v>60.771632801053684</v>
      </c>
      <c r="H253" s="37">
        <f t="shared" si="21"/>
        <v>-69.524258654180841</v>
      </c>
      <c r="I253" s="37">
        <f t="shared" si="21"/>
        <v>-68.257004423846652</v>
      </c>
      <c r="J253" s="234"/>
      <c r="K253" s="234"/>
      <c r="L253" s="37"/>
    </row>
    <row r="254" spans="1:12" ht="17.25" customHeight="1">
      <c r="A254" s="36" t="s">
        <v>90</v>
      </c>
      <c r="B254" s="37">
        <f t="shared" si="21"/>
        <v>145.8019471290506</v>
      </c>
      <c r="C254" s="37">
        <f t="shared" si="21"/>
        <v>178.68552639259104</v>
      </c>
      <c r="D254" s="37">
        <f t="shared" si="21"/>
        <v>-54.877314732854153</v>
      </c>
      <c r="E254" s="37">
        <f t="shared" si="21"/>
        <v>-82.792271985504811</v>
      </c>
      <c r="F254" s="37">
        <f t="shared" si="21"/>
        <v>-22.148203460785414</v>
      </c>
      <c r="G254" s="37">
        <f t="shared" si="21"/>
        <v>-11.623786072628521</v>
      </c>
      <c r="H254" s="37">
        <f t="shared" si="21"/>
        <v>10.839289661778786</v>
      </c>
      <c r="I254" s="37">
        <f t="shared" si="21"/>
        <v>-5.428579013033894</v>
      </c>
      <c r="J254" s="234"/>
      <c r="K254" s="234"/>
      <c r="L254" s="37"/>
    </row>
    <row r="255" spans="1:12" ht="14.25" customHeight="1">
      <c r="A255" s="36" t="s">
        <v>91</v>
      </c>
      <c r="B255" s="37">
        <f t="shared" si="21"/>
        <v>-61.72871629191151</v>
      </c>
      <c r="C255" s="37">
        <f t="shared" si="21"/>
        <v>-57.313105643832564</v>
      </c>
      <c r="D255" s="37">
        <f t="shared" si="21"/>
        <v>230.08736137267212</v>
      </c>
      <c r="E255" s="37">
        <f t="shared" si="21"/>
        <v>411.11606530388258</v>
      </c>
      <c r="F255" s="37">
        <f t="shared" si="21"/>
        <v>23.981934626306561</v>
      </c>
      <c r="G255" s="37">
        <f t="shared" si="21"/>
        <v>58.505325104809515</v>
      </c>
      <c r="H255" s="37">
        <f t="shared" si="21"/>
        <v>41.982449142401279</v>
      </c>
      <c r="I255" s="37">
        <f t="shared" si="21"/>
        <v>80.014596081513474</v>
      </c>
      <c r="J255" s="234"/>
      <c r="K255" s="234"/>
      <c r="L255" s="37"/>
    </row>
    <row r="256" spans="1:12" ht="16.5" customHeight="1">
      <c r="A256" s="36" t="s">
        <v>92</v>
      </c>
      <c r="B256" s="37">
        <f t="shared" si="21"/>
        <v>-38.560178278030627</v>
      </c>
      <c r="C256" s="37">
        <f t="shared" si="21"/>
        <v>-44.691951654318565</v>
      </c>
      <c r="D256" s="37">
        <f t="shared" si="21"/>
        <v>7.3360327736352895</v>
      </c>
      <c r="E256" s="37">
        <f t="shared" si="21"/>
        <v>136.88909616765426</v>
      </c>
      <c r="F256" s="37">
        <f t="shared" si="21"/>
        <v>2.9294233744715585</v>
      </c>
      <c r="G256" s="37">
        <f t="shared" si="21"/>
        <v>-23.35569764156212</v>
      </c>
      <c r="H256" s="37">
        <f t="shared" si="21"/>
        <v>-34.962775670740271</v>
      </c>
      <c r="I256" s="37">
        <f t="shared" si="21"/>
        <v>-17.465539824112756</v>
      </c>
      <c r="J256" s="234"/>
      <c r="K256" s="234"/>
      <c r="L256" s="37"/>
    </row>
    <row r="257" spans="1:12" ht="15.75" customHeight="1">
      <c r="A257" s="36" t="s">
        <v>93</v>
      </c>
      <c r="B257" s="37">
        <f t="shared" si="21"/>
        <v>146.81707804383242</v>
      </c>
      <c r="C257" s="37">
        <f t="shared" si="21"/>
        <v>166.33202235561996</v>
      </c>
      <c r="D257" s="37">
        <f t="shared" si="21"/>
        <v>-37.109931564998497</v>
      </c>
      <c r="E257" s="37">
        <f t="shared" si="21"/>
        <v>-52.072082024959307</v>
      </c>
      <c r="F257" s="37">
        <f t="shared" si="21"/>
        <v>12.272520136591492</v>
      </c>
      <c r="G257" s="37">
        <f t="shared" si="21"/>
        <v>45.543361769623182</v>
      </c>
      <c r="H257" s="37">
        <f t="shared" si="21"/>
        <v>-38.700503959683232</v>
      </c>
      <c r="I257" s="37">
        <f t="shared" si="21"/>
        <v>-27.728552266157831</v>
      </c>
      <c r="J257" s="234"/>
      <c r="K257" s="234"/>
      <c r="L257" s="37"/>
    </row>
    <row r="258" spans="1:12" ht="15.75" customHeight="1">
      <c r="A258" s="36" t="s">
        <v>94</v>
      </c>
      <c r="B258" s="37">
        <f t="shared" si="21"/>
        <v>-20.157664669912954</v>
      </c>
      <c r="C258" s="37">
        <f t="shared" si="21"/>
        <v>-18.886810154831753</v>
      </c>
      <c r="D258" s="37">
        <f t="shared" si="21"/>
        <v>84.886546385096679</v>
      </c>
      <c r="E258" s="37">
        <f t="shared" si="21"/>
        <v>38.650353886844854</v>
      </c>
      <c r="F258" s="37">
        <f t="shared" si="21"/>
        <v>90.180698758091395</v>
      </c>
      <c r="G258" s="37">
        <f t="shared" si="21"/>
        <v>96.068440011899526</v>
      </c>
      <c r="H258" s="37">
        <f t="shared" si="21"/>
        <v>311.60960714075992</v>
      </c>
      <c r="I258" s="37">
        <f t="shared" si="21"/>
        <v>367.01521409525799</v>
      </c>
      <c r="J258" s="234"/>
      <c r="K258" s="234"/>
      <c r="L258" s="37"/>
    </row>
    <row r="259" spans="1:12" ht="15.75" customHeight="1">
      <c r="A259" s="36" t="s">
        <v>95</v>
      </c>
      <c r="B259" s="37">
        <f t="shared" si="21"/>
        <v>161.6384083854565</v>
      </c>
      <c r="C259" s="37">
        <f t="shared" si="21"/>
        <v>342.27842036821568</v>
      </c>
      <c r="D259" s="37">
        <f t="shared" si="21"/>
        <v>-26.212199132714925</v>
      </c>
      <c r="E259" s="37">
        <f t="shared" si="21"/>
        <v>-15.85196900070763</v>
      </c>
      <c r="F259" s="37">
        <f t="shared" si="21"/>
        <v>24.751931882435109</v>
      </c>
      <c r="G259" s="37">
        <f t="shared" si="21"/>
        <v>62.313158171466355</v>
      </c>
      <c r="H259" s="37">
        <f t="shared" si="21"/>
        <v>-60.331274164324533</v>
      </c>
      <c r="I259" s="37">
        <f t="shared" si="21"/>
        <v>-56.104605601952393</v>
      </c>
      <c r="J259" s="234"/>
      <c r="K259" s="234"/>
      <c r="L259" s="37"/>
    </row>
    <row r="260" spans="1:12" ht="15.75" customHeight="1">
      <c r="A260" s="36" t="s">
        <v>96</v>
      </c>
      <c r="B260" s="37">
        <f t="shared" si="21"/>
        <v>-25.112227925527158</v>
      </c>
      <c r="C260" s="37">
        <f t="shared" si="21"/>
        <v>-13.723029403617693</v>
      </c>
      <c r="D260" s="37">
        <f t="shared" si="21"/>
        <v>30.63897158787794</v>
      </c>
      <c r="E260" s="37">
        <f t="shared" si="21"/>
        <v>58.378820615047168</v>
      </c>
      <c r="F260" s="37">
        <f t="shared" si="21"/>
        <v>-12.918971761203313</v>
      </c>
      <c r="G260" s="37">
        <f t="shared" si="21"/>
        <v>-0.32263737077382987</v>
      </c>
      <c r="H260" s="37">
        <f t="shared" si="21"/>
        <v>6.0097104837259483</v>
      </c>
      <c r="I260" s="37">
        <f t="shared" si="21"/>
        <v>41.643713338434061</v>
      </c>
      <c r="J260" s="234"/>
      <c r="K260" s="234"/>
      <c r="L260" s="37"/>
    </row>
    <row r="261" spans="1:12" ht="15.75" customHeight="1">
      <c r="A261" s="36" t="s">
        <v>97</v>
      </c>
      <c r="B261" s="37">
        <f t="shared" si="21"/>
        <v>97.768596357151978</v>
      </c>
      <c r="C261" s="37">
        <f t="shared" si="21"/>
        <v>112.98488161238885</v>
      </c>
      <c r="D261" s="37">
        <f t="shared" si="21"/>
        <v>33.664194538484857</v>
      </c>
      <c r="E261" s="37">
        <f t="shared" si="21"/>
        <v>50.582300992518533</v>
      </c>
      <c r="F261" s="37">
        <f t="shared" si="21"/>
        <v>36.595627425416446</v>
      </c>
      <c r="G261" s="37">
        <f t="shared" si="21"/>
        <v>51.820547009054899</v>
      </c>
      <c r="H261" s="37">
        <f t="shared" si="21"/>
        <v>-48.246030669018865</v>
      </c>
      <c r="I261" s="37">
        <f t="shared" si="21"/>
        <v>-40.015484753819415</v>
      </c>
      <c r="J261" s="234"/>
      <c r="K261" s="234"/>
      <c r="L261" s="37"/>
    </row>
    <row r="262" spans="1:12" ht="15.75" customHeight="1">
      <c r="A262" s="36" t="s">
        <v>98</v>
      </c>
      <c r="B262" s="37">
        <f t="shared" si="21"/>
        <v>-26.471547202621281</v>
      </c>
      <c r="C262" s="37">
        <f t="shared" si="21"/>
        <v>-12.658689422221014</v>
      </c>
      <c r="D262" s="37">
        <f t="shared" si="21"/>
        <v>-40.182913909242778</v>
      </c>
      <c r="E262" s="37">
        <f t="shared" si="21"/>
        <v>-36.105794863407255</v>
      </c>
      <c r="F262" s="37">
        <f t="shared" si="21"/>
        <v>-40.284509794032985</v>
      </c>
      <c r="G262" s="37">
        <f t="shared" si="21"/>
        <v>-30.595939166390941</v>
      </c>
      <c r="H262" s="37">
        <f t="shared" si="21"/>
        <v>173.07112422156669</v>
      </c>
      <c r="I262" s="37">
        <f t="shared" si="21"/>
        <v>188.04874754236144</v>
      </c>
      <c r="J262" s="234"/>
      <c r="K262" s="234"/>
      <c r="L262" s="37"/>
    </row>
    <row r="263" spans="1:12" ht="15.75" customHeight="1">
      <c r="A263" s="36" t="s">
        <v>442</v>
      </c>
      <c r="B263" s="37">
        <f>(B244-B243)/B243*100</f>
        <v>-39.111821575991151</v>
      </c>
      <c r="C263" s="37">
        <f>(C244-C243)/C243*100</f>
        <v>-23.713389847504303</v>
      </c>
      <c r="D263" s="37">
        <f t="shared" si="21"/>
        <v>-58.412073382705465</v>
      </c>
      <c r="E263" s="37">
        <f t="shared" si="21"/>
        <v>-52.371089808693803</v>
      </c>
      <c r="F263" s="37">
        <f t="shared" si="21"/>
        <v>-25.719183116830319</v>
      </c>
      <c r="G263" s="37">
        <f t="shared" si="21"/>
        <v>-17.148977717934383</v>
      </c>
      <c r="H263" s="37">
        <f t="shared" si="21"/>
        <v>-62.762560914132081</v>
      </c>
      <c r="I263" s="37">
        <f t="shared" si="21"/>
        <v>-59.226568850169855</v>
      </c>
      <c r="J263" s="234"/>
      <c r="K263" s="234"/>
      <c r="L263" s="37"/>
    </row>
    <row r="264" spans="1:12" ht="25.5">
      <c r="A264" s="36" t="s">
        <v>488</v>
      </c>
      <c r="B264" s="37">
        <f>(B245-B244)/B244*100</f>
        <v>0.89874305443166935</v>
      </c>
      <c r="C264" s="37">
        <f>(C245-C244)/C244*100</f>
        <v>2.9112666550387889</v>
      </c>
      <c r="D264" s="37">
        <f t="shared" si="21"/>
        <v>480.7273591632993</v>
      </c>
      <c r="E264" s="37">
        <f t="shared" si="21"/>
        <v>501.48002345255043</v>
      </c>
      <c r="F264" s="37">
        <f t="shared" si="21"/>
        <v>25.691811452008196</v>
      </c>
      <c r="G264" s="37">
        <f t="shared" si="21"/>
        <v>24.073877505437629</v>
      </c>
      <c r="H264" s="37">
        <f t="shared" si="21"/>
        <v>-24.125838060856118</v>
      </c>
      <c r="I264" s="37">
        <f t="shared" si="21"/>
        <v>-6.0934904286042899</v>
      </c>
    </row>
  </sheetData>
  <mergeCells count="6">
    <mergeCell ref="A1:A4"/>
    <mergeCell ref="B1:I1"/>
    <mergeCell ref="B2:C2"/>
    <mergeCell ref="D2:E2"/>
    <mergeCell ref="F2:G2"/>
    <mergeCell ref="H2:I2"/>
  </mergeCells>
  <phoneticPr fontId="6" type="noConversion"/>
  <conditionalFormatting sqref="B197:B220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D197:D220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F197:F220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H197:H220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221:B226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21:D226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F221:F22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221:H22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B740"/>
  <sheetViews>
    <sheetView workbookViewId="0">
      <selection activeCell="B1" sqref="B1:L1"/>
    </sheetView>
  </sheetViews>
  <sheetFormatPr defaultRowHeight="12.75"/>
  <cols>
    <col min="1" max="1" width="17.42578125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28" width="9.140625" style="168"/>
  </cols>
  <sheetData>
    <row r="1" spans="1:12" s="168" customFormat="1" ht="42.75" customHeight="1" thickBot="1">
      <c r="B1" s="380" t="s">
        <v>420</v>
      </c>
      <c r="C1" s="381"/>
      <c r="D1" s="381"/>
      <c r="E1" s="381"/>
      <c r="F1" s="381"/>
      <c r="G1" s="381"/>
      <c r="H1" s="381"/>
      <c r="I1" s="381"/>
      <c r="J1" s="381"/>
      <c r="K1" s="381"/>
      <c r="L1" s="382"/>
    </row>
    <row r="2" spans="1:12" s="168" customFormat="1" hidden="1"/>
    <row r="3" spans="1:12" ht="21" customHeight="1">
      <c r="A3" s="21"/>
      <c r="B3" s="68" t="s">
        <v>215</v>
      </c>
      <c r="C3" s="68" t="s">
        <v>216</v>
      </c>
      <c r="D3" s="68" t="s">
        <v>213</v>
      </c>
      <c r="E3" s="68" t="s">
        <v>212</v>
      </c>
      <c r="F3" s="169" t="s">
        <v>78</v>
      </c>
      <c r="G3" s="68" t="s">
        <v>421</v>
      </c>
      <c r="H3" s="68" t="s">
        <v>422</v>
      </c>
      <c r="I3" s="68" t="s">
        <v>423</v>
      </c>
      <c r="J3" s="68" t="s">
        <v>424</v>
      </c>
      <c r="K3" s="68" t="s">
        <v>425</v>
      </c>
      <c r="L3" s="68" t="s">
        <v>220</v>
      </c>
    </row>
    <row r="4" spans="1:12" hidden="1">
      <c r="A4" s="67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7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7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7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7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7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7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7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7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7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7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7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7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7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7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7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7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7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7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7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7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7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7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7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7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7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7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7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7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7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7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7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7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7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7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7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7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7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7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7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7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7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7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7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7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7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7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7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7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7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7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7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7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7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7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7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7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7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7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7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7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7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7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7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7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7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9" si="1">SUM(B69:K69)</f>
        <v>1227985.8499999996</v>
      </c>
    </row>
    <row r="70" spans="1:12" hidden="1">
      <c r="A70" s="67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7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7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7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7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7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7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7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7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7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7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7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7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7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7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7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7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7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 hidden="1">
      <c r="A88" s="67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 hidden="1">
      <c r="A89" s="67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 hidden="1">
      <c r="A90" s="67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 hidden="1">
      <c r="A91" s="67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 hidden="1">
      <c r="A92" s="67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 hidden="1">
      <c r="A93" s="67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 hidden="1">
      <c r="A94" s="67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 hidden="1">
      <c r="A95" s="67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 hidden="1">
      <c r="A96" s="67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 hidden="1">
      <c r="A97" s="67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1084980.2499999995</v>
      </c>
    </row>
    <row r="98" spans="1:12" hidden="1">
      <c r="A98" s="67">
        <v>40118</v>
      </c>
      <c r="B98" s="19">
        <v>113267.25</v>
      </c>
      <c r="C98" s="19">
        <v>88431.93</v>
      </c>
      <c r="D98" s="19">
        <v>343402.4</v>
      </c>
      <c r="E98" s="19">
        <v>39648.870000000003</v>
      </c>
      <c r="F98" s="19">
        <v>179623.4</v>
      </c>
      <c r="G98" s="19">
        <v>31607.52</v>
      </c>
      <c r="H98" s="19">
        <v>42478.080000000002</v>
      </c>
      <c r="I98" s="19">
        <v>72773.149999999994</v>
      </c>
      <c r="J98" s="19">
        <v>18738.04</v>
      </c>
      <c r="K98" s="19">
        <v>95014.36</v>
      </c>
      <c r="L98" s="19">
        <f t="shared" si="1"/>
        <v>1024985.0000000001</v>
      </c>
    </row>
    <row r="99" spans="1:12" hidden="1">
      <c r="A99" s="67">
        <v>40148</v>
      </c>
      <c r="B99" s="19">
        <v>87047.87</v>
      </c>
      <c r="C99" s="19">
        <v>67961.5</v>
      </c>
      <c r="D99" s="19">
        <v>263910.78999999998</v>
      </c>
      <c r="E99" s="19">
        <v>30470.85</v>
      </c>
      <c r="F99" s="19">
        <v>138043.74</v>
      </c>
      <c r="G99" s="19">
        <v>24290.93</v>
      </c>
      <c r="H99" s="19">
        <v>32645.15</v>
      </c>
      <c r="I99" s="19">
        <v>55927.45</v>
      </c>
      <c r="J99" s="19">
        <v>14400.51</v>
      </c>
      <c r="K99" s="19">
        <v>73020.210000000006</v>
      </c>
      <c r="L99" s="19">
        <f t="shared" si="1"/>
        <v>787719</v>
      </c>
    </row>
    <row r="100" spans="1:12">
      <c r="A100" s="67">
        <v>40179</v>
      </c>
      <c r="B100" s="19">
        <v>74335</v>
      </c>
      <c r="C100" s="19">
        <v>58036</v>
      </c>
      <c r="D100" s="19">
        <v>225368</v>
      </c>
      <c r="E100" s="19">
        <v>26021</v>
      </c>
      <c r="F100" s="19">
        <v>117883</v>
      </c>
      <c r="G100" s="19">
        <v>20743</v>
      </c>
      <c r="H100" s="19">
        <v>27877</v>
      </c>
      <c r="I100" s="19">
        <v>47759</v>
      </c>
      <c r="J100" s="19">
        <v>12297</v>
      </c>
      <c r="K100" s="19">
        <v>62356</v>
      </c>
      <c r="L100" s="19">
        <f t="shared" si="1"/>
        <v>672675</v>
      </c>
    </row>
    <row r="101" spans="1:12">
      <c r="A101" s="67">
        <v>40210</v>
      </c>
      <c r="B101" s="19">
        <v>92890</v>
      </c>
      <c r="C101" s="19">
        <v>72523</v>
      </c>
      <c r="D101" s="19">
        <v>281623</v>
      </c>
      <c r="E101" s="19">
        <v>32516</v>
      </c>
      <c r="F101" s="19">
        <v>147308</v>
      </c>
      <c r="G101" s="19">
        <v>25921</v>
      </c>
      <c r="H101" s="19">
        <v>34836</v>
      </c>
      <c r="I101" s="19">
        <v>59681</v>
      </c>
      <c r="J101" s="19">
        <v>15367</v>
      </c>
      <c r="K101" s="19">
        <v>77921</v>
      </c>
      <c r="L101" s="19">
        <f t="shared" si="1"/>
        <v>840586</v>
      </c>
    </row>
    <row r="102" spans="1:12">
      <c r="A102" s="67">
        <v>40238</v>
      </c>
      <c r="B102" s="19">
        <v>113912</v>
      </c>
      <c r="C102" s="19">
        <v>88935</v>
      </c>
      <c r="D102" s="19">
        <v>345356</v>
      </c>
      <c r="E102" s="19">
        <v>39874</v>
      </c>
      <c r="F102" s="19">
        <v>180645</v>
      </c>
      <c r="G102" s="19">
        <v>31787</v>
      </c>
      <c r="H102" s="19">
        <v>42720</v>
      </c>
      <c r="I102" s="19">
        <v>73187</v>
      </c>
      <c r="J102" s="19">
        <v>18845</v>
      </c>
      <c r="K102" s="19">
        <v>95555</v>
      </c>
      <c r="L102" s="19">
        <f t="shared" si="1"/>
        <v>1030816</v>
      </c>
    </row>
    <row r="103" spans="1:12">
      <c r="A103" s="67">
        <v>40269</v>
      </c>
      <c r="B103" s="19">
        <v>89269</v>
      </c>
      <c r="C103" s="19">
        <v>69696</v>
      </c>
      <c r="D103" s="19">
        <v>270645</v>
      </c>
      <c r="E103" s="19">
        <v>31248</v>
      </c>
      <c r="F103" s="19">
        <v>141566</v>
      </c>
      <c r="G103" s="19">
        <v>24911</v>
      </c>
      <c r="H103" s="19">
        <v>33478</v>
      </c>
      <c r="I103" s="19">
        <v>57355</v>
      </c>
      <c r="J103" s="19">
        <v>14768</v>
      </c>
      <c r="K103" s="19">
        <v>74884</v>
      </c>
      <c r="L103" s="19">
        <f t="shared" si="1"/>
        <v>807820</v>
      </c>
    </row>
    <row r="104" spans="1:12">
      <c r="A104" s="67">
        <v>40299</v>
      </c>
      <c r="B104" s="19">
        <v>103801</v>
      </c>
      <c r="C104" s="19">
        <v>81041</v>
      </c>
      <c r="D104" s="19">
        <v>314701</v>
      </c>
      <c r="E104" s="19">
        <v>36335</v>
      </c>
      <c r="F104" s="19">
        <v>164611</v>
      </c>
      <c r="G104" s="19">
        <v>28966</v>
      </c>
      <c r="H104" s="19">
        <v>38928</v>
      </c>
      <c r="I104" s="19">
        <v>66691</v>
      </c>
      <c r="J104" s="19">
        <v>17172</v>
      </c>
      <c r="K104" s="19">
        <v>87073</v>
      </c>
      <c r="L104" s="19">
        <f t="shared" si="1"/>
        <v>939319</v>
      </c>
    </row>
    <row r="105" spans="1:12">
      <c r="A105" s="67">
        <v>40330</v>
      </c>
      <c r="B105" s="19">
        <v>99882</v>
      </c>
      <c r="C105" s="19">
        <v>77981</v>
      </c>
      <c r="D105" s="19">
        <v>302821</v>
      </c>
      <c r="E105" s="19">
        <v>34963</v>
      </c>
      <c r="F105" s="19">
        <v>158396</v>
      </c>
      <c r="G105" s="19">
        <v>27872</v>
      </c>
      <c r="H105" s="19">
        <v>37458</v>
      </c>
      <c r="I105" s="19">
        <v>64173</v>
      </c>
      <c r="J105" s="19">
        <v>16524</v>
      </c>
      <c r="K105" s="19">
        <v>83786</v>
      </c>
      <c r="L105" s="19">
        <f t="shared" si="1"/>
        <v>903856</v>
      </c>
    </row>
    <row r="106" spans="1:12">
      <c r="A106" s="67">
        <v>40360</v>
      </c>
      <c r="B106" s="19">
        <v>107859</v>
      </c>
      <c r="C106" s="19">
        <v>84209</v>
      </c>
      <c r="D106" s="19">
        <v>327005</v>
      </c>
      <c r="E106" s="19">
        <v>37756</v>
      </c>
      <c r="F106" s="19">
        <v>171046</v>
      </c>
      <c r="G106" s="19">
        <v>30098</v>
      </c>
      <c r="H106" s="19">
        <v>40450</v>
      </c>
      <c r="I106" s="19">
        <v>69298</v>
      </c>
      <c r="J106" s="19">
        <v>17843</v>
      </c>
      <c r="K106" s="19">
        <v>90477</v>
      </c>
      <c r="L106" s="19">
        <f t="shared" si="1"/>
        <v>976041</v>
      </c>
    </row>
    <row r="107" spans="1:12">
      <c r="A107" s="67">
        <v>40391</v>
      </c>
      <c r="B107" s="19">
        <v>107192</v>
      </c>
      <c r="C107" s="19">
        <v>83688</v>
      </c>
      <c r="D107" s="19">
        <v>324982</v>
      </c>
      <c r="E107" s="19">
        <v>37522</v>
      </c>
      <c r="F107" s="19">
        <v>169988</v>
      </c>
      <c r="G107" s="19">
        <v>29912</v>
      </c>
      <c r="H107" s="19">
        <v>40200</v>
      </c>
      <c r="I107" s="19">
        <v>68870</v>
      </c>
      <c r="J107" s="19">
        <v>17733</v>
      </c>
      <c r="K107" s="19">
        <v>89918</v>
      </c>
      <c r="L107" s="19">
        <f t="shared" si="1"/>
        <v>970005</v>
      </c>
    </row>
    <row r="108" spans="1:12">
      <c r="A108" s="67">
        <v>40422</v>
      </c>
      <c r="B108" s="19">
        <v>108304</v>
      </c>
      <c r="C108" s="19">
        <v>84557</v>
      </c>
      <c r="D108" s="19">
        <v>328355</v>
      </c>
      <c r="E108" s="19">
        <v>37911</v>
      </c>
      <c r="F108" s="19">
        <v>171752</v>
      </c>
      <c r="G108" s="19">
        <v>30223</v>
      </c>
      <c r="H108" s="19">
        <v>40617</v>
      </c>
      <c r="I108" s="19">
        <v>69584</v>
      </c>
      <c r="J108" s="19">
        <v>17917</v>
      </c>
      <c r="K108" s="19">
        <v>90851</v>
      </c>
      <c r="L108" s="19">
        <f t="shared" si="1"/>
        <v>980071</v>
      </c>
    </row>
    <row r="109" spans="1:12">
      <c r="A109" s="67">
        <v>40452</v>
      </c>
      <c r="B109" s="19">
        <v>105730</v>
      </c>
      <c r="C109" s="19">
        <v>82548</v>
      </c>
      <c r="D109" s="19">
        <v>320553</v>
      </c>
      <c r="E109" s="19">
        <v>37011</v>
      </c>
      <c r="F109" s="19">
        <v>167671</v>
      </c>
      <c r="G109" s="19">
        <v>29504</v>
      </c>
      <c r="H109" s="19">
        <v>39652</v>
      </c>
      <c r="I109" s="19">
        <v>67931</v>
      </c>
      <c r="J109" s="19">
        <v>17491</v>
      </c>
      <c r="K109" s="19">
        <v>88692</v>
      </c>
      <c r="L109" s="19">
        <f t="shared" si="1"/>
        <v>956783</v>
      </c>
    </row>
    <row r="110" spans="1:12">
      <c r="A110" s="67">
        <v>40483</v>
      </c>
      <c r="B110" s="19">
        <v>115579</v>
      </c>
      <c r="C110" s="19">
        <v>90237</v>
      </c>
      <c r="D110" s="19">
        <v>350412</v>
      </c>
      <c r="E110" s="19">
        <v>40458</v>
      </c>
      <c r="F110" s="19">
        <v>183290</v>
      </c>
      <c r="G110" s="19">
        <v>32253</v>
      </c>
      <c r="H110" s="19">
        <v>43345</v>
      </c>
      <c r="I110" s="19">
        <v>74259</v>
      </c>
      <c r="J110" s="19">
        <v>19121</v>
      </c>
      <c r="K110" s="19">
        <v>96954</v>
      </c>
      <c r="L110" s="19">
        <f t="shared" ref="L110:L117" si="2">SUM(B110:K110)</f>
        <v>1045908</v>
      </c>
    </row>
    <row r="111" spans="1:12">
      <c r="A111" s="67">
        <v>40513</v>
      </c>
      <c r="B111" s="19">
        <v>82494</v>
      </c>
      <c r="C111" s="19">
        <v>64406</v>
      </c>
      <c r="D111" s="19">
        <v>250106</v>
      </c>
      <c r="E111" s="19">
        <v>28877</v>
      </c>
      <c r="F111" s="19">
        <v>130823</v>
      </c>
      <c r="G111" s="19">
        <v>23020</v>
      </c>
      <c r="H111" s="19">
        <v>30938</v>
      </c>
      <c r="I111" s="19">
        <v>53002</v>
      </c>
      <c r="J111" s="19">
        <v>13647</v>
      </c>
      <c r="K111" s="19">
        <v>69201</v>
      </c>
      <c r="L111" s="19">
        <f t="shared" si="2"/>
        <v>746514</v>
      </c>
    </row>
    <row r="112" spans="1:12" ht="15">
      <c r="A112" s="67">
        <v>40544</v>
      </c>
      <c r="B112" s="276">
        <v>70585.954457947752</v>
      </c>
      <c r="C112" s="273">
        <v>55108.985712268186</v>
      </c>
      <c r="D112" s="19">
        <v>214001.68674619988</v>
      </c>
      <c r="E112" s="273">
        <v>24708.644931058832</v>
      </c>
      <c r="F112" s="19">
        <v>111937.63461850076</v>
      </c>
      <c r="G112" s="19">
        <v>19696.83800795332</v>
      </c>
      <c r="H112" s="19">
        <v>26471.038574348684</v>
      </c>
      <c r="I112" s="19">
        <v>45350.300651874975</v>
      </c>
      <c r="J112" s="19">
        <v>11676.807452335823</v>
      </c>
      <c r="K112" s="19">
        <v>59211.108847511801</v>
      </c>
      <c r="L112" s="19">
        <f t="shared" si="2"/>
        <v>638749</v>
      </c>
    </row>
    <row r="113" spans="1:12">
      <c r="A113" s="67">
        <v>40575</v>
      </c>
      <c r="B113" s="19">
        <v>91051.327275430187</v>
      </c>
      <c r="C113" s="19">
        <v>71087.036116995572</v>
      </c>
      <c r="D113" s="19">
        <v>276048.36921247258</v>
      </c>
      <c r="E113" s="19">
        <v>31872.557839967292</v>
      </c>
      <c r="F113" s="19">
        <v>144392.32680715056</v>
      </c>
      <c r="G113" s="19">
        <v>25407.650254580592</v>
      </c>
      <c r="H113" s="19">
        <v>34145.931935927452</v>
      </c>
      <c r="I113" s="19">
        <v>58498.961987586874</v>
      </c>
      <c r="J113" s="19">
        <v>15062.328264020514</v>
      </c>
      <c r="K113" s="19">
        <v>76378.51030586836</v>
      </c>
      <c r="L113" s="19">
        <f t="shared" si="2"/>
        <v>823945</v>
      </c>
    </row>
    <row r="114" spans="1:12">
      <c r="A114" s="67">
        <v>40603</v>
      </c>
      <c r="B114" s="19">
        <v>111490.39953172037</v>
      </c>
      <c r="C114" s="19">
        <v>87044.552730516225</v>
      </c>
      <c r="D114" s="19">
        <v>338015.31393912365</v>
      </c>
      <c r="E114" s="19">
        <v>39027.264225666178</v>
      </c>
      <c r="F114" s="19">
        <v>176805.31066116624</v>
      </c>
      <c r="G114" s="19">
        <v>31111.123393912363</v>
      </c>
      <c r="H114" s="19">
        <v>41810.962100568628</v>
      </c>
      <c r="I114" s="19">
        <v>71630.725650574197</v>
      </c>
      <c r="J114" s="19">
        <v>18443.498258445758</v>
      </c>
      <c r="K114" s="19">
        <v>93523.84950830639</v>
      </c>
      <c r="L114" s="19">
        <f t="shared" si="2"/>
        <v>1008902.9999999999</v>
      </c>
    </row>
    <row r="115" spans="1:12">
      <c r="A115" s="67">
        <v>40634</v>
      </c>
      <c r="B115" s="19">
        <v>90210.703876314714</v>
      </c>
      <c r="C115" s="19">
        <v>70430.731286282375</v>
      </c>
      <c r="D115" s="19">
        <v>273499.77683725423</v>
      </c>
      <c r="E115" s="19">
        <v>31578.297243096589</v>
      </c>
      <c r="F115" s="19">
        <v>143059.23730479059</v>
      </c>
      <c r="G115" s="19">
        <v>25173.07635039209</v>
      </c>
      <c r="H115" s="19">
        <v>33830.68261195971</v>
      </c>
      <c r="I115" s="19">
        <v>57958.875448024679</v>
      </c>
      <c r="J115" s="19">
        <v>14923.266638421228</v>
      </c>
      <c r="K115" s="19">
        <v>75673.352403463781</v>
      </c>
      <c r="L115" s="19">
        <f t="shared" si="2"/>
        <v>816338.00000000012</v>
      </c>
    </row>
    <row r="116" spans="1:12">
      <c r="A116" s="67">
        <v>40664</v>
      </c>
      <c r="B116" s="19">
        <v>100846.62872115063</v>
      </c>
      <c r="C116" s="19">
        <v>78734.579195005019</v>
      </c>
      <c r="D116" s="19">
        <v>305745.6517337496</v>
      </c>
      <c r="E116" s="19">
        <v>35301.407492474078</v>
      </c>
      <c r="F116" s="19">
        <v>159926.052781804</v>
      </c>
      <c r="G116" s="19">
        <v>28141.005173374957</v>
      </c>
      <c r="H116" s="19">
        <v>37819.351165124317</v>
      </c>
      <c r="I116" s="19">
        <v>64792.280098115734</v>
      </c>
      <c r="J116" s="19">
        <v>16682.733481993531</v>
      </c>
      <c r="K116" s="19">
        <v>84595.310157208165</v>
      </c>
      <c r="L116" s="19">
        <f t="shared" si="2"/>
        <v>912585</v>
      </c>
    </row>
    <row r="117" spans="1:12">
      <c r="A117" s="67">
        <v>40695</v>
      </c>
      <c r="B117" s="19">
        <v>110119.78667261307</v>
      </c>
      <c r="C117" s="19">
        <v>85974.46612405694</v>
      </c>
      <c r="D117" s="19">
        <v>333859.90560077305</v>
      </c>
      <c r="E117" s="19">
        <v>38547.480581261378</v>
      </c>
      <c r="F117" s="19">
        <v>174631.7456423979</v>
      </c>
      <c r="G117" s="19">
        <v>30728.65722674397</v>
      </c>
      <c r="H117" s="19">
        <v>41296.956925707069</v>
      </c>
      <c r="I117" s="19">
        <v>70750.129706024454</v>
      </c>
      <c r="J117" s="19">
        <v>18216.762180845133</v>
      </c>
      <c r="K117" s="19">
        <v>92374.109339577059</v>
      </c>
      <c r="L117" s="19">
        <f t="shared" si="2"/>
        <v>996500</v>
      </c>
    </row>
    <row r="118" spans="1:1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</row>
    <row r="119" spans="1:12">
      <c r="A119" s="63" t="s">
        <v>18</v>
      </c>
      <c r="B119" s="55">
        <f>AVERAGE(B4:B15)</f>
        <v>64890.583333333336</v>
      </c>
      <c r="C119" s="55">
        <f t="shared" ref="C119:L119" si="3">AVERAGE(C4:C15)</f>
        <v>48896</v>
      </c>
      <c r="D119" s="55">
        <f t="shared" si="3"/>
        <v>257535.66666666666</v>
      </c>
      <c r="E119" s="55">
        <f t="shared" si="3"/>
        <v>29297</v>
      </c>
      <c r="F119" s="55">
        <f>AVERAGE(F4:F15)</f>
        <v>105870.91666666667</v>
      </c>
      <c r="G119" s="55">
        <f t="shared" si="3"/>
        <v>18269.083333333332</v>
      </c>
      <c r="H119" s="55">
        <f t="shared" si="3"/>
        <v>24023.583333333332</v>
      </c>
      <c r="I119" s="55">
        <f t="shared" si="3"/>
        <v>59548.833333333336</v>
      </c>
      <c r="J119" s="55">
        <f t="shared" si="3"/>
        <v>13396.166666666666</v>
      </c>
      <c r="K119" s="55">
        <f t="shared" si="3"/>
        <v>87632.833333333328</v>
      </c>
      <c r="L119" s="55">
        <f t="shared" si="3"/>
        <v>709360.66666666663</v>
      </c>
    </row>
    <row r="120" spans="1:12">
      <c r="A120" s="63" t="s">
        <v>19</v>
      </c>
      <c r="B120" s="55">
        <f>AVERAGE(B16:B27)</f>
        <v>64205.75</v>
      </c>
      <c r="C120" s="55">
        <f t="shared" ref="C120:L120" si="4">AVERAGE(C16:C27)</f>
        <v>52205</v>
      </c>
      <c r="D120" s="55">
        <f t="shared" si="4"/>
        <v>267456.33333333331</v>
      </c>
      <c r="E120" s="55">
        <f t="shared" si="4"/>
        <v>32393.25</v>
      </c>
      <c r="F120" s="55">
        <f>AVERAGE(F16:F27)</f>
        <v>120019.5</v>
      </c>
      <c r="G120" s="55">
        <f t="shared" si="4"/>
        <v>30597</v>
      </c>
      <c r="H120" s="55">
        <f t="shared" si="4"/>
        <v>30320.583333333332</v>
      </c>
      <c r="I120" s="55">
        <f>AVERAGE(I16:I27)</f>
        <v>57980.083333333336</v>
      </c>
      <c r="J120" s="55">
        <f>AVERAGE(J16:J27)</f>
        <v>13071.166666666666</v>
      </c>
      <c r="K120" s="55">
        <f t="shared" si="4"/>
        <v>90540.666666666672</v>
      </c>
      <c r="L120" s="55">
        <f t="shared" si="4"/>
        <v>758789.33333333337</v>
      </c>
    </row>
    <row r="121" spans="1:12">
      <c r="A121" s="63" t="s">
        <v>20</v>
      </c>
      <c r="B121" s="55">
        <f>AVERAGE(B28:B39)</f>
        <v>71458.333333333328</v>
      </c>
      <c r="C121" s="55">
        <f t="shared" ref="C121:L121" si="5">AVERAGE(C28:C39)</f>
        <v>62360.333333333336</v>
      </c>
      <c r="D121" s="55">
        <f t="shared" si="5"/>
        <v>317479.91666666669</v>
      </c>
      <c r="E121" s="55">
        <f t="shared" si="5"/>
        <v>38315.833333333336</v>
      </c>
      <c r="F121" s="55">
        <f>AVERAGE(F28:F39)</f>
        <v>134766.16666666666</v>
      </c>
      <c r="G121" s="55">
        <f t="shared" si="5"/>
        <v>40062.666666666664</v>
      </c>
      <c r="H121" s="55">
        <f t="shared" si="5"/>
        <v>38158.25</v>
      </c>
      <c r="I121" s="55">
        <f>AVERAGE(I28:I39)</f>
        <v>60282.416666666664</v>
      </c>
      <c r="J121" s="55">
        <f>AVERAGE(J28:J39)</f>
        <v>14959.416666666666</v>
      </c>
      <c r="K121" s="55">
        <f t="shared" si="5"/>
        <v>113012.33333333333</v>
      </c>
      <c r="L121" s="55">
        <f t="shared" si="5"/>
        <v>890855.66666666663</v>
      </c>
    </row>
    <row r="122" spans="1:12">
      <c r="A122" s="63" t="s">
        <v>21</v>
      </c>
      <c r="B122" s="55">
        <f>AVERAGE(B40:B51)</f>
        <v>78330.435833333308</v>
      </c>
      <c r="C122" s="55">
        <f t="shared" ref="C122:L122" si="6">AVERAGE(C40:C51)</f>
        <v>72835.585833333302</v>
      </c>
      <c r="D122" s="55">
        <f t="shared" si="6"/>
        <v>359880.74500000005</v>
      </c>
      <c r="E122" s="55">
        <f t="shared" si="6"/>
        <v>42348.073333333276</v>
      </c>
      <c r="F122" s="55">
        <f>AVERAGE(F40:F51)</f>
        <v>154524.12000000002</v>
      </c>
      <c r="G122" s="55">
        <f t="shared" si="6"/>
        <v>32984.628333333334</v>
      </c>
      <c r="H122" s="55">
        <f t="shared" si="6"/>
        <v>39322.341666666631</v>
      </c>
      <c r="I122" s="55">
        <f>AVERAGE(I40:I51)</f>
        <v>65529.352499999979</v>
      </c>
      <c r="J122" s="55">
        <f>AVERAGE(J40:J51)</f>
        <v>13649.462499999992</v>
      </c>
      <c r="K122" s="55">
        <f t="shared" si="6"/>
        <v>135164.07916666669</v>
      </c>
      <c r="L122" s="55">
        <f t="shared" si="6"/>
        <v>994568.8241666666</v>
      </c>
    </row>
    <row r="123" spans="1:12">
      <c r="A123" s="63" t="s">
        <v>22</v>
      </c>
      <c r="B123" s="55">
        <f>AVERAGE(B52:B63)</f>
        <v>90956.720833333282</v>
      </c>
      <c r="C123" s="55">
        <f t="shared" ref="C123:L123" si="7">AVERAGE(C52:C63)</f>
        <v>81636.404999999955</v>
      </c>
      <c r="D123" s="55">
        <f t="shared" si="7"/>
        <v>412334.15749999997</v>
      </c>
      <c r="E123" s="55">
        <f t="shared" si="7"/>
        <v>43573.721666666635</v>
      </c>
      <c r="F123" s="55">
        <f>AVERAGE(F52:F63)</f>
        <v>165973.48750000002</v>
      </c>
      <c r="G123" s="55">
        <f t="shared" si="7"/>
        <v>30863.757500000003</v>
      </c>
      <c r="H123" s="55">
        <f t="shared" si="7"/>
        <v>42051.011666666607</v>
      </c>
      <c r="I123" s="55">
        <f>AVERAGE(I52:I63)</f>
        <v>73733.733333333294</v>
      </c>
      <c r="J123" s="55">
        <f>AVERAGE(J52:J63)</f>
        <v>18542.933333333316</v>
      </c>
      <c r="K123" s="55">
        <f t="shared" si="7"/>
        <v>144664.27833333335</v>
      </c>
      <c r="L123" s="55">
        <f t="shared" si="7"/>
        <v>1104330.2066666665</v>
      </c>
    </row>
    <row r="124" spans="1:12">
      <c r="A124" s="63" t="s">
        <v>23</v>
      </c>
      <c r="B124" s="55">
        <f>AVERAGE(B64:B75)</f>
        <v>91014.517499999958</v>
      </c>
      <c r="C124" s="55">
        <f t="shared" ref="C124:L124" si="8">AVERAGE(C64:C75)</f>
        <v>87560.431666666627</v>
      </c>
      <c r="D124" s="55">
        <f t="shared" si="8"/>
        <v>455099.8575000001</v>
      </c>
      <c r="E124" s="55">
        <f t="shared" si="8"/>
        <v>45574.163333333301</v>
      </c>
      <c r="F124" s="55">
        <f>AVERAGE(F64:F75)</f>
        <v>176981.66416666665</v>
      </c>
      <c r="G124" s="55">
        <f t="shared" si="8"/>
        <v>34939.121666666659</v>
      </c>
      <c r="H124" s="55">
        <f t="shared" si="8"/>
        <v>47174.274166666619</v>
      </c>
      <c r="I124" s="55">
        <f>AVERAGE(I64:I75)</f>
        <v>75556.986666666635</v>
      </c>
      <c r="J124" s="55">
        <f>AVERAGE(J64:J75)</f>
        <v>20861.836666666659</v>
      </c>
      <c r="K124" s="55">
        <f t="shared" si="8"/>
        <v>142259.82166666668</v>
      </c>
      <c r="L124" s="55">
        <f t="shared" si="8"/>
        <v>1177022.6749999998</v>
      </c>
    </row>
    <row r="125" spans="1:12">
      <c r="A125" s="63" t="s">
        <v>24</v>
      </c>
      <c r="B125" s="55">
        <f>AVERAGE(B76:B87)</f>
        <v>91572.079999999973</v>
      </c>
      <c r="C125" s="55">
        <f t="shared" ref="C125:L125" si="9">AVERAGE(C76:C87)</f>
        <v>95048.792499999967</v>
      </c>
      <c r="D125" s="55">
        <f t="shared" si="9"/>
        <v>404819.18250000011</v>
      </c>
      <c r="E125" s="55">
        <f t="shared" si="9"/>
        <v>44412.119999999944</v>
      </c>
      <c r="F125" s="55">
        <f>AVERAGE(F76:F87)</f>
        <v>179746.96</v>
      </c>
      <c r="G125" s="55">
        <f t="shared" si="9"/>
        <v>38374.309166666666</v>
      </c>
      <c r="H125" s="55">
        <f t="shared" si="9"/>
        <v>40893.044166666594</v>
      </c>
      <c r="I125" s="55">
        <f>AVERAGE(I76:I87)</f>
        <v>75871.791666666628</v>
      </c>
      <c r="J125" s="55">
        <f>AVERAGE(J76:J87)</f>
        <v>20931.527499999949</v>
      </c>
      <c r="K125" s="55">
        <f t="shared" si="9"/>
        <v>131068.09583333333</v>
      </c>
      <c r="L125" s="55">
        <f t="shared" si="9"/>
        <v>1122737.9033333333</v>
      </c>
    </row>
    <row r="126" spans="1:12">
      <c r="A126" s="63" t="s">
        <v>25</v>
      </c>
      <c r="B126" s="55">
        <f>AVERAGE(B88:B99)</f>
        <v>108408.23583333334</v>
      </c>
      <c r="C126" s="55">
        <f t="shared" ref="C126:L126" si="10">AVERAGE(C88:C99)</f>
        <v>84416.972499999974</v>
      </c>
      <c r="D126" s="55">
        <f t="shared" si="10"/>
        <v>328358.74000000005</v>
      </c>
      <c r="E126" s="55">
        <f t="shared" si="10"/>
        <v>37870.576666666624</v>
      </c>
      <c r="F126" s="55">
        <f t="shared" si="10"/>
        <v>172409.55724999998</v>
      </c>
      <c r="G126" s="55">
        <f t="shared" si="10"/>
        <v>30297.077499999999</v>
      </c>
      <c r="H126" s="55">
        <f t="shared" si="10"/>
        <v>40641.464999999982</v>
      </c>
      <c r="I126" s="55">
        <f t="shared" si="10"/>
        <v>69728.176666666652</v>
      </c>
      <c r="J126" s="55">
        <f t="shared" si="10"/>
        <v>18057.577499999985</v>
      </c>
      <c r="K126" s="55">
        <f t="shared" si="10"/>
        <v>91216.604166666672</v>
      </c>
      <c r="L126" s="55">
        <f t="shared" si="10"/>
        <v>981404.98308333324</v>
      </c>
    </row>
    <row r="127" spans="1:12">
      <c r="A127" s="63" t="s">
        <v>436</v>
      </c>
      <c r="B127" s="55">
        <f>AVERAGE(B100:B111)</f>
        <v>100103.91666666667</v>
      </c>
      <c r="C127" s="55">
        <f>AVERAGE(C100:C111)</f>
        <v>78154.75</v>
      </c>
      <c r="D127" s="55">
        <f t="shared" ref="D127:K127" si="11">AVERAGE(D100:D111)</f>
        <v>303493.91666666669</v>
      </c>
      <c r="E127" s="55">
        <f t="shared" si="11"/>
        <v>35041</v>
      </c>
      <c r="F127" s="55">
        <f t="shared" si="11"/>
        <v>158748.25</v>
      </c>
      <c r="G127" s="55">
        <f t="shared" si="11"/>
        <v>27934.166666666668</v>
      </c>
      <c r="H127" s="55">
        <f t="shared" si="11"/>
        <v>37541.583333333336</v>
      </c>
      <c r="I127" s="55">
        <f>AVERAGE(I100:I111)</f>
        <v>64315.833333333336</v>
      </c>
      <c r="J127" s="55">
        <f t="shared" si="11"/>
        <v>16560.416666666668</v>
      </c>
      <c r="K127" s="55">
        <f t="shared" si="11"/>
        <v>83972.333333333328</v>
      </c>
      <c r="L127" s="55">
        <f>AVERAGE(L100:L111)</f>
        <v>905866.16666666663</v>
      </c>
    </row>
    <row r="128" spans="1:12">
      <c r="A128" s="63" t="s">
        <v>478</v>
      </c>
      <c r="B128" s="55">
        <f t="shared" ref="B128:L128" si="12">AVERAGE(B112:B117)</f>
        <v>95717.466755862799</v>
      </c>
      <c r="C128" s="55">
        <f t="shared" si="12"/>
        <v>74730.058527520727</v>
      </c>
      <c r="D128" s="55">
        <f t="shared" si="12"/>
        <v>290195.11734492885</v>
      </c>
      <c r="E128" s="55">
        <f t="shared" si="12"/>
        <v>33505.942052254053</v>
      </c>
      <c r="F128" s="55">
        <f t="shared" si="12"/>
        <v>151792.05130263502</v>
      </c>
      <c r="G128" s="55">
        <f t="shared" si="12"/>
        <v>26709.725067826217</v>
      </c>
      <c r="H128" s="55">
        <f t="shared" si="12"/>
        <v>35895.820552272642</v>
      </c>
      <c r="I128" s="55">
        <f t="shared" si="12"/>
        <v>61496.878923700155</v>
      </c>
      <c r="J128" s="55">
        <f t="shared" si="12"/>
        <v>15834.232712676998</v>
      </c>
      <c r="K128" s="55">
        <f t="shared" si="12"/>
        <v>80292.706760322602</v>
      </c>
      <c r="L128" s="55">
        <f t="shared" si="12"/>
        <v>866170</v>
      </c>
    </row>
    <row r="129" spans="1:12">
      <c r="A129" s="63"/>
      <c r="B129" s="55"/>
      <c r="C129" s="21"/>
      <c r="D129" s="21"/>
      <c r="E129" s="21"/>
      <c r="F129" s="21"/>
      <c r="G129" s="21"/>
      <c r="H129" s="21"/>
      <c r="I129" s="21"/>
      <c r="J129" s="21"/>
      <c r="K129" s="21"/>
      <c r="L129" s="21"/>
    </row>
    <row r="130" spans="1:12">
      <c r="A130" s="63" t="s">
        <v>223</v>
      </c>
      <c r="B130" s="69">
        <f>(B120-B119)/B119*100</f>
        <v>-1.0553662768223984</v>
      </c>
      <c r="C130" s="69">
        <f t="shared" ref="C130:L130" si="13">(C120-C119)/C119*100</f>
        <v>6.7674247382198942</v>
      </c>
      <c r="D130" s="69">
        <f t="shared" si="13"/>
        <v>3.8521525173859379</v>
      </c>
      <c r="E130" s="69">
        <f t="shared" si="13"/>
        <v>10.568488241116839</v>
      </c>
      <c r="F130" s="69">
        <f t="shared" ref="F130:F138" si="14">(F120-F119)/F119*100</f>
        <v>13.363994361057605</v>
      </c>
      <c r="G130" s="69">
        <f t="shared" si="13"/>
        <v>67.47966737977184</v>
      </c>
      <c r="H130" s="69">
        <f t="shared" si="13"/>
        <v>26.21174332166656</v>
      </c>
      <c r="I130" s="69">
        <f t="shared" ref="I130:J137" si="15">(I120-I119)/I119*100</f>
        <v>-2.6343925013924143</v>
      </c>
      <c r="J130" s="69">
        <f t="shared" si="15"/>
        <v>-2.4260671585154956</v>
      </c>
      <c r="K130" s="69">
        <f t="shared" si="13"/>
        <v>3.3182007504797593</v>
      </c>
      <c r="L130" s="69">
        <f t="shared" si="13"/>
        <v>6.96805856165318</v>
      </c>
    </row>
    <row r="131" spans="1:12">
      <c r="A131" s="63" t="s">
        <v>224</v>
      </c>
      <c r="B131" s="69">
        <f t="shared" ref="B131:L137" si="16">(B121-B120)/B120*100</f>
        <v>11.295847074963424</v>
      </c>
      <c r="C131" s="69">
        <f t="shared" si="16"/>
        <v>19.452798263257037</v>
      </c>
      <c r="D131" s="69">
        <f t="shared" si="16"/>
        <v>18.703458134598936</v>
      </c>
      <c r="E131" s="69">
        <f t="shared" si="16"/>
        <v>18.283387228306317</v>
      </c>
      <c r="F131" s="69">
        <f t="shared" si="14"/>
        <v>12.286892268895185</v>
      </c>
      <c r="G131" s="69">
        <f t="shared" si="16"/>
        <v>30.936584196707727</v>
      </c>
      <c r="H131" s="69">
        <f t="shared" si="16"/>
        <v>25.84932677746416</v>
      </c>
      <c r="I131" s="69">
        <f t="shared" si="15"/>
        <v>3.9709038017365068</v>
      </c>
      <c r="J131" s="69">
        <f t="shared" si="15"/>
        <v>14.445917859920691</v>
      </c>
      <c r="K131" s="69">
        <f t="shared" si="16"/>
        <v>24.819418162004538</v>
      </c>
      <c r="L131" s="69">
        <f t="shared" si="16"/>
        <v>17.404874782987626</v>
      </c>
    </row>
    <row r="132" spans="1:12">
      <c r="A132" s="63" t="s">
        <v>225</v>
      </c>
      <c r="B132" s="69">
        <f t="shared" si="16"/>
        <v>9.6169364431486581</v>
      </c>
      <c r="C132" s="69">
        <f t="shared" si="16"/>
        <v>16.797941800610374</v>
      </c>
      <c r="D132" s="69">
        <f t="shared" si="16"/>
        <v>13.35543639374565</v>
      </c>
      <c r="E132" s="69">
        <f t="shared" si="16"/>
        <v>10.523691250353265</v>
      </c>
      <c r="F132" s="69">
        <f t="shared" si="14"/>
        <v>14.660915140669605</v>
      </c>
      <c r="G132" s="69">
        <f t="shared" si="16"/>
        <v>-17.66741688022098</v>
      </c>
      <c r="H132" s="69">
        <f t="shared" si="16"/>
        <v>3.0506945854870984</v>
      </c>
      <c r="I132" s="69">
        <f t="shared" si="15"/>
        <v>8.7039241680478661</v>
      </c>
      <c r="J132" s="69">
        <f t="shared" si="15"/>
        <v>-8.7567195690563278</v>
      </c>
      <c r="K132" s="69">
        <f t="shared" si="16"/>
        <v>19.601175535413567</v>
      </c>
      <c r="L132" s="69">
        <f t="shared" si="16"/>
        <v>11.64197090288101</v>
      </c>
    </row>
    <row r="133" spans="1:12">
      <c r="A133" s="63" t="s">
        <v>226</v>
      </c>
      <c r="B133" s="69">
        <f t="shared" si="16"/>
        <v>16.119257943190064</v>
      </c>
      <c r="C133" s="69">
        <f t="shared" si="16"/>
        <v>12.083130884407533</v>
      </c>
      <c r="D133" s="69">
        <f t="shared" si="16"/>
        <v>14.575220605370234</v>
      </c>
      <c r="E133" s="69">
        <f t="shared" si="16"/>
        <v>2.894224546382421</v>
      </c>
      <c r="F133" s="69">
        <f t="shared" si="14"/>
        <v>7.4094371157072372</v>
      </c>
      <c r="G133" s="69">
        <f t="shared" si="16"/>
        <v>-6.4298764015177285</v>
      </c>
      <c r="H133" s="69">
        <f t="shared" si="16"/>
        <v>6.9392357737256978</v>
      </c>
      <c r="I133" s="69">
        <f t="shared" si="15"/>
        <v>12.520161607477073</v>
      </c>
      <c r="J133" s="69">
        <f t="shared" si="15"/>
        <v>35.851014890390928</v>
      </c>
      <c r="K133" s="69">
        <f t="shared" si="16"/>
        <v>7.0286419478005344</v>
      </c>
      <c r="L133" s="69">
        <f t="shared" si="16"/>
        <v>11.036077125378153</v>
      </c>
    </row>
    <row r="134" spans="1:12">
      <c r="A134" s="63" t="s">
        <v>227</v>
      </c>
      <c r="B134" s="69">
        <f t="shared" si="16"/>
        <v>6.3543041280678184E-2</v>
      </c>
      <c r="C134" s="69">
        <f t="shared" si="16"/>
        <v>7.2565991442992566</v>
      </c>
      <c r="D134" s="69">
        <f t="shared" si="16"/>
        <v>10.371612252375703</v>
      </c>
      <c r="E134" s="69">
        <f t="shared" si="16"/>
        <v>4.5909359819429403</v>
      </c>
      <c r="F134" s="69">
        <f t="shared" si="14"/>
        <v>6.6324910276206834</v>
      </c>
      <c r="G134" s="69">
        <f t="shared" si="16"/>
        <v>13.204368154676743</v>
      </c>
      <c r="H134" s="69">
        <f t="shared" si="16"/>
        <v>12.183446478319016</v>
      </c>
      <c r="I134" s="69">
        <f t="shared" si="15"/>
        <v>2.4727533123690226</v>
      </c>
      <c r="J134" s="69">
        <f t="shared" si="15"/>
        <v>12.505590629314375</v>
      </c>
      <c r="K134" s="69">
        <f t="shared" si="16"/>
        <v>-1.6620942601506299</v>
      </c>
      <c r="L134" s="69">
        <f t="shared" si="16"/>
        <v>6.582493885841421</v>
      </c>
    </row>
    <row r="135" spans="1:12">
      <c r="A135" s="63" t="s">
        <v>228</v>
      </c>
      <c r="B135" s="69">
        <f t="shared" si="16"/>
        <v>0.61260831273430072</v>
      </c>
      <c r="C135" s="69">
        <f t="shared" si="16"/>
        <v>8.5522200962196528</v>
      </c>
      <c r="D135" s="69">
        <f t="shared" si="16"/>
        <v>-11.048273070487607</v>
      </c>
      <c r="E135" s="69">
        <f t="shared" si="16"/>
        <v>-2.5497853352437283</v>
      </c>
      <c r="F135" s="69">
        <f t="shared" si="14"/>
        <v>1.5624758905697773</v>
      </c>
      <c r="G135" s="69">
        <f t="shared" si="16"/>
        <v>9.8319228879680622</v>
      </c>
      <c r="H135" s="69">
        <f t="shared" si="16"/>
        <v>-13.314947841716551</v>
      </c>
      <c r="I135" s="69">
        <f t="shared" si="15"/>
        <v>0.41664578470924529</v>
      </c>
      <c r="J135" s="69">
        <f t="shared" si="15"/>
        <v>0.33405895390142404</v>
      </c>
      <c r="K135" s="69">
        <f t="shared" si="16"/>
        <v>-7.8671023920984755</v>
      </c>
      <c r="L135" s="69">
        <f t="shared" si="16"/>
        <v>-4.6120412817592067</v>
      </c>
    </row>
    <row r="136" spans="1:12">
      <c r="A136" s="63" t="s">
        <v>229</v>
      </c>
      <c r="B136" s="69">
        <f>(B126-B125)/B125*100</f>
        <v>18.385686809050718</v>
      </c>
      <c r="C136" s="69">
        <f t="shared" si="16"/>
        <v>-11.185644467813724</v>
      </c>
      <c r="D136" s="69">
        <f t="shared" si="16"/>
        <v>-18.887554198348798</v>
      </c>
      <c r="E136" s="69">
        <f t="shared" si="16"/>
        <v>-14.729185036276874</v>
      </c>
      <c r="F136" s="69">
        <f t="shared" si="14"/>
        <v>-4.0820733491125578</v>
      </c>
      <c r="G136" s="69">
        <f t="shared" si="16"/>
        <v>-21.048539614317921</v>
      </c>
      <c r="H136" s="69">
        <f t="shared" si="16"/>
        <v>-0.61521261572324604</v>
      </c>
      <c r="I136" s="69">
        <f t="shared" si="15"/>
        <v>-8.0973638094526521</v>
      </c>
      <c r="J136" s="69">
        <f t="shared" si="15"/>
        <v>-13.730244961816435</v>
      </c>
      <c r="K136" s="69">
        <f t="shared" si="16"/>
        <v>-30.405180920108855</v>
      </c>
      <c r="L136" s="69">
        <f t="shared" si="16"/>
        <v>-12.588238076793537</v>
      </c>
    </row>
    <row r="137" spans="1:12">
      <c r="A137" s="63" t="s">
        <v>437</v>
      </c>
      <c r="B137" s="69">
        <f>(B127-B126)/B126*100</f>
        <v>-7.6602290433299887</v>
      </c>
      <c r="C137" s="69">
        <f t="shared" si="16"/>
        <v>-7.4182031344466619</v>
      </c>
      <c r="D137" s="69">
        <f t="shared" si="16"/>
        <v>-7.5724566775147686</v>
      </c>
      <c r="E137" s="69">
        <f t="shared" si="16"/>
        <v>-7.4717020856912244</v>
      </c>
      <c r="F137" s="69">
        <f t="shared" si="14"/>
        <v>-7.9237528753644453</v>
      </c>
      <c r="G137" s="69">
        <f t="shared" si="16"/>
        <v>-7.7991378321335834</v>
      </c>
      <c r="H137" s="69">
        <f t="shared" si="16"/>
        <v>-7.627386627589944</v>
      </c>
      <c r="I137" s="69">
        <f t="shared" si="15"/>
        <v>-7.7620606074454699</v>
      </c>
      <c r="J137" s="69">
        <f t="shared" si="15"/>
        <v>-8.2910392234690296</v>
      </c>
      <c r="K137" s="69">
        <f t="shared" si="16"/>
        <v>-7.9418335066463923</v>
      </c>
      <c r="L137" s="69">
        <f t="shared" si="16"/>
        <v>-7.6970076287306206</v>
      </c>
    </row>
    <row r="138" spans="1:12">
      <c r="A138" s="63" t="s">
        <v>479</v>
      </c>
      <c r="B138" s="69">
        <f>(B128-B127)/B127*100</f>
        <v>-4.3818963901384533</v>
      </c>
      <c r="C138" s="69">
        <f>(C128-C127)/C127*100</f>
        <v>-4.3819364433758317</v>
      </c>
      <c r="D138" s="69">
        <f>(D128-D127)/D127*100</f>
        <v>-4.3818997981248407</v>
      </c>
      <c r="E138" s="69">
        <f>(E128-E127)/E127*100</f>
        <v>-4.3807481171939919</v>
      </c>
      <c r="F138" s="69">
        <f t="shared" si="14"/>
        <v>-4.3819057516318924</v>
      </c>
      <c r="G138" s="69">
        <f t="shared" ref="G138:L138" si="17">(G128-G127)/G127*100</f>
        <v>-4.3833117108932926</v>
      </c>
      <c r="H138" s="69">
        <f t="shared" si="17"/>
        <v>-4.3838395585180701</v>
      </c>
      <c r="I138" s="69">
        <f t="shared" si="17"/>
        <v>-4.3829866823356314</v>
      </c>
      <c r="J138" s="69">
        <f t="shared" si="17"/>
        <v>-4.3850584716950758</v>
      </c>
      <c r="K138" s="69">
        <f t="shared" si="17"/>
        <v>-4.3819510866802078</v>
      </c>
      <c r="L138" s="69">
        <f t="shared" si="17"/>
        <v>-4.3821226719105075</v>
      </c>
    </row>
    <row r="139" spans="1:12">
      <c r="A139" s="63"/>
      <c r="B139" s="69"/>
      <c r="C139" s="69"/>
      <c r="D139" s="69"/>
      <c r="E139" s="69"/>
      <c r="F139" s="69"/>
      <c r="G139" s="69"/>
      <c r="H139" s="69"/>
      <c r="I139" s="69"/>
      <c r="J139" s="69"/>
      <c r="K139" s="69"/>
      <c r="L139" s="69"/>
    </row>
    <row r="140" spans="1:1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</row>
    <row r="142" spans="1:1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</row>
    <row r="143" spans="1:1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</row>
    <row r="144" spans="1:1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</row>
    <row r="145" spans="1:1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</row>
    <row r="146" spans="1:1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</row>
    <row r="147" spans="1:1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</row>
    <row r="148" spans="1:1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</row>
    <row r="149" spans="1:1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</row>
    <row r="150" spans="1:1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</row>
    <row r="151" spans="1:1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</row>
    <row r="202" spans="1:1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</row>
    <row r="203" spans="1:1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</row>
    <row r="204" spans="1:1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</row>
    <row r="206" spans="1:1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</row>
    <row r="207" spans="1:1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1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1:1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1:1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  <row r="211" spans="1:1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</row>
    <row r="212" spans="1:1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</row>
    <row r="213" spans="1:1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</row>
    <row r="214" spans="1:1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</row>
    <row r="215" spans="1:1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</row>
    <row r="216" spans="1:1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</row>
    <row r="217" spans="1:1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</row>
    <row r="218" spans="1:1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</row>
    <row r="219" spans="1:12" s="168" customFormat="1"/>
    <row r="220" spans="1:12" s="168" customFormat="1"/>
    <row r="221" spans="1:12" s="168" customFormat="1"/>
    <row r="222" spans="1:12" s="168" customFormat="1"/>
    <row r="223" spans="1:12" s="168" customFormat="1"/>
    <row r="224" spans="1:12" s="168" customFormat="1"/>
    <row r="225" s="168" customFormat="1"/>
    <row r="226" s="168" customFormat="1"/>
    <row r="227" s="168" customFormat="1"/>
    <row r="228" s="168" customFormat="1"/>
    <row r="229" s="168" customFormat="1"/>
    <row r="230" s="168" customFormat="1"/>
    <row r="231" s="168" customFormat="1"/>
    <row r="232" s="168" customFormat="1"/>
    <row r="233" s="168" customFormat="1"/>
    <row r="234" s="168" customFormat="1"/>
    <row r="235" s="168" customFormat="1"/>
    <row r="236" s="168" customFormat="1"/>
    <row r="237" s="168" customFormat="1"/>
    <row r="238" s="168" customFormat="1"/>
    <row r="239" s="168" customFormat="1"/>
    <row r="240" s="168" customFormat="1"/>
    <row r="241" s="168" customFormat="1"/>
    <row r="242" s="168" customFormat="1"/>
    <row r="243" s="168" customFormat="1"/>
    <row r="244" s="168" customFormat="1"/>
    <row r="245" s="168" customFormat="1"/>
    <row r="246" s="168" customFormat="1"/>
    <row r="247" s="168" customFormat="1"/>
    <row r="248" s="168" customFormat="1"/>
    <row r="249" s="168" customFormat="1"/>
    <row r="250" s="168" customFormat="1"/>
    <row r="251" s="168" customFormat="1"/>
    <row r="252" s="168" customFormat="1"/>
    <row r="253" s="168" customFormat="1"/>
    <row r="254" s="168" customFormat="1"/>
    <row r="255" s="168" customFormat="1"/>
    <row r="256" s="168" customFormat="1"/>
    <row r="257" s="168" customFormat="1"/>
    <row r="258" s="168" customFormat="1"/>
    <row r="259" s="168" customFormat="1"/>
    <row r="260" s="168" customFormat="1"/>
    <row r="261" s="168" customFormat="1"/>
    <row r="262" s="168" customFormat="1"/>
    <row r="263" s="168" customFormat="1"/>
    <row r="264" s="168" customFormat="1"/>
    <row r="265" s="168" customFormat="1"/>
    <row r="266" s="168" customFormat="1"/>
    <row r="267" s="168" customFormat="1"/>
    <row r="268" s="168" customFormat="1"/>
    <row r="269" s="168" customFormat="1"/>
    <row r="270" s="168" customFormat="1"/>
    <row r="271" s="168" customFormat="1"/>
    <row r="272" s="168" customFormat="1"/>
    <row r="273" s="168" customFormat="1"/>
    <row r="274" s="168" customFormat="1"/>
    <row r="275" s="168" customFormat="1"/>
    <row r="276" s="168" customFormat="1"/>
    <row r="277" s="168" customFormat="1"/>
    <row r="278" s="168" customFormat="1"/>
    <row r="279" s="168" customFormat="1"/>
    <row r="280" s="168" customFormat="1"/>
    <row r="281" s="168" customFormat="1"/>
    <row r="282" s="168" customFormat="1"/>
    <row r="283" s="168" customFormat="1"/>
    <row r="284" s="168" customFormat="1"/>
    <row r="285" s="168" customFormat="1"/>
    <row r="286" s="168" customFormat="1"/>
    <row r="287" s="168" customFormat="1"/>
    <row r="288" s="168" customFormat="1"/>
    <row r="289" s="168" customFormat="1"/>
    <row r="290" s="168" customFormat="1"/>
    <row r="291" s="168" customFormat="1"/>
    <row r="292" s="168" customFormat="1"/>
    <row r="293" s="168" customFormat="1"/>
    <row r="294" s="168" customFormat="1"/>
    <row r="295" s="168" customFormat="1"/>
    <row r="296" s="168" customFormat="1"/>
    <row r="297" s="168" customFormat="1"/>
    <row r="298" s="168" customFormat="1"/>
    <row r="299" s="168" customFormat="1"/>
    <row r="300" s="168" customFormat="1"/>
    <row r="301" s="168" customFormat="1"/>
    <row r="302" s="168" customFormat="1"/>
    <row r="303" s="168" customFormat="1"/>
    <row r="304" s="168" customFormat="1"/>
    <row r="305" s="168" customFormat="1"/>
    <row r="306" s="168" customFormat="1"/>
    <row r="307" s="168" customFormat="1"/>
    <row r="308" s="168" customFormat="1"/>
    <row r="309" s="168" customFormat="1"/>
    <row r="310" s="168" customFormat="1"/>
    <row r="311" s="168" customFormat="1"/>
    <row r="312" s="168" customFormat="1"/>
    <row r="313" s="168" customFormat="1"/>
    <row r="314" s="168" customFormat="1"/>
    <row r="315" s="168" customFormat="1"/>
    <row r="316" s="168" customFormat="1"/>
    <row r="317" s="168" customFormat="1"/>
    <row r="318" s="168" customFormat="1"/>
    <row r="319" s="168" customFormat="1"/>
    <row r="320" s="168" customFormat="1"/>
    <row r="321" s="168" customFormat="1"/>
    <row r="322" s="168" customFormat="1"/>
    <row r="323" s="168" customFormat="1"/>
    <row r="324" s="168" customFormat="1"/>
    <row r="325" s="168" customFormat="1"/>
    <row r="326" s="168" customFormat="1"/>
    <row r="327" s="168" customFormat="1"/>
    <row r="328" s="168" customFormat="1"/>
    <row r="329" s="168" customFormat="1"/>
    <row r="330" s="168" customFormat="1"/>
    <row r="331" s="168" customFormat="1"/>
    <row r="332" s="168" customFormat="1"/>
    <row r="333" s="168" customFormat="1"/>
    <row r="334" s="168" customFormat="1"/>
    <row r="335" s="168" customFormat="1"/>
    <row r="336" s="168" customFormat="1"/>
    <row r="337" s="168" customFormat="1"/>
    <row r="338" s="168" customFormat="1"/>
    <row r="339" s="168" customFormat="1"/>
    <row r="340" s="168" customFormat="1"/>
    <row r="341" s="168" customFormat="1"/>
    <row r="342" s="168" customFormat="1"/>
    <row r="343" s="168" customFormat="1"/>
    <row r="344" s="168" customFormat="1"/>
    <row r="345" s="168" customFormat="1"/>
    <row r="346" s="168" customFormat="1"/>
    <row r="347" s="168" customFormat="1"/>
    <row r="348" s="168" customFormat="1"/>
    <row r="349" s="168" customFormat="1"/>
    <row r="350" s="168" customFormat="1"/>
    <row r="351" s="168" customFormat="1"/>
    <row r="352" s="168" customFormat="1"/>
    <row r="353" s="168" customFormat="1"/>
    <row r="354" s="168" customFormat="1"/>
    <row r="355" s="168" customFormat="1"/>
    <row r="356" s="168" customFormat="1"/>
    <row r="357" s="168" customFormat="1"/>
    <row r="358" s="168" customFormat="1"/>
    <row r="359" s="168" customFormat="1"/>
    <row r="360" s="168" customFormat="1"/>
    <row r="361" s="168" customFormat="1"/>
    <row r="362" s="168" customFormat="1"/>
    <row r="363" s="168" customFormat="1"/>
    <row r="364" s="168" customFormat="1"/>
    <row r="365" s="168" customFormat="1"/>
    <row r="366" s="168" customFormat="1"/>
    <row r="367" s="168" customFormat="1"/>
    <row r="368" s="168" customFormat="1"/>
    <row r="369" s="168" customFormat="1"/>
    <row r="370" s="168" customFormat="1"/>
    <row r="371" s="168" customFormat="1"/>
    <row r="372" s="168" customFormat="1"/>
    <row r="373" s="168" customFormat="1"/>
    <row r="374" s="168" customFormat="1"/>
    <row r="375" s="168" customFormat="1"/>
    <row r="376" s="168" customFormat="1"/>
    <row r="377" s="168" customFormat="1"/>
    <row r="378" s="168" customFormat="1"/>
    <row r="379" s="168" customFormat="1"/>
    <row r="380" s="168" customFormat="1"/>
    <row r="381" s="168" customFormat="1"/>
    <row r="382" s="168" customFormat="1"/>
    <row r="383" s="168" customFormat="1"/>
    <row r="384" s="168" customFormat="1"/>
    <row r="385" s="168" customFormat="1"/>
    <row r="386" s="168" customFormat="1"/>
    <row r="387" s="168" customFormat="1"/>
    <row r="388" s="168" customFormat="1"/>
    <row r="389" s="168" customFormat="1"/>
    <row r="390" s="168" customFormat="1"/>
    <row r="391" s="168" customFormat="1"/>
    <row r="392" s="168" customFormat="1"/>
    <row r="393" s="168" customFormat="1"/>
    <row r="394" s="168" customFormat="1"/>
    <row r="395" s="168" customFormat="1"/>
    <row r="396" s="168" customFormat="1"/>
    <row r="397" s="168" customFormat="1"/>
    <row r="398" s="168" customFormat="1"/>
    <row r="399" s="168" customFormat="1"/>
    <row r="400" s="168" customFormat="1"/>
    <row r="401" s="168" customFormat="1"/>
    <row r="402" s="168" customFormat="1"/>
    <row r="403" s="168" customFormat="1"/>
    <row r="404" s="168" customFormat="1"/>
    <row r="405" s="168" customFormat="1"/>
    <row r="406" s="168" customFormat="1"/>
    <row r="407" s="168" customFormat="1"/>
    <row r="408" s="168" customFormat="1"/>
    <row r="409" s="168" customFormat="1"/>
    <row r="410" s="168" customFormat="1"/>
    <row r="411" s="168" customFormat="1"/>
    <row r="412" s="168" customFormat="1"/>
    <row r="413" s="168" customFormat="1"/>
    <row r="414" s="168" customFormat="1"/>
    <row r="415" s="168" customFormat="1"/>
    <row r="416" s="168" customFormat="1"/>
    <row r="417" s="168" customFormat="1"/>
    <row r="418" s="168" customFormat="1"/>
    <row r="419" s="168" customFormat="1"/>
    <row r="420" s="168" customFormat="1"/>
    <row r="421" s="168" customFormat="1"/>
    <row r="422" s="168" customFormat="1"/>
    <row r="423" s="168" customFormat="1"/>
    <row r="424" s="168" customFormat="1"/>
    <row r="425" s="168" customFormat="1"/>
    <row r="426" s="168" customFormat="1"/>
    <row r="427" s="168" customFormat="1"/>
    <row r="428" s="168" customFormat="1"/>
    <row r="429" s="168" customFormat="1"/>
    <row r="430" s="168" customFormat="1"/>
    <row r="431" s="168" customFormat="1"/>
    <row r="432" s="168" customFormat="1"/>
    <row r="433" s="168" customFormat="1"/>
    <row r="434" s="168" customFormat="1"/>
    <row r="435" s="168" customFormat="1"/>
    <row r="436" s="168" customFormat="1"/>
    <row r="437" s="168" customFormat="1"/>
    <row r="438" s="168" customFormat="1"/>
    <row r="439" s="168" customFormat="1"/>
    <row r="440" s="168" customFormat="1"/>
    <row r="441" s="168" customFormat="1"/>
    <row r="442" s="168" customFormat="1"/>
    <row r="443" s="168" customFormat="1"/>
    <row r="444" s="168" customFormat="1"/>
    <row r="445" s="168" customFormat="1"/>
    <row r="446" s="168" customFormat="1"/>
    <row r="447" s="168" customFormat="1"/>
    <row r="448" s="168" customFormat="1"/>
    <row r="449" s="168" customFormat="1"/>
    <row r="450" s="168" customFormat="1"/>
    <row r="451" s="168" customFormat="1"/>
    <row r="452" s="168" customFormat="1"/>
    <row r="453" s="168" customFormat="1"/>
    <row r="454" s="168" customFormat="1"/>
    <row r="455" s="168" customFormat="1"/>
    <row r="456" s="168" customFormat="1"/>
    <row r="457" s="168" customFormat="1"/>
    <row r="458" s="168" customFormat="1"/>
    <row r="459" s="168" customFormat="1"/>
    <row r="460" s="168" customFormat="1"/>
    <row r="461" s="168" customFormat="1"/>
    <row r="462" s="168" customFormat="1"/>
    <row r="463" s="168" customFormat="1"/>
    <row r="464" s="168" customFormat="1"/>
    <row r="465" s="168" customFormat="1"/>
    <row r="466" s="168" customFormat="1"/>
    <row r="467" s="168" customFormat="1"/>
    <row r="468" s="168" customFormat="1"/>
    <row r="469" s="168" customFormat="1"/>
    <row r="470" s="168" customFormat="1"/>
    <row r="471" s="168" customFormat="1"/>
    <row r="472" s="168" customFormat="1"/>
    <row r="473" s="168" customFormat="1"/>
    <row r="474" s="168" customFormat="1"/>
    <row r="475" s="168" customFormat="1"/>
    <row r="476" s="168" customFormat="1"/>
    <row r="477" s="168" customFormat="1"/>
    <row r="478" s="168" customFormat="1"/>
    <row r="479" s="168" customFormat="1"/>
    <row r="480" s="168" customFormat="1"/>
    <row r="481" s="168" customFormat="1"/>
    <row r="482" s="168" customFormat="1"/>
    <row r="483" s="168" customFormat="1"/>
    <row r="484" s="168" customFormat="1"/>
    <row r="485" s="168" customFormat="1"/>
    <row r="486" s="168" customFormat="1"/>
    <row r="487" s="168" customFormat="1"/>
    <row r="488" s="168" customFormat="1"/>
    <row r="489" s="168" customFormat="1"/>
    <row r="490" s="168" customFormat="1"/>
    <row r="491" s="168" customFormat="1"/>
    <row r="492" s="168" customFormat="1"/>
    <row r="493" s="168" customFormat="1"/>
    <row r="494" s="168" customFormat="1"/>
    <row r="495" s="168" customFormat="1"/>
    <row r="496" s="168" customFormat="1"/>
    <row r="497" s="168" customFormat="1"/>
    <row r="498" s="168" customFormat="1"/>
    <row r="499" s="168" customFormat="1"/>
    <row r="500" s="168" customFormat="1"/>
    <row r="501" s="168" customFormat="1"/>
    <row r="502" s="168" customFormat="1"/>
    <row r="503" s="168" customFormat="1"/>
    <row r="504" s="168" customFormat="1"/>
    <row r="505" s="168" customFormat="1"/>
    <row r="506" s="168" customFormat="1"/>
    <row r="507" s="168" customFormat="1"/>
    <row r="508" s="168" customFormat="1"/>
    <row r="509" s="168" customFormat="1"/>
    <row r="510" s="168" customFormat="1"/>
    <row r="511" s="168" customFormat="1"/>
    <row r="512" s="168" customFormat="1"/>
    <row r="513" s="168" customFormat="1"/>
    <row r="514" s="168" customFormat="1"/>
    <row r="515" s="168" customFormat="1"/>
    <row r="516" s="168" customFormat="1"/>
    <row r="517" s="168" customFormat="1"/>
    <row r="518" s="168" customFormat="1"/>
    <row r="519" s="168" customFormat="1"/>
    <row r="520" s="168" customFormat="1"/>
    <row r="521" s="168" customFormat="1"/>
    <row r="522" s="168" customFormat="1"/>
    <row r="523" s="168" customFormat="1"/>
    <row r="524" s="168" customFormat="1"/>
    <row r="525" s="168" customFormat="1"/>
    <row r="526" s="168" customFormat="1"/>
    <row r="527" s="168" customFormat="1"/>
    <row r="528" s="168" customFormat="1"/>
    <row r="529" s="168" customFormat="1"/>
    <row r="530" s="168" customFormat="1"/>
    <row r="531" s="168" customFormat="1"/>
    <row r="532" s="168" customFormat="1"/>
    <row r="533" s="168" customFormat="1"/>
    <row r="534" s="168" customFormat="1"/>
    <row r="535" s="168" customFormat="1"/>
    <row r="536" s="168" customFormat="1"/>
    <row r="537" s="168" customFormat="1"/>
    <row r="538" s="168" customFormat="1"/>
    <row r="539" s="168" customFormat="1"/>
    <row r="540" s="168" customFormat="1"/>
    <row r="541" s="168" customFormat="1"/>
    <row r="542" s="168" customFormat="1"/>
    <row r="543" s="168" customFormat="1"/>
    <row r="544" s="168" customFormat="1"/>
    <row r="545" s="168" customFormat="1"/>
    <row r="546" s="168" customFormat="1"/>
    <row r="547" s="168" customFormat="1"/>
    <row r="548" s="168" customFormat="1"/>
    <row r="549" s="168" customFormat="1"/>
    <row r="550" s="168" customFormat="1"/>
    <row r="551" s="168" customFormat="1"/>
    <row r="552" s="168" customFormat="1"/>
    <row r="553" s="168" customFormat="1"/>
    <row r="554" s="168" customFormat="1"/>
    <row r="555" s="168" customFormat="1"/>
    <row r="556" s="168" customFormat="1"/>
    <row r="557" s="168" customFormat="1"/>
    <row r="558" s="168" customFormat="1"/>
    <row r="559" s="168" customFormat="1"/>
    <row r="560" s="168" customFormat="1"/>
    <row r="561" s="168" customFormat="1"/>
    <row r="562" s="168" customFormat="1"/>
    <row r="563" s="168" customFormat="1"/>
    <row r="564" s="168" customFormat="1"/>
    <row r="565" s="168" customFormat="1"/>
    <row r="566" s="168" customFormat="1"/>
    <row r="567" s="168" customFormat="1"/>
    <row r="568" s="168" customFormat="1"/>
    <row r="569" s="168" customFormat="1"/>
    <row r="570" s="168" customFormat="1"/>
    <row r="571" s="168" customFormat="1"/>
    <row r="572" s="168" customFormat="1"/>
    <row r="573" s="168" customFormat="1"/>
    <row r="574" s="168" customFormat="1"/>
    <row r="575" s="168" customFormat="1"/>
    <row r="576" s="168" customFormat="1"/>
    <row r="577" s="168" customFormat="1"/>
    <row r="578" s="168" customFormat="1"/>
    <row r="579" s="168" customFormat="1"/>
    <row r="580" s="168" customFormat="1"/>
    <row r="581" s="168" customFormat="1"/>
    <row r="582" s="168" customFormat="1"/>
    <row r="583" s="168" customFormat="1"/>
    <row r="584" s="168" customFormat="1"/>
    <row r="585" s="168" customFormat="1"/>
    <row r="586" s="168" customFormat="1"/>
    <row r="587" s="168" customFormat="1"/>
    <row r="588" s="168" customFormat="1"/>
    <row r="589" s="168" customFormat="1"/>
    <row r="590" s="168" customFormat="1"/>
    <row r="591" s="168" customFormat="1"/>
    <row r="592" s="168" customFormat="1"/>
    <row r="593" s="168" customFormat="1"/>
    <row r="594" s="168" customFormat="1"/>
    <row r="595" s="168" customFormat="1"/>
    <row r="596" s="168" customFormat="1"/>
    <row r="597" s="168" customFormat="1"/>
    <row r="598" s="168" customFormat="1"/>
    <row r="599" s="168" customFormat="1"/>
    <row r="600" s="168" customFormat="1"/>
    <row r="601" s="168" customFormat="1"/>
    <row r="602" s="168" customFormat="1"/>
    <row r="603" s="168" customFormat="1"/>
    <row r="604" s="168" customFormat="1"/>
    <row r="605" s="168" customFormat="1"/>
    <row r="606" s="168" customFormat="1"/>
    <row r="607" s="168" customFormat="1"/>
    <row r="608" s="168" customFormat="1"/>
    <row r="609" s="168" customFormat="1"/>
    <row r="610" s="168" customFormat="1"/>
    <row r="611" s="168" customFormat="1"/>
    <row r="612" s="168" customFormat="1"/>
    <row r="613" s="168" customFormat="1"/>
    <row r="614" s="168" customFormat="1"/>
    <row r="615" s="168" customFormat="1"/>
    <row r="616" s="168" customFormat="1"/>
    <row r="617" s="168" customFormat="1"/>
    <row r="618" s="168" customFormat="1"/>
    <row r="619" s="168" customFormat="1"/>
    <row r="620" s="168" customFormat="1"/>
    <row r="621" s="168" customFormat="1"/>
    <row r="622" s="168" customFormat="1"/>
    <row r="623" s="168" customFormat="1"/>
    <row r="624" s="168" customFormat="1"/>
    <row r="625" s="168" customFormat="1"/>
    <row r="626" s="168" customFormat="1"/>
    <row r="627" s="168" customFormat="1"/>
    <row r="628" s="168" customFormat="1"/>
    <row r="629" s="168" customFormat="1"/>
    <row r="630" s="168" customFormat="1"/>
    <row r="631" s="168" customFormat="1"/>
    <row r="632" s="168" customFormat="1"/>
    <row r="633" s="168" customFormat="1"/>
    <row r="634" s="168" customFormat="1"/>
    <row r="635" s="168" customFormat="1"/>
    <row r="636" s="168" customFormat="1"/>
    <row r="637" s="168" customFormat="1"/>
    <row r="638" s="168" customFormat="1"/>
    <row r="639" s="168" customFormat="1"/>
    <row r="640" s="168" customFormat="1"/>
    <row r="641" s="168" customFormat="1"/>
    <row r="642" s="168" customFormat="1"/>
    <row r="643" s="168" customFormat="1"/>
    <row r="644" s="168" customFormat="1"/>
    <row r="645" s="168" customFormat="1"/>
    <row r="646" s="168" customFormat="1"/>
    <row r="647" s="168" customFormat="1"/>
    <row r="648" s="168" customFormat="1"/>
    <row r="649" s="168" customFormat="1"/>
    <row r="650" s="168" customFormat="1"/>
    <row r="651" s="168" customFormat="1"/>
    <row r="652" s="168" customFormat="1"/>
    <row r="653" s="168" customFormat="1"/>
    <row r="654" s="168" customFormat="1"/>
    <row r="655" s="168" customFormat="1"/>
    <row r="656" s="168" customFormat="1"/>
    <row r="657" s="168" customFormat="1"/>
    <row r="658" s="168" customFormat="1"/>
    <row r="659" s="168" customFormat="1"/>
    <row r="660" s="168" customFormat="1"/>
    <row r="661" s="168" customFormat="1"/>
    <row r="662" s="168" customFormat="1"/>
    <row r="663" s="168" customFormat="1"/>
    <row r="664" s="168" customFormat="1"/>
    <row r="665" s="168" customFormat="1"/>
    <row r="666" s="168" customFormat="1"/>
    <row r="667" s="168" customFormat="1"/>
    <row r="668" s="168" customFormat="1"/>
    <row r="669" s="168" customFormat="1"/>
    <row r="670" s="168" customFormat="1"/>
    <row r="671" s="168" customFormat="1"/>
    <row r="672" s="168" customFormat="1"/>
    <row r="673" s="168" customFormat="1"/>
    <row r="674" s="168" customFormat="1"/>
    <row r="675" s="168" customFormat="1"/>
    <row r="676" s="168" customFormat="1"/>
    <row r="677" s="168" customFormat="1"/>
    <row r="678" s="168" customFormat="1"/>
    <row r="679" s="168" customFormat="1"/>
    <row r="680" s="168" customFormat="1"/>
    <row r="681" s="168" customFormat="1"/>
    <row r="682" s="168" customFormat="1"/>
    <row r="683" s="168" customFormat="1"/>
    <row r="684" s="168" customFormat="1"/>
    <row r="685" s="168" customFormat="1"/>
    <row r="686" s="168" customFormat="1"/>
    <row r="687" s="168" customFormat="1"/>
    <row r="688" s="168" customFormat="1"/>
    <row r="689" s="168" customFormat="1"/>
    <row r="690" s="168" customFormat="1"/>
    <row r="691" s="168" customFormat="1"/>
    <row r="692" s="168" customFormat="1"/>
    <row r="693" s="168" customFormat="1"/>
    <row r="694" s="168" customFormat="1"/>
    <row r="695" s="168" customFormat="1"/>
    <row r="696" s="168" customFormat="1"/>
    <row r="697" s="168" customFormat="1"/>
    <row r="698" s="168" customFormat="1"/>
    <row r="699" s="168" customFormat="1"/>
    <row r="700" s="168" customFormat="1"/>
    <row r="701" s="168" customFormat="1"/>
    <row r="702" s="168" customFormat="1"/>
    <row r="703" s="168" customFormat="1"/>
    <row r="704" s="168" customFormat="1"/>
    <row r="705" s="168" customFormat="1"/>
    <row r="706" s="168" customFormat="1"/>
    <row r="707" s="168" customFormat="1"/>
    <row r="708" s="168" customFormat="1"/>
    <row r="709" s="168" customFormat="1"/>
    <row r="710" s="168" customFormat="1"/>
    <row r="711" s="168" customFormat="1"/>
    <row r="712" s="168" customFormat="1"/>
    <row r="713" s="168" customFormat="1"/>
    <row r="714" s="168" customFormat="1"/>
    <row r="715" s="168" customFormat="1"/>
    <row r="716" s="168" customFormat="1"/>
    <row r="717" s="168" customFormat="1"/>
    <row r="718" s="168" customFormat="1"/>
    <row r="719" s="168" customFormat="1"/>
    <row r="720" s="168" customFormat="1"/>
    <row r="721" s="168" customFormat="1"/>
    <row r="722" s="168" customFormat="1"/>
    <row r="723" s="168" customFormat="1"/>
    <row r="724" s="168" customFormat="1"/>
    <row r="725" s="168" customFormat="1"/>
    <row r="726" s="168" customFormat="1"/>
    <row r="727" s="168" customFormat="1"/>
    <row r="728" s="168" customFormat="1"/>
    <row r="729" s="168" customFormat="1"/>
    <row r="730" s="168" customFormat="1"/>
    <row r="731" s="168" customFormat="1"/>
    <row r="732" s="168" customFormat="1"/>
    <row r="733" s="168" customFormat="1"/>
    <row r="734" s="168" customFormat="1"/>
    <row r="735" s="168" customFormat="1"/>
    <row r="736" s="168" customFormat="1"/>
    <row r="737" s="168" customFormat="1"/>
    <row r="738" s="168" customFormat="1"/>
    <row r="739" s="168" customFormat="1"/>
    <row r="740" s="168" customFormat="1"/>
  </sheetData>
  <mergeCells count="1">
    <mergeCell ref="B1:L1"/>
  </mergeCells>
  <conditionalFormatting sqref="F88:F11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F115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F116:F11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F116:F11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76"/>
  <sheetViews>
    <sheetView workbookViewId="0"/>
  </sheetViews>
  <sheetFormatPr defaultRowHeight="12.75"/>
  <cols>
    <col min="1" max="1" width="16.5703125" style="168" bestFit="1" customWidth="1"/>
    <col min="2" max="2" width="13.140625" style="168" customWidth="1"/>
    <col min="3" max="3" width="11.5703125" style="168" bestFit="1" customWidth="1"/>
    <col min="4" max="4" width="13" style="168" customWidth="1"/>
    <col min="5" max="5" width="11.85546875" style="168" customWidth="1"/>
    <col min="6" max="6" width="10.7109375" style="168" customWidth="1"/>
    <col min="7" max="7" width="9.7109375" style="168" customWidth="1"/>
    <col min="8" max="8" width="12.28515625" style="168" customWidth="1"/>
    <col min="9" max="9" width="12" style="168" customWidth="1"/>
    <col min="10" max="10" width="11.5703125" style="168" customWidth="1"/>
    <col min="11" max="11" width="15" style="168" customWidth="1"/>
    <col min="12" max="16384" width="9.140625" style="168"/>
  </cols>
  <sheetData>
    <row r="1" spans="1:11" ht="44.25" customHeight="1" thickBot="1">
      <c r="B1" s="380" t="s">
        <v>426</v>
      </c>
      <c r="C1" s="381"/>
      <c r="D1" s="381"/>
      <c r="E1" s="381"/>
      <c r="F1" s="381"/>
      <c r="G1" s="381"/>
      <c r="H1" s="381"/>
      <c r="I1" s="381"/>
      <c r="J1" s="381"/>
      <c r="K1" s="382"/>
    </row>
    <row r="2" spans="1:11" ht="17.25" customHeight="1">
      <c r="A2" s="21"/>
      <c r="B2" s="68" t="s">
        <v>215</v>
      </c>
      <c r="C2" s="68" t="s">
        <v>216</v>
      </c>
      <c r="D2" s="68" t="s">
        <v>213</v>
      </c>
      <c r="E2" s="68" t="s">
        <v>212</v>
      </c>
      <c r="F2" s="169" t="s">
        <v>78</v>
      </c>
      <c r="G2" s="68" t="s">
        <v>421</v>
      </c>
      <c r="H2" s="68" t="s">
        <v>423</v>
      </c>
      <c r="I2" s="68" t="s">
        <v>424</v>
      </c>
      <c r="J2" s="68" t="s">
        <v>425</v>
      </c>
      <c r="K2" s="68" t="s">
        <v>220</v>
      </c>
    </row>
    <row r="3" spans="1:11" hidden="1">
      <c r="A3" s="170">
        <v>35155</v>
      </c>
      <c r="B3" s="226">
        <v>151192.79999999999</v>
      </c>
      <c r="C3" s="226">
        <v>137321.29999999999</v>
      </c>
      <c r="D3" s="226">
        <v>190359.4</v>
      </c>
      <c r="E3" s="226">
        <v>134122.9</v>
      </c>
      <c r="F3" s="226">
        <v>174130.4</v>
      </c>
      <c r="G3" s="226">
        <v>161013.4</v>
      </c>
      <c r="H3" s="226">
        <v>144361.79999999999</v>
      </c>
      <c r="I3" s="226">
        <v>130433.3</v>
      </c>
      <c r="J3" s="226">
        <v>184114.9</v>
      </c>
      <c r="K3" s="226">
        <v>176409.4</v>
      </c>
    </row>
    <row r="4" spans="1:11" hidden="1">
      <c r="A4" s="170">
        <v>35246</v>
      </c>
      <c r="B4" s="226">
        <v>162605.20000000001</v>
      </c>
      <c r="C4" s="226">
        <v>145221.1</v>
      </c>
      <c r="D4" s="226">
        <v>191576.3</v>
      </c>
      <c r="E4" s="226">
        <v>131239.20000000001</v>
      </c>
      <c r="F4" s="226">
        <v>175092.1</v>
      </c>
      <c r="G4" s="226">
        <v>161982.39999999999</v>
      </c>
      <c r="H4" s="226">
        <v>146737.5</v>
      </c>
      <c r="I4" s="226">
        <v>135207</v>
      </c>
      <c r="J4" s="226">
        <v>189818.6</v>
      </c>
      <c r="K4" s="226">
        <v>177912.4</v>
      </c>
    </row>
    <row r="5" spans="1:11" hidden="1">
      <c r="A5" s="170">
        <v>35338</v>
      </c>
      <c r="B5" s="226">
        <v>168559.5</v>
      </c>
      <c r="C5" s="226">
        <v>148726.70000000001</v>
      </c>
      <c r="D5" s="226">
        <v>192618.8</v>
      </c>
      <c r="E5" s="226">
        <v>133756.6</v>
      </c>
      <c r="F5" s="226">
        <v>176987.7</v>
      </c>
      <c r="G5" s="226">
        <v>158862.1</v>
      </c>
      <c r="H5" s="226">
        <v>149287.5</v>
      </c>
      <c r="I5" s="226">
        <v>134870.6</v>
      </c>
      <c r="J5" s="226">
        <v>194876.6</v>
      </c>
      <c r="K5" s="226">
        <v>178947.1</v>
      </c>
    </row>
    <row r="6" spans="1:11" hidden="1">
      <c r="A6" s="170">
        <v>35430</v>
      </c>
      <c r="B6" s="226">
        <v>168566.2</v>
      </c>
      <c r="C6" s="226">
        <v>149904.4</v>
      </c>
      <c r="D6" s="226">
        <v>193811.9</v>
      </c>
      <c r="E6" s="226">
        <v>135514.79999999999</v>
      </c>
      <c r="F6" s="226">
        <v>180836.4</v>
      </c>
      <c r="G6" s="226">
        <v>157085.1</v>
      </c>
      <c r="H6" s="226">
        <v>143809.9</v>
      </c>
      <c r="I6" s="226">
        <v>127209.2</v>
      </c>
      <c r="J6" s="226">
        <v>200853.8</v>
      </c>
      <c r="K6" s="226">
        <v>180673.3</v>
      </c>
    </row>
    <row r="7" spans="1:11" hidden="1">
      <c r="A7" s="170">
        <v>35520</v>
      </c>
      <c r="B7" s="226">
        <v>176153.5</v>
      </c>
      <c r="C7" s="226">
        <v>144610.70000000001</v>
      </c>
      <c r="D7" s="226">
        <v>195724.9</v>
      </c>
      <c r="E7" s="226">
        <v>132703.1</v>
      </c>
      <c r="F7" s="226">
        <v>177434.2</v>
      </c>
      <c r="G7" s="226">
        <v>164003.29999999999</v>
      </c>
      <c r="H7" s="226">
        <v>147056.20000000001</v>
      </c>
      <c r="I7" s="226">
        <v>126830.2</v>
      </c>
      <c r="J7" s="226">
        <v>205242.8</v>
      </c>
      <c r="K7" s="226">
        <v>182865.6</v>
      </c>
    </row>
    <row r="8" spans="1:11" hidden="1">
      <c r="A8" s="170">
        <v>35611</v>
      </c>
      <c r="B8" s="226">
        <v>177373.4</v>
      </c>
      <c r="C8" s="226">
        <v>138013.9</v>
      </c>
      <c r="D8" s="226">
        <v>201272.7</v>
      </c>
      <c r="E8" s="226">
        <v>140894.79999999999</v>
      </c>
      <c r="F8" s="226">
        <v>177576.3</v>
      </c>
      <c r="G8" s="226">
        <v>174182.9</v>
      </c>
      <c r="H8" s="226">
        <v>152011.29999999999</v>
      </c>
      <c r="I8" s="226">
        <v>127140.8</v>
      </c>
      <c r="J8" s="226">
        <v>213596.5</v>
      </c>
      <c r="K8" s="226">
        <v>188379</v>
      </c>
    </row>
    <row r="9" spans="1:11" hidden="1">
      <c r="A9" s="170">
        <v>35703</v>
      </c>
      <c r="B9" s="226">
        <v>180380.1</v>
      </c>
      <c r="C9" s="226">
        <v>150155</v>
      </c>
      <c r="D9" s="226">
        <v>206688.8</v>
      </c>
      <c r="E9" s="226">
        <v>147494</v>
      </c>
      <c r="F9" s="226">
        <v>184548.2</v>
      </c>
      <c r="G9" s="226">
        <v>183820.79999999999</v>
      </c>
      <c r="H9" s="226">
        <v>160955.79999999999</v>
      </c>
      <c r="I9" s="226">
        <v>126623.1</v>
      </c>
      <c r="J9" s="226">
        <v>229389.4</v>
      </c>
      <c r="K9" s="226">
        <v>198024.8</v>
      </c>
    </row>
    <row r="10" spans="1:11" hidden="1">
      <c r="A10" s="170">
        <v>35795</v>
      </c>
      <c r="B10" s="226">
        <v>190150.39999999999</v>
      </c>
      <c r="C10" s="226">
        <v>169242.6</v>
      </c>
      <c r="D10" s="226">
        <v>215595.7</v>
      </c>
      <c r="E10" s="226">
        <v>161664</v>
      </c>
      <c r="F10" s="226">
        <v>192226.6</v>
      </c>
      <c r="G10" s="226">
        <v>192381</v>
      </c>
      <c r="H10" s="226">
        <v>168436.9</v>
      </c>
      <c r="I10" s="226">
        <v>137901.1</v>
      </c>
      <c r="J10" s="226">
        <v>247775.7</v>
      </c>
      <c r="K10" s="226">
        <v>208471.4</v>
      </c>
    </row>
    <row r="11" spans="1:11" hidden="1">
      <c r="A11" s="170">
        <v>35885</v>
      </c>
      <c r="B11" s="226">
        <v>192283.7</v>
      </c>
      <c r="C11" s="226">
        <v>181632.2</v>
      </c>
      <c r="D11" s="226">
        <v>218667.1</v>
      </c>
      <c r="E11" s="226">
        <v>168254.3</v>
      </c>
      <c r="F11" s="226">
        <v>200819.4</v>
      </c>
      <c r="G11" s="226">
        <v>195174.6</v>
      </c>
      <c r="H11" s="226">
        <v>170599</v>
      </c>
      <c r="I11" s="226">
        <v>151023.5</v>
      </c>
      <c r="J11" s="226">
        <v>259994.5</v>
      </c>
      <c r="K11" s="226">
        <v>215087.1</v>
      </c>
    </row>
    <row r="12" spans="1:11" hidden="1">
      <c r="A12" s="170">
        <v>35976</v>
      </c>
      <c r="B12" s="226">
        <v>199830.7</v>
      </c>
      <c r="C12" s="226">
        <v>185642.9</v>
      </c>
      <c r="D12" s="226">
        <v>220894.5</v>
      </c>
      <c r="E12" s="226">
        <v>173226.7</v>
      </c>
      <c r="F12" s="226">
        <v>208614.5</v>
      </c>
      <c r="G12" s="226">
        <v>197201.2</v>
      </c>
      <c r="H12" s="226">
        <v>171006.6</v>
      </c>
      <c r="I12" s="226">
        <v>161901.79999999999</v>
      </c>
      <c r="J12" s="226">
        <v>273009.2</v>
      </c>
      <c r="K12" s="226">
        <v>219392.6</v>
      </c>
    </row>
    <row r="13" spans="1:11" hidden="1">
      <c r="A13" s="170">
        <v>36068</v>
      </c>
      <c r="B13" s="226">
        <v>204522.3</v>
      </c>
      <c r="C13" s="226">
        <v>181996.9</v>
      </c>
      <c r="D13" s="226">
        <v>227266.3</v>
      </c>
      <c r="E13" s="226">
        <v>169985.4</v>
      </c>
      <c r="F13" s="226">
        <v>214269.3</v>
      </c>
      <c r="G13" s="226">
        <v>203066.9</v>
      </c>
      <c r="H13" s="226">
        <v>173626.2</v>
      </c>
      <c r="I13" s="226">
        <v>169846.9</v>
      </c>
      <c r="J13" s="226">
        <v>281275.3</v>
      </c>
      <c r="K13" s="226">
        <v>225215.7</v>
      </c>
    </row>
    <row r="14" spans="1:11" hidden="1">
      <c r="A14" s="170">
        <v>36160</v>
      </c>
      <c r="B14" s="226">
        <v>197022.7</v>
      </c>
      <c r="C14" s="226">
        <v>179651.3</v>
      </c>
      <c r="D14" s="226">
        <v>226778.8</v>
      </c>
      <c r="E14" s="226">
        <v>167253.6</v>
      </c>
      <c r="F14" s="226">
        <v>212536.4</v>
      </c>
      <c r="G14" s="226">
        <v>201115.7</v>
      </c>
      <c r="H14" s="226">
        <v>179430.7</v>
      </c>
      <c r="I14" s="226">
        <v>159801.4</v>
      </c>
      <c r="J14" s="226">
        <v>282891.3</v>
      </c>
      <c r="K14" s="226">
        <v>225439.5</v>
      </c>
    </row>
    <row r="15" spans="1:11" hidden="1">
      <c r="A15" s="170">
        <v>36250</v>
      </c>
      <c r="B15" s="226">
        <v>190800.9</v>
      </c>
      <c r="C15" s="226">
        <v>179508.8</v>
      </c>
      <c r="D15" s="226">
        <v>224435.5</v>
      </c>
      <c r="E15" s="226">
        <v>171044.5</v>
      </c>
      <c r="F15" s="226">
        <v>209218.2</v>
      </c>
      <c r="G15" s="226">
        <v>194420.1</v>
      </c>
      <c r="H15" s="226">
        <v>183167</v>
      </c>
      <c r="I15" s="226">
        <v>143483.9</v>
      </c>
      <c r="J15" s="226">
        <v>286061.59999999998</v>
      </c>
      <c r="K15" s="226">
        <v>224867.8</v>
      </c>
    </row>
    <row r="16" spans="1:11" hidden="1">
      <c r="A16" s="170">
        <v>36341</v>
      </c>
      <c r="B16" s="226">
        <v>185749.1</v>
      </c>
      <c r="C16" s="226">
        <v>178625</v>
      </c>
      <c r="D16" s="226">
        <v>232815.7</v>
      </c>
      <c r="E16" s="226">
        <v>177031.7</v>
      </c>
      <c r="F16" s="226">
        <v>218334.6</v>
      </c>
      <c r="G16" s="226">
        <v>197863.3</v>
      </c>
      <c r="H16" s="226">
        <v>185180.4</v>
      </c>
      <c r="I16" s="226">
        <v>147571.29999999999</v>
      </c>
      <c r="J16" s="226">
        <v>287679.3</v>
      </c>
      <c r="K16" s="226">
        <v>229986.5</v>
      </c>
    </row>
    <row r="17" spans="1:11" hidden="1">
      <c r="A17" s="170">
        <v>36433</v>
      </c>
      <c r="B17" s="226">
        <v>184878.8</v>
      </c>
      <c r="C17" s="226">
        <v>178553</v>
      </c>
      <c r="D17" s="226">
        <v>236806.8</v>
      </c>
      <c r="E17" s="226">
        <v>178691.9</v>
      </c>
      <c r="F17" s="226">
        <v>218420.5</v>
      </c>
      <c r="G17" s="226">
        <v>200694.39999999999</v>
      </c>
      <c r="H17" s="226">
        <v>191457.3</v>
      </c>
      <c r="I17" s="226">
        <v>166955.4</v>
      </c>
      <c r="J17" s="226">
        <v>293095.3</v>
      </c>
      <c r="K17" s="226">
        <v>233187</v>
      </c>
    </row>
    <row r="18" spans="1:11" hidden="1">
      <c r="A18" s="170">
        <v>36525</v>
      </c>
      <c r="B18" s="226">
        <v>188901.3</v>
      </c>
      <c r="C18" s="226">
        <v>178233.8</v>
      </c>
      <c r="D18" s="226">
        <v>245231.2</v>
      </c>
      <c r="E18" s="226">
        <v>188140</v>
      </c>
      <c r="F18" s="226">
        <v>222800.1</v>
      </c>
      <c r="G18" s="226">
        <v>200291.6</v>
      </c>
      <c r="H18" s="226">
        <v>204301.3</v>
      </c>
      <c r="I18" s="226">
        <v>185990</v>
      </c>
      <c r="J18" s="226">
        <v>303764.90000000002</v>
      </c>
      <c r="K18" s="226">
        <v>240467.9</v>
      </c>
    </row>
    <row r="19" spans="1:11" hidden="1">
      <c r="A19" s="170">
        <v>36616</v>
      </c>
      <c r="B19" s="226">
        <v>203019.8</v>
      </c>
      <c r="C19" s="226">
        <v>179490.9</v>
      </c>
      <c r="D19" s="226">
        <v>262505.59999999998</v>
      </c>
      <c r="E19" s="226">
        <v>205406</v>
      </c>
      <c r="F19" s="226">
        <v>229472</v>
      </c>
      <c r="G19" s="226">
        <v>215990.9</v>
      </c>
      <c r="H19" s="226">
        <v>213724.1</v>
      </c>
      <c r="I19" s="226">
        <v>196709.1</v>
      </c>
      <c r="J19" s="226">
        <v>314398.90000000002</v>
      </c>
      <c r="K19" s="226">
        <v>256088.1</v>
      </c>
    </row>
    <row r="20" spans="1:11" hidden="1">
      <c r="A20" s="170">
        <v>36707</v>
      </c>
      <c r="B20" s="226">
        <v>212837.6</v>
      </c>
      <c r="C20" s="226">
        <v>188454.8</v>
      </c>
      <c r="D20" s="226">
        <v>273605.8</v>
      </c>
      <c r="E20" s="226">
        <v>205292.7</v>
      </c>
      <c r="F20" s="226">
        <v>229015.2</v>
      </c>
      <c r="G20" s="226">
        <v>226101.5</v>
      </c>
      <c r="H20" s="226">
        <v>221071.1</v>
      </c>
      <c r="I20" s="226">
        <v>195214.5</v>
      </c>
      <c r="J20" s="226">
        <v>323662.90000000002</v>
      </c>
      <c r="K20" s="226">
        <v>267259.8</v>
      </c>
    </row>
    <row r="21" spans="1:11" hidden="1">
      <c r="A21" s="170">
        <v>36799</v>
      </c>
      <c r="B21" s="226">
        <v>218277.5</v>
      </c>
      <c r="C21" s="226">
        <v>198507.3</v>
      </c>
      <c r="D21" s="226">
        <v>285357.59999999998</v>
      </c>
      <c r="E21" s="226">
        <v>199964.3</v>
      </c>
      <c r="F21" s="226">
        <v>231193.60000000001</v>
      </c>
      <c r="G21" s="226">
        <v>229641.1</v>
      </c>
      <c r="H21" s="226">
        <v>230063</v>
      </c>
      <c r="I21" s="226">
        <v>185224.3</v>
      </c>
      <c r="J21" s="226">
        <v>331088.3</v>
      </c>
      <c r="K21" s="226">
        <v>276225.09999999998</v>
      </c>
    </row>
    <row r="22" spans="1:11" hidden="1">
      <c r="A22" s="170">
        <v>36891</v>
      </c>
      <c r="B22" s="226">
        <v>233875.3</v>
      </c>
      <c r="C22" s="226">
        <v>211503.3</v>
      </c>
      <c r="D22" s="226">
        <v>300452.2</v>
      </c>
      <c r="E22" s="226">
        <v>206006.7</v>
      </c>
      <c r="F22" s="226">
        <v>236633.60000000001</v>
      </c>
      <c r="G22" s="226">
        <v>238295.1</v>
      </c>
      <c r="H22" s="226">
        <v>239338.1</v>
      </c>
      <c r="I22" s="226">
        <v>188869.3</v>
      </c>
      <c r="J22" s="226">
        <v>337781.2</v>
      </c>
      <c r="K22" s="226">
        <v>287878.7</v>
      </c>
    </row>
    <row r="23" spans="1:11" hidden="1">
      <c r="A23" s="170">
        <v>36981</v>
      </c>
      <c r="B23" s="226">
        <v>241000.9</v>
      </c>
      <c r="C23" s="226">
        <v>223346.7</v>
      </c>
      <c r="D23" s="226">
        <v>311062</v>
      </c>
      <c r="E23" s="226">
        <v>213658.5</v>
      </c>
      <c r="F23" s="226">
        <v>245976</v>
      </c>
      <c r="G23" s="226">
        <v>248713</v>
      </c>
      <c r="H23" s="226">
        <v>247949.6</v>
      </c>
      <c r="I23" s="226">
        <v>193878.3</v>
      </c>
      <c r="J23" s="226">
        <v>346212.8</v>
      </c>
      <c r="K23" s="226">
        <v>295777.8</v>
      </c>
    </row>
    <row r="24" spans="1:11" hidden="1">
      <c r="A24" s="170">
        <v>37072</v>
      </c>
      <c r="B24" s="226">
        <v>244649.2</v>
      </c>
      <c r="C24" s="226">
        <v>226674.2</v>
      </c>
      <c r="D24" s="226">
        <v>322418.59999999998</v>
      </c>
      <c r="E24" s="226">
        <v>218519.9</v>
      </c>
      <c r="F24" s="226">
        <v>255401</v>
      </c>
      <c r="G24" s="226">
        <v>250643.4</v>
      </c>
      <c r="H24" s="226">
        <v>265182.09999999998</v>
      </c>
      <c r="I24" s="226">
        <v>190139.6</v>
      </c>
      <c r="J24" s="226">
        <v>355922.1</v>
      </c>
      <c r="K24" s="226">
        <v>303994.90000000002</v>
      </c>
    </row>
    <row r="25" spans="1:11" hidden="1">
      <c r="A25" s="170">
        <v>37164</v>
      </c>
      <c r="B25" s="226">
        <v>258436.8</v>
      </c>
      <c r="C25" s="226">
        <v>231579.8</v>
      </c>
      <c r="D25" s="226">
        <v>337368.7</v>
      </c>
      <c r="E25" s="226">
        <v>228318.5</v>
      </c>
      <c r="F25" s="226">
        <v>264327.5</v>
      </c>
      <c r="G25" s="226">
        <v>256567.1</v>
      </c>
      <c r="H25" s="226">
        <v>274801.40000000002</v>
      </c>
      <c r="I25" s="226">
        <v>197736.3</v>
      </c>
      <c r="J25" s="226">
        <v>363173.1</v>
      </c>
      <c r="K25" s="226">
        <v>315716.09999999998</v>
      </c>
    </row>
    <row r="26" spans="1:11" hidden="1">
      <c r="A26" s="170">
        <v>37256</v>
      </c>
      <c r="B26" s="226">
        <v>265918.40000000002</v>
      </c>
      <c r="C26" s="226">
        <v>239995.8</v>
      </c>
      <c r="D26" s="226">
        <v>355906.3</v>
      </c>
      <c r="E26" s="226">
        <v>227882.5</v>
      </c>
      <c r="F26" s="226">
        <v>271321.5</v>
      </c>
      <c r="G26" s="226">
        <v>264492.7</v>
      </c>
      <c r="H26" s="226">
        <v>279403.09999999998</v>
      </c>
      <c r="I26" s="226">
        <v>205256.5</v>
      </c>
      <c r="J26" s="226">
        <v>370446.5</v>
      </c>
      <c r="K26" s="226">
        <v>327251.7</v>
      </c>
    </row>
    <row r="27" spans="1:11" hidden="1">
      <c r="A27" s="170">
        <v>37346</v>
      </c>
      <c r="B27" s="226">
        <v>271038.7</v>
      </c>
      <c r="C27" s="226">
        <v>246405.1</v>
      </c>
      <c r="D27" s="226">
        <v>380950.2</v>
      </c>
      <c r="E27" s="226">
        <v>231790.2</v>
      </c>
      <c r="F27" s="226">
        <v>274121.5</v>
      </c>
      <c r="G27" s="226">
        <v>270456</v>
      </c>
      <c r="H27" s="226">
        <v>288723.90000000002</v>
      </c>
      <c r="I27" s="226">
        <v>213185.7</v>
      </c>
      <c r="J27" s="226">
        <v>377161</v>
      </c>
      <c r="K27" s="226">
        <v>336372.1</v>
      </c>
    </row>
    <row r="28" spans="1:11" hidden="1">
      <c r="A28" s="170">
        <v>37437</v>
      </c>
      <c r="B28" s="226">
        <v>281437.09999999998</v>
      </c>
      <c r="C28" s="226">
        <v>254127</v>
      </c>
      <c r="D28" s="226">
        <v>392720.6</v>
      </c>
      <c r="E28" s="226">
        <v>241113.7</v>
      </c>
      <c r="F28" s="226">
        <v>281867.2</v>
      </c>
      <c r="G28" s="226">
        <v>272603.7</v>
      </c>
      <c r="H28" s="226">
        <v>291807</v>
      </c>
      <c r="I28" s="226">
        <v>223970.1</v>
      </c>
      <c r="J28" s="226">
        <v>389876.1</v>
      </c>
      <c r="K28" s="226">
        <v>348488.3</v>
      </c>
    </row>
    <row r="29" spans="1:11" hidden="1">
      <c r="A29" s="170">
        <v>37529</v>
      </c>
      <c r="B29" s="226">
        <v>285525.2</v>
      </c>
      <c r="C29" s="226">
        <v>263506.2</v>
      </c>
      <c r="D29" s="226">
        <v>416441.3</v>
      </c>
      <c r="E29" s="226">
        <v>252221.1</v>
      </c>
      <c r="F29" s="226">
        <v>299436.2</v>
      </c>
      <c r="G29" s="226">
        <v>285804.2</v>
      </c>
      <c r="H29" s="226">
        <v>289193</v>
      </c>
      <c r="I29" s="226">
        <v>226847.7</v>
      </c>
      <c r="J29" s="226">
        <v>411164.1</v>
      </c>
      <c r="K29" s="226">
        <v>365805.5</v>
      </c>
    </row>
    <row r="30" spans="1:11" hidden="1">
      <c r="A30" s="170">
        <v>37621</v>
      </c>
      <c r="B30" s="226">
        <v>291914</v>
      </c>
      <c r="C30" s="226">
        <v>271153.8</v>
      </c>
      <c r="D30" s="226">
        <v>425199</v>
      </c>
      <c r="E30" s="226">
        <v>259620.2</v>
      </c>
      <c r="F30" s="226">
        <v>324606.3</v>
      </c>
      <c r="G30" s="226">
        <v>302284.79999999999</v>
      </c>
      <c r="H30" s="226">
        <v>301981</v>
      </c>
      <c r="I30" s="226">
        <v>227302.7</v>
      </c>
      <c r="J30" s="226">
        <v>432100.4</v>
      </c>
      <c r="K30" s="226">
        <v>381859.8</v>
      </c>
    </row>
    <row r="31" spans="1:11" hidden="1">
      <c r="A31" s="170">
        <v>37711</v>
      </c>
      <c r="B31" s="226">
        <v>305632.8</v>
      </c>
      <c r="C31" s="226">
        <v>283050.5</v>
      </c>
      <c r="D31" s="226">
        <v>443136.5</v>
      </c>
      <c r="E31" s="226">
        <v>277518.2</v>
      </c>
      <c r="F31" s="226">
        <v>354138.1</v>
      </c>
      <c r="G31" s="226">
        <v>316180.90000000002</v>
      </c>
      <c r="H31" s="226">
        <v>320188.3</v>
      </c>
      <c r="I31" s="226">
        <v>242595.8</v>
      </c>
      <c r="J31" s="226">
        <v>453515.5</v>
      </c>
      <c r="K31" s="226">
        <v>400113.2</v>
      </c>
    </row>
    <row r="32" spans="1:11" hidden="1">
      <c r="A32" s="170">
        <v>37802</v>
      </c>
      <c r="B32" s="226">
        <v>318231.90000000002</v>
      </c>
      <c r="C32" s="226">
        <v>298819.90000000002</v>
      </c>
      <c r="D32" s="226">
        <v>470675.1</v>
      </c>
      <c r="E32" s="226">
        <v>286837.8</v>
      </c>
      <c r="F32" s="226">
        <v>389452.9</v>
      </c>
      <c r="G32" s="226">
        <v>333357.5</v>
      </c>
      <c r="H32" s="226">
        <v>323821.40000000002</v>
      </c>
      <c r="I32" s="226">
        <v>259277.7</v>
      </c>
      <c r="J32" s="226">
        <v>470663.7</v>
      </c>
      <c r="K32" s="226">
        <v>421972</v>
      </c>
    </row>
    <row r="33" spans="1:11" hidden="1">
      <c r="A33" s="170">
        <v>37894</v>
      </c>
      <c r="B33" s="226">
        <v>342869</v>
      </c>
      <c r="C33" s="226">
        <v>308924.09999999998</v>
      </c>
      <c r="D33" s="226">
        <v>485150.4</v>
      </c>
      <c r="E33" s="226">
        <v>306679.09999999998</v>
      </c>
      <c r="F33" s="226">
        <v>438287.8</v>
      </c>
      <c r="G33" s="226">
        <v>359132.6</v>
      </c>
      <c r="H33" s="226">
        <v>336657.3</v>
      </c>
      <c r="I33" s="226">
        <v>278745.40000000002</v>
      </c>
      <c r="J33" s="226">
        <v>483396.5</v>
      </c>
      <c r="K33" s="226">
        <v>442569.6</v>
      </c>
    </row>
    <row r="34" spans="1:11" hidden="1">
      <c r="A34" s="170">
        <v>37986</v>
      </c>
      <c r="B34" s="226">
        <v>372660.1</v>
      </c>
      <c r="C34" s="226">
        <v>320163.5</v>
      </c>
      <c r="D34" s="226">
        <v>506987.5</v>
      </c>
      <c r="E34" s="226">
        <v>331052.3</v>
      </c>
      <c r="F34" s="226">
        <v>471780.3</v>
      </c>
      <c r="G34" s="226">
        <v>393524</v>
      </c>
      <c r="H34" s="226">
        <v>350840</v>
      </c>
      <c r="I34" s="226">
        <v>304313.09999999998</v>
      </c>
      <c r="J34" s="226">
        <v>515826.2</v>
      </c>
      <c r="K34" s="226">
        <v>471223.9</v>
      </c>
    </row>
    <row r="35" spans="1:11" hidden="1">
      <c r="A35" s="170">
        <v>38077</v>
      </c>
      <c r="B35" s="226">
        <v>395700</v>
      </c>
      <c r="C35" s="226">
        <v>350554.8</v>
      </c>
      <c r="D35" s="226">
        <v>547933.69999999995</v>
      </c>
      <c r="E35" s="226">
        <v>358019.4</v>
      </c>
      <c r="F35" s="226">
        <v>509264.7</v>
      </c>
      <c r="G35" s="226">
        <v>439073.1</v>
      </c>
      <c r="H35" s="226">
        <v>369944.4</v>
      </c>
      <c r="I35" s="226">
        <v>326077.40000000002</v>
      </c>
      <c r="J35" s="226">
        <v>571059.9</v>
      </c>
      <c r="K35" s="226">
        <v>511609.5</v>
      </c>
    </row>
    <row r="36" spans="1:11" hidden="1">
      <c r="A36" s="170">
        <v>38168</v>
      </c>
      <c r="B36" s="226">
        <v>424639</v>
      </c>
      <c r="C36" s="226">
        <v>385522.2</v>
      </c>
      <c r="D36" s="226">
        <v>585781</v>
      </c>
      <c r="E36" s="226">
        <v>394660.5</v>
      </c>
      <c r="F36" s="226">
        <v>537905.30000000005</v>
      </c>
      <c r="G36" s="226">
        <v>493209.5</v>
      </c>
      <c r="H36" s="226">
        <v>405312</v>
      </c>
      <c r="I36" s="226">
        <v>356385.4</v>
      </c>
      <c r="J36" s="226">
        <v>623256.19999999995</v>
      </c>
      <c r="K36" s="226">
        <v>553288.80000000005</v>
      </c>
    </row>
    <row r="37" spans="1:11" hidden="1">
      <c r="A37" s="170">
        <v>38260</v>
      </c>
      <c r="B37" s="226">
        <v>454131.4</v>
      </c>
      <c r="C37" s="226">
        <v>427327.1</v>
      </c>
      <c r="D37" s="226">
        <v>628603.80000000005</v>
      </c>
      <c r="E37" s="226">
        <v>429306.1</v>
      </c>
      <c r="F37" s="226">
        <v>556321.80000000005</v>
      </c>
      <c r="G37" s="226">
        <v>541498.5</v>
      </c>
      <c r="H37" s="226">
        <v>437867.8</v>
      </c>
      <c r="I37" s="226">
        <v>385304.1</v>
      </c>
      <c r="J37" s="226">
        <v>674647.5</v>
      </c>
      <c r="K37" s="226">
        <v>596233.30000000005</v>
      </c>
    </row>
    <row r="38" spans="1:11" hidden="1">
      <c r="A38" s="170">
        <v>38352</v>
      </c>
      <c r="B38" s="226">
        <v>476911.1</v>
      </c>
      <c r="C38" s="226">
        <v>466896.3</v>
      </c>
      <c r="D38" s="226">
        <v>671369.3</v>
      </c>
      <c r="E38" s="226">
        <v>443014.6</v>
      </c>
      <c r="F38" s="226">
        <v>594766.80000000005</v>
      </c>
      <c r="G38" s="226">
        <v>579408.6</v>
      </c>
      <c r="H38" s="226">
        <v>460618.7</v>
      </c>
      <c r="I38" s="226">
        <v>408505.3</v>
      </c>
      <c r="J38" s="226">
        <v>716611.1</v>
      </c>
      <c r="K38" s="226">
        <v>634410.1</v>
      </c>
    </row>
    <row r="39" spans="1:11" hidden="1">
      <c r="A39" s="170">
        <v>38442</v>
      </c>
      <c r="B39" s="226">
        <v>504230.2</v>
      </c>
      <c r="C39" s="226">
        <v>494035.4</v>
      </c>
      <c r="D39" s="226">
        <v>693729</v>
      </c>
      <c r="E39" s="226">
        <v>464672</v>
      </c>
      <c r="F39" s="226">
        <v>631649</v>
      </c>
      <c r="G39" s="226">
        <v>604166.40000000002</v>
      </c>
      <c r="H39" s="226">
        <v>489553.5</v>
      </c>
      <c r="I39" s="226">
        <v>427806.3</v>
      </c>
      <c r="J39" s="226">
        <v>760474.6</v>
      </c>
      <c r="K39" s="226">
        <v>663096</v>
      </c>
    </row>
    <row r="40" spans="1:11" hidden="1">
      <c r="A40" s="170">
        <v>38533</v>
      </c>
      <c r="B40" s="226">
        <v>536527.4</v>
      </c>
      <c r="C40" s="226">
        <v>518565.8</v>
      </c>
      <c r="D40" s="226">
        <v>721194.9</v>
      </c>
      <c r="E40" s="226">
        <v>492818.3</v>
      </c>
      <c r="F40" s="226">
        <v>669371.4</v>
      </c>
      <c r="G40" s="226">
        <v>637514.9</v>
      </c>
      <c r="H40" s="226">
        <v>516514.2</v>
      </c>
      <c r="I40" s="226">
        <v>439547.2</v>
      </c>
      <c r="J40" s="226">
        <v>807519.7</v>
      </c>
      <c r="K40" s="226">
        <v>690288.8</v>
      </c>
    </row>
    <row r="41" spans="1:11" hidden="1">
      <c r="A41" s="170">
        <v>38625</v>
      </c>
      <c r="B41" s="226">
        <v>589215.5</v>
      </c>
      <c r="C41" s="226">
        <v>537251</v>
      </c>
      <c r="D41" s="226">
        <v>749592</v>
      </c>
      <c r="E41" s="226">
        <v>500455.7</v>
      </c>
      <c r="F41" s="226">
        <v>695795.4</v>
      </c>
      <c r="G41" s="226">
        <v>654024.5</v>
      </c>
      <c r="H41" s="226">
        <v>535560.1</v>
      </c>
      <c r="I41" s="226">
        <v>441827.9</v>
      </c>
      <c r="J41" s="226">
        <v>857042.8</v>
      </c>
      <c r="K41" s="226">
        <v>718140.8</v>
      </c>
    </row>
    <row r="42" spans="1:11" hidden="1">
      <c r="A42" s="170">
        <v>38717</v>
      </c>
      <c r="B42" s="226">
        <v>639691.30000000005</v>
      </c>
      <c r="C42" s="226">
        <v>563093.19999999995</v>
      </c>
      <c r="D42" s="226">
        <v>767143.2</v>
      </c>
      <c r="E42" s="226">
        <v>503922</v>
      </c>
      <c r="F42" s="226">
        <v>739345.3</v>
      </c>
      <c r="G42" s="226">
        <v>668084.6</v>
      </c>
      <c r="H42" s="226">
        <v>569333.6</v>
      </c>
      <c r="I42" s="226">
        <v>453883.6</v>
      </c>
      <c r="J42" s="226">
        <v>891758</v>
      </c>
      <c r="K42" s="226">
        <v>745574.9</v>
      </c>
    </row>
    <row r="43" spans="1:11" hidden="1">
      <c r="A43" s="170">
        <v>38807</v>
      </c>
      <c r="B43" s="226">
        <v>662595</v>
      </c>
      <c r="C43" s="226">
        <v>596812</v>
      </c>
      <c r="D43" s="226">
        <v>794519.9</v>
      </c>
      <c r="E43" s="226">
        <v>533491.6</v>
      </c>
      <c r="F43" s="226">
        <v>800616.2</v>
      </c>
      <c r="G43" s="226">
        <v>712078.4</v>
      </c>
      <c r="H43" s="226">
        <v>581622.19999999995</v>
      </c>
      <c r="I43" s="226">
        <v>490356.9</v>
      </c>
      <c r="J43" s="226">
        <v>914360.7</v>
      </c>
      <c r="K43" s="226">
        <v>771593.6</v>
      </c>
    </row>
    <row r="44" spans="1:11" hidden="1">
      <c r="A44" s="170">
        <v>38898</v>
      </c>
      <c r="B44" s="226">
        <v>701162.5</v>
      </c>
      <c r="C44" s="226">
        <v>652807.30000000005</v>
      </c>
      <c r="D44" s="226">
        <v>832822.4</v>
      </c>
      <c r="E44" s="226">
        <v>568299.9</v>
      </c>
      <c r="F44" s="226">
        <v>821282.7</v>
      </c>
      <c r="G44" s="226">
        <v>751760.5</v>
      </c>
      <c r="H44" s="226">
        <v>605935.4</v>
      </c>
      <c r="I44" s="226">
        <v>537018.4</v>
      </c>
      <c r="J44" s="226">
        <v>931471.2</v>
      </c>
      <c r="K44" s="226">
        <v>798564.4</v>
      </c>
    </row>
    <row r="45" spans="1:11" hidden="1">
      <c r="A45" s="170">
        <v>38990</v>
      </c>
      <c r="B45" s="226">
        <v>709246.7</v>
      </c>
      <c r="C45" s="226">
        <v>697228.6</v>
      </c>
      <c r="D45" s="226">
        <v>873803.7</v>
      </c>
      <c r="E45" s="226">
        <v>576543.6</v>
      </c>
      <c r="F45" s="226">
        <v>828456.9</v>
      </c>
      <c r="G45" s="226">
        <v>752737.7</v>
      </c>
      <c r="H45" s="226">
        <v>647955.6</v>
      </c>
      <c r="I45" s="226">
        <v>570562.19999999995</v>
      </c>
      <c r="J45" s="226">
        <v>945889.6</v>
      </c>
      <c r="K45" s="226">
        <v>823019.7</v>
      </c>
    </row>
    <row r="46" spans="1:11" hidden="1">
      <c r="A46" s="170">
        <v>39082</v>
      </c>
      <c r="B46" s="226">
        <v>731098.6</v>
      </c>
      <c r="C46" s="226">
        <v>708465.7</v>
      </c>
      <c r="D46" s="226">
        <v>907054.7</v>
      </c>
      <c r="E46" s="226">
        <v>603061.30000000005</v>
      </c>
      <c r="F46" s="226">
        <v>823043</v>
      </c>
      <c r="G46" s="226">
        <v>777210.4</v>
      </c>
      <c r="H46" s="226">
        <v>652870.30000000005</v>
      </c>
      <c r="I46" s="226">
        <v>603185.4</v>
      </c>
      <c r="J46" s="226">
        <v>975659.4</v>
      </c>
      <c r="K46" s="226">
        <v>855150.8</v>
      </c>
    </row>
    <row r="47" spans="1:11">
      <c r="A47" s="170">
        <v>39172</v>
      </c>
      <c r="B47" s="226">
        <v>798984.1</v>
      </c>
      <c r="C47" s="226">
        <v>724145.2</v>
      </c>
      <c r="D47" s="226">
        <v>941615.5</v>
      </c>
      <c r="E47" s="226">
        <v>622749</v>
      </c>
      <c r="F47" s="226">
        <v>860374.9</v>
      </c>
      <c r="G47" s="226">
        <v>831777.8</v>
      </c>
      <c r="H47" s="226">
        <v>670030.4</v>
      </c>
      <c r="I47" s="226">
        <v>613444.30000000005</v>
      </c>
      <c r="J47" s="226">
        <v>1013947.9</v>
      </c>
      <c r="K47" s="226">
        <v>891716.7</v>
      </c>
    </row>
    <row r="48" spans="1:11">
      <c r="A48" s="170">
        <v>39263</v>
      </c>
      <c r="B48" s="226">
        <v>854966.7</v>
      </c>
      <c r="C48" s="226">
        <v>739755.5</v>
      </c>
      <c r="D48" s="226">
        <v>967550.2</v>
      </c>
      <c r="E48" s="226">
        <v>669387.69999999995</v>
      </c>
      <c r="F48" s="226">
        <v>905222.3</v>
      </c>
      <c r="G48" s="226">
        <v>848292.3</v>
      </c>
      <c r="H48" s="226">
        <v>706585.3</v>
      </c>
      <c r="I48" s="226">
        <v>600216.5</v>
      </c>
      <c r="J48" s="226">
        <v>1041267.3</v>
      </c>
      <c r="K48" s="226">
        <v>923163.3</v>
      </c>
    </row>
    <row r="49" spans="1:11">
      <c r="A49" s="170">
        <v>39355</v>
      </c>
      <c r="B49" s="226">
        <v>852373</v>
      </c>
      <c r="C49" s="226">
        <v>759216</v>
      </c>
      <c r="D49" s="226">
        <v>987430.5</v>
      </c>
      <c r="E49" s="226">
        <v>747303.6</v>
      </c>
      <c r="F49" s="226">
        <v>895378.7</v>
      </c>
      <c r="G49" s="226">
        <v>857410.4</v>
      </c>
      <c r="H49" s="226">
        <v>732947.6</v>
      </c>
      <c r="I49" s="226">
        <v>621757.1</v>
      </c>
      <c r="J49" s="226">
        <v>1073662.8999999999</v>
      </c>
      <c r="K49" s="226">
        <v>946626</v>
      </c>
    </row>
    <row r="50" spans="1:11">
      <c r="A50" s="170">
        <v>39447</v>
      </c>
      <c r="B50" s="226">
        <v>809137.8</v>
      </c>
      <c r="C50" s="226">
        <v>795655.3</v>
      </c>
      <c r="D50" s="226">
        <v>1013031.7</v>
      </c>
      <c r="E50" s="226">
        <v>750237.1</v>
      </c>
      <c r="F50" s="226">
        <v>874992</v>
      </c>
      <c r="G50" s="226">
        <v>859478</v>
      </c>
      <c r="H50" s="226">
        <v>753822.5</v>
      </c>
      <c r="I50" s="226">
        <v>653051.5</v>
      </c>
      <c r="J50" s="226">
        <v>1090337.8</v>
      </c>
      <c r="K50" s="226">
        <v>959788.7</v>
      </c>
    </row>
    <row r="51" spans="1:11">
      <c r="A51" s="170">
        <v>39538</v>
      </c>
      <c r="B51" s="226">
        <v>800630</v>
      </c>
      <c r="C51" s="226">
        <v>815989.9</v>
      </c>
      <c r="D51" s="226">
        <v>1016341.5</v>
      </c>
      <c r="E51" s="226">
        <v>728483.6</v>
      </c>
      <c r="F51" s="226">
        <v>858348.9</v>
      </c>
      <c r="G51" s="226">
        <v>859636.2</v>
      </c>
      <c r="H51" s="226">
        <v>779028.4</v>
      </c>
      <c r="I51" s="226">
        <v>664835</v>
      </c>
      <c r="J51" s="226">
        <v>1097284.1000000001</v>
      </c>
      <c r="K51" s="226">
        <v>967140.5</v>
      </c>
    </row>
    <row r="52" spans="1:11">
      <c r="A52" s="170">
        <v>39629</v>
      </c>
      <c r="B52" s="226">
        <v>803422.7</v>
      </c>
      <c r="C52" s="226">
        <v>817171</v>
      </c>
      <c r="D52" s="226">
        <v>993109.4</v>
      </c>
      <c r="E52" s="226">
        <v>718092.6</v>
      </c>
      <c r="F52" s="226">
        <v>831837.8</v>
      </c>
      <c r="G52" s="226">
        <v>875096</v>
      </c>
      <c r="H52" s="226">
        <v>798882.1</v>
      </c>
      <c r="I52" s="226">
        <v>665796</v>
      </c>
      <c r="J52" s="226">
        <v>1108231.6000000001</v>
      </c>
      <c r="K52" s="226">
        <v>972590.3</v>
      </c>
    </row>
    <row r="53" spans="1:11">
      <c r="A53" s="170">
        <v>39721</v>
      </c>
      <c r="B53" s="226">
        <v>861627.1</v>
      </c>
      <c r="C53" s="226">
        <v>790763.6</v>
      </c>
      <c r="D53" s="226">
        <v>992654.5</v>
      </c>
      <c r="E53" s="226">
        <v>732105.9</v>
      </c>
      <c r="F53" s="226">
        <v>854291</v>
      </c>
      <c r="G53" s="226">
        <v>880409.1</v>
      </c>
      <c r="H53" s="226">
        <v>797993.4</v>
      </c>
      <c r="I53" s="226">
        <v>668130.9</v>
      </c>
      <c r="J53" s="226">
        <v>1109806.7</v>
      </c>
      <c r="K53" s="226">
        <v>968963</v>
      </c>
    </row>
    <row r="54" spans="1:11">
      <c r="A54" s="170">
        <v>39813</v>
      </c>
      <c r="B54" s="226">
        <v>884823.2</v>
      </c>
      <c r="C54" s="226">
        <v>774275.8</v>
      </c>
      <c r="D54" s="226">
        <v>986196.5</v>
      </c>
      <c r="E54" s="226">
        <v>733841.3</v>
      </c>
      <c r="F54" s="226">
        <v>859973.9</v>
      </c>
      <c r="G54" s="226">
        <v>859006.1</v>
      </c>
      <c r="H54" s="226">
        <v>797305.4</v>
      </c>
      <c r="I54" s="226">
        <v>676328.7</v>
      </c>
      <c r="J54" s="226">
        <v>1096598.8</v>
      </c>
      <c r="K54" s="226">
        <v>959684</v>
      </c>
    </row>
    <row r="55" spans="1:11">
      <c r="A55" s="170">
        <v>39903</v>
      </c>
      <c r="B55" s="226">
        <v>841315.4</v>
      </c>
      <c r="C55" s="226">
        <v>782855.6</v>
      </c>
      <c r="D55" s="226">
        <v>993926.5</v>
      </c>
      <c r="E55" s="226">
        <v>738787.8</v>
      </c>
      <c r="F55" s="226">
        <v>818938.1</v>
      </c>
      <c r="G55" s="226">
        <v>779593.9</v>
      </c>
      <c r="H55" s="226">
        <v>775871.2</v>
      </c>
      <c r="I55" s="226">
        <v>674127.8</v>
      </c>
      <c r="J55" s="226">
        <v>1078941.6000000001</v>
      </c>
      <c r="K55" s="226">
        <v>943174.5</v>
      </c>
    </row>
    <row r="56" spans="1:11">
      <c r="A56" s="170">
        <v>39994</v>
      </c>
      <c r="B56" s="226">
        <v>807468.1</v>
      </c>
      <c r="C56" s="226">
        <v>785174.9</v>
      </c>
      <c r="D56" s="226">
        <v>996367.3</v>
      </c>
      <c r="E56" s="226">
        <v>731454.3</v>
      </c>
      <c r="F56" s="226">
        <v>812426.4</v>
      </c>
      <c r="G56" s="226">
        <v>770730.4</v>
      </c>
      <c r="H56" s="226">
        <v>747144</v>
      </c>
      <c r="I56" s="226">
        <v>695097</v>
      </c>
      <c r="J56" s="226">
        <v>1077386.8999999999</v>
      </c>
      <c r="K56" s="226">
        <v>935065.9</v>
      </c>
    </row>
    <row r="57" spans="1:11">
      <c r="A57" s="170">
        <v>40086</v>
      </c>
      <c r="B57" s="226">
        <v>807591.8</v>
      </c>
      <c r="C57" s="226">
        <v>819773.3</v>
      </c>
      <c r="D57" s="226">
        <v>1033849.4</v>
      </c>
      <c r="E57" s="226">
        <v>764367.4</v>
      </c>
      <c r="F57" s="226">
        <v>865494</v>
      </c>
      <c r="G57" s="226">
        <v>845823.8</v>
      </c>
      <c r="H57" s="226">
        <v>773408.2</v>
      </c>
      <c r="I57" s="226">
        <v>720943.4</v>
      </c>
      <c r="J57" s="226">
        <v>1097991.6000000001</v>
      </c>
      <c r="K57" s="226">
        <v>973173.1</v>
      </c>
    </row>
    <row r="58" spans="1:11">
      <c r="A58" s="170">
        <v>40178</v>
      </c>
      <c r="B58" s="226">
        <v>866353</v>
      </c>
      <c r="C58" s="226">
        <v>854815</v>
      </c>
      <c r="D58" s="226">
        <v>1060139.7</v>
      </c>
      <c r="E58" s="226">
        <v>773505.8</v>
      </c>
      <c r="F58" s="226">
        <v>895656.7</v>
      </c>
      <c r="G58" s="226">
        <v>889656.3</v>
      </c>
      <c r="H58" s="226">
        <v>821759.4</v>
      </c>
      <c r="I58" s="226">
        <v>709443.1</v>
      </c>
      <c r="J58" s="226">
        <v>1126158</v>
      </c>
      <c r="K58" s="226">
        <v>1007240.1</v>
      </c>
    </row>
    <row r="59" spans="1:11">
      <c r="A59" s="170">
        <v>40268</v>
      </c>
      <c r="B59" s="226">
        <v>912529.5</v>
      </c>
      <c r="C59" s="226">
        <v>850291</v>
      </c>
      <c r="D59" s="226">
        <v>1086067.8</v>
      </c>
      <c r="E59" s="226">
        <v>837603.3</v>
      </c>
      <c r="F59" s="226">
        <v>940520.9</v>
      </c>
      <c r="G59" s="226">
        <v>925538</v>
      </c>
      <c r="H59" s="226">
        <v>857967.2</v>
      </c>
      <c r="I59" s="226">
        <v>755511.6</v>
      </c>
      <c r="J59" s="226">
        <v>1167760.2</v>
      </c>
      <c r="K59" s="226">
        <v>1039618.4</v>
      </c>
    </row>
    <row r="60" spans="1:11">
      <c r="A60" s="170">
        <v>40359</v>
      </c>
      <c r="B60" s="226">
        <v>916379</v>
      </c>
      <c r="C60" s="226">
        <v>853330.2</v>
      </c>
      <c r="D60" s="226">
        <v>1083275.8</v>
      </c>
      <c r="E60" s="226">
        <v>838708.6</v>
      </c>
      <c r="F60" s="226">
        <v>983059.7</v>
      </c>
      <c r="G60" s="226">
        <v>925675.2</v>
      </c>
      <c r="H60" s="226">
        <v>874512.8</v>
      </c>
      <c r="I60" s="226">
        <v>788232.2</v>
      </c>
      <c r="J60" s="226">
        <v>1185945</v>
      </c>
      <c r="K60" s="226">
        <v>1054931.6000000001</v>
      </c>
    </row>
    <row r="61" spans="1:11">
      <c r="A61" s="170">
        <v>40451</v>
      </c>
      <c r="B61" s="226">
        <v>869762.6</v>
      </c>
      <c r="C61" s="226">
        <v>858955</v>
      </c>
      <c r="D61" s="226">
        <v>1073822.8</v>
      </c>
      <c r="E61" s="226">
        <v>859634.1</v>
      </c>
      <c r="F61" s="226">
        <v>919021.6</v>
      </c>
      <c r="G61" s="226">
        <v>894587.1</v>
      </c>
      <c r="H61" s="226">
        <v>842351</v>
      </c>
      <c r="I61" s="226">
        <v>781026.1</v>
      </c>
      <c r="J61" s="226">
        <v>1180251.5</v>
      </c>
      <c r="K61" s="226">
        <v>1027573.2</v>
      </c>
    </row>
    <row r="62" spans="1:11">
      <c r="A62" s="170">
        <v>40543</v>
      </c>
      <c r="B62" s="226">
        <v>862082.7</v>
      </c>
      <c r="C62" s="226">
        <v>850370.8</v>
      </c>
      <c r="D62" s="226">
        <v>1081289.3</v>
      </c>
      <c r="E62" s="226">
        <v>840190.6</v>
      </c>
      <c r="F62" s="226">
        <v>870475.8</v>
      </c>
      <c r="G62" s="226">
        <v>887996.2</v>
      </c>
      <c r="H62" s="226">
        <v>791678.6</v>
      </c>
      <c r="I62" s="226">
        <v>805214.3</v>
      </c>
      <c r="J62" s="226">
        <v>1179632.6000000001</v>
      </c>
      <c r="K62" s="226">
        <v>1019989.4</v>
      </c>
    </row>
    <row r="63" spans="1:11">
      <c r="A63" s="170">
        <v>40633</v>
      </c>
      <c r="B63" s="226">
        <v>895561.7</v>
      </c>
      <c r="C63" s="226">
        <v>845231.2</v>
      </c>
      <c r="D63" s="226">
        <v>1108217.3999999999</v>
      </c>
      <c r="E63" s="226">
        <v>795883.3</v>
      </c>
      <c r="F63" s="226">
        <v>922879.5</v>
      </c>
      <c r="G63" s="226">
        <v>922786.5</v>
      </c>
      <c r="H63" s="226">
        <v>766217.4</v>
      </c>
      <c r="I63" s="226">
        <v>811639.7</v>
      </c>
      <c r="J63" s="226">
        <v>1176808.7</v>
      </c>
      <c r="K63" s="226">
        <v>1027645.2</v>
      </c>
    </row>
    <row r="64" spans="1:11">
      <c r="A64" s="170"/>
      <c r="B64" s="19"/>
      <c r="C64" s="19"/>
      <c r="D64" s="19"/>
      <c r="E64" s="19"/>
      <c r="F64" s="19"/>
      <c r="G64" s="19"/>
      <c r="H64" s="19"/>
      <c r="I64" s="19"/>
      <c r="J64" s="19"/>
      <c r="K64" s="19"/>
    </row>
    <row r="65" spans="1:11">
      <c r="A65" s="171" t="s">
        <v>12</v>
      </c>
      <c r="B65" s="55">
        <f>AVERAGE(B3:B6)</f>
        <v>162730.92499999999</v>
      </c>
      <c r="C65" s="55">
        <f t="shared" ref="C65:K65" si="0">AVERAGE(C3:C6)</f>
        <v>145293.375</v>
      </c>
      <c r="D65" s="55">
        <f t="shared" si="0"/>
        <v>192091.6</v>
      </c>
      <c r="E65" s="55">
        <f t="shared" si="0"/>
        <v>133658.375</v>
      </c>
      <c r="F65" s="55">
        <f t="shared" si="0"/>
        <v>176761.65</v>
      </c>
      <c r="G65" s="55">
        <f t="shared" si="0"/>
        <v>159735.75</v>
      </c>
      <c r="H65" s="55">
        <f t="shared" si="0"/>
        <v>146049.17499999999</v>
      </c>
      <c r="I65" s="55">
        <f t="shared" si="0"/>
        <v>131930.02499999999</v>
      </c>
      <c r="J65" s="55">
        <f t="shared" si="0"/>
        <v>192415.97499999998</v>
      </c>
      <c r="K65" s="55">
        <f t="shared" si="0"/>
        <v>178485.55</v>
      </c>
    </row>
    <row r="66" spans="1:11">
      <c r="A66" s="171" t="s">
        <v>13</v>
      </c>
      <c r="B66" s="55">
        <f>AVERAGE(B7:B10)</f>
        <v>181014.35</v>
      </c>
      <c r="C66" s="55">
        <f t="shared" ref="C66:K66" si="1">AVERAGE(C7:C10)</f>
        <v>150505.54999999999</v>
      </c>
      <c r="D66" s="55">
        <f t="shared" si="1"/>
        <v>204820.52499999997</v>
      </c>
      <c r="E66" s="55">
        <f t="shared" si="1"/>
        <v>145688.97500000001</v>
      </c>
      <c r="F66" s="55">
        <f t="shared" si="1"/>
        <v>182946.32499999998</v>
      </c>
      <c r="G66" s="55">
        <f t="shared" si="1"/>
        <v>178597</v>
      </c>
      <c r="H66" s="55">
        <f t="shared" si="1"/>
        <v>157115.04999999999</v>
      </c>
      <c r="I66" s="55">
        <f t="shared" si="1"/>
        <v>129623.79999999999</v>
      </c>
      <c r="J66" s="55">
        <f t="shared" si="1"/>
        <v>224001.09999999998</v>
      </c>
      <c r="K66" s="55">
        <f t="shared" si="1"/>
        <v>194435.19999999998</v>
      </c>
    </row>
    <row r="67" spans="1:11">
      <c r="A67" s="171" t="s">
        <v>14</v>
      </c>
      <c r="B67" s="55">
        <f>AVERAGE(B11:B14)</f>
        <v>198414.84999999998</v>
      </c>
      <c r="C67" s="55">
        <f t="shared" ref="C67:K67" si="2">AVERAGE(C11:C14)</f>
        <v>182230.82500000001</v>
      </c>
      <c r="D67" s="55">
        <f t="shared" si="2"/>
        <v>223401.67499999999</v>
      </c>
      <c r="E67" s="55">
        <f t="shared" si="2"/>
        <v>169680</v>
      </c>
      <c r="F67" s="55">
        <f t="shared" si="2"/>
        <v>209059.9</v>
      </c>
      <c r="G67" s="55">
        <f t="shared" si="2"/>
        <v>199139.60000000003</v>
      </c>
      <c r="H67" s="55">
        <f t="shared" si="2"/>
        <v>173665.625</v>
      </c>
      <c r="I67" s="55">
        <f t="shared" si="2"/>
        <v>160643.4</v>
      </c>
      <c r="J67" s="55">
        <f t="shared" si="2"/>
        <v>274292.57500000001</v>
      </c>
      <c r="K67" s="55">
        <f t="shared" si="2"/>
        <v>221283.72500000001</v>
      </c>
    </row>
    <row r="68" spans="1:11">
      <c r="A68" s="171" t="s">
        <v>15</v>
      </c>
      <c r="B68" s="55">
        <f>AVERAGE(B15:B18)</f>
        <v>187582.52500000002</v>
      </c>
      <c r="C68" s="55">
        <f t="shared" ref="C68:K68" si="3">AVERAGE(C15:C18)</f>
        <v>178730.15000000002</v>
      </c>
      <c r="D68" s="55">
        <f t="shared" si="3"/>
        <v>234822.3</v>
      </c>
      <c r="E68" s="55">
        <f t="shared" si="3"/>
        <v>178727.02499999999</v>
      </c>
      <c r="F68" s="55">
        <f t="shared" si="3"/>
        <v>217193.35</v>
      </c>
      <c r="G68" s="55">
        <f t="shared" si="3"/>
        <v>198317.35</v>
      </c>
      <c r="H68" s="55">
        <f t="shared" si="3"/>
        <v>191026.5</v>
      </c>
      <c r="I68" s="55">
        <f t="shared" si="3"/>
        <v>161000.15</v>
      </c>
      <c r="J68" s="55">
        <f t="shared" si="3"/>
        <v>292650.27500000002</v>
      </c>
      <c r="K68" s="55">
        <f t="shared" si="3"/>
        <v>232127.30000000002</v>
      </c>
    </row>
    <row r="69" spans="1:11">
      <c r="A69" s="171" t="s">
        <v>16</v>
      </c>
      <c r="B69" s="55">
        <f>AVERAGE(B19:B22)</f>
        <v>217002.55</v>
      </c>
      <c r="C69" s="55">
        <f t="shared" ref="C69:K69" si="4">AVERAGE(C19:C22)</f>
        <v>194489.07500000001</v>
      </c>
      <c r="D69" s="55">
        <f t="shared" si="4"/>
        <v>280480.3</v>
      </c>
      <c r="E69" s="55">
        <f t="shared" si="4"/>
        <v>204167.42499999999</v>
      </c>
      <c r="F69" s="55">
        <f t="shared" si="4"/>
        <v>231578.6</v>
      </c>
      <c r="G69" s="55">
        <f t="shared" si="4"/>
        <v>227507.15</v>
      </c>
      <c r="H69" s="55">
        <f t="shared" si="4"/>
        <v>226049.07499999998</v>
      </c>
      <c r="I69" s="55">
        <f t="shared" si="4"/>
        <v>191504.3</v>
      </c>
      <c r="J69" s="55">
        <f t="shared" si="4"/>
        <v>326732.82500000001</v>
      </c>
      <c r="K69" s="55">
        <f t="shared" si="4"/>
        <v>271862.92499999999</v>
      </c>
    </row>
    <row r="70" spans="1:11">
      <c r="A70" s="171" t="s">
        <v>17</v>
      </c>
      <c r="B70" s="55">
        <f>AVERAGE(B23:B26)</f>
        <v>252501.32499999998</v>
      </c>
      <c r="C70" s="55">
        <f t="shared" ref="C70:K70" si="5">AVERAGE(C23:C26)</f>
        <v>230399.125</v>
      </c>
      <c r="D70" s="55">
        <f t="shared" si="5"/>
        <v>331688.90000000002</v>
      </c>
      <c r="E70" s="55">
        <f t="shared" si="5"/>
        <v>222094.85</v>
      </c>
      <c r="F70" s="55">
        <f t="shared" si="5"/>
        <v>259256.5</v>
      </c>
      <c r="G70" s="55">
        <f t="shared" si="5"/>
        <v>255104.05</v>
      </c>
      <c r="H70" s="55">
        <f t="shared" si="5"/>
        <v>266834.05</v>
      </c>
      <c r="I70" s="55">
        <f t="shared" si="5"/>
        <v>196752.67499999999</v>
      </c>
      <c r="J70" s="55">
        <f t="shared" si="5"/>
        <v>358938.625</v>
      </c>
      <c r="K70" s="55">
        <f t="shared" si="5"/>
        <v>310685.125</v>
      </c>
    </row>
    <row r="71" spans="1:11">
      <c r="A71" s="171" t="s">
        <v>18</v>
      </c>
      <c r="B71" s="55">
        <f>AVERAGE(B27:B30)</f>
        <v>282478.75</v>
      </c>
      <c r="C71" s="55">
        <f t="shared" ref="C71:K71" si="6">AVERAGE(C27:C30)</f>
        <v>258798.02500000002</v>
      </c>
      <c r="D71" s="55">
        <f t="shared" si="6"/>
        <v>403827.77500000002</v>
      </c>
      <c r="E71" s="55">
        <f t="shared" si="6"/>
        <v>246186.3</v>
      </c>
      <c r="F71" s="55">
        <f t="shared" si="6"/>
        <v>295007.8</v>
      </c>
      <c r="G71" s="55">
        <f t="shared" si="6"/>
        <v>282787.17499999999</v>
      </c>
      <c r="H71" s="55">
        <f t="shared" si="6"/>
        <v>292926.22499999998</v>
      </c>
      <c r="I71" s="55">
        <f t="shared" si="6"/>
        <v>222826.55</v>
      </c>
      <c r="J71" s="55">
        <f t="shared" si="6"/>
        <v>402575.4</v>
      </c>
      <c r="K71" s="55">
        <f t="shared" si="6"/>
        <v>358131.42499999999</v>
      </c>
    </row>
    <row r="72" spans="1:11">
      <c r="A72" s="171" t="s">
        <v>19</v>
      </c>
      <c r="B72" s="55">
        <f>AVERAGE(B31:B34)</f>
        <v>334848.44999999995</v>
      </c>
      <c r="C72" s="55">
        <f t="shared" ref="C72:K72" si="7">AVERAGE(C31:C34)</f>
        <v>302739.5</v>
      </c>
      <c r="D72" s="55">
        <f t="shared" si="7"/>
        <v>476487.375</v>
      </c>
      <c r="E72" s="55">
        <f t="shared" si="7"/>
        <v>300521.84999999998</v>
      </c>
      <c r="F72" s="55">
        <f t="shared" si="7"/>
        <v>413414.77500000002</v>
      </c>
      <c r="G72" s="55">
        <f t="shared" si="7"/>
        <v>350548.75</v>
      </c>
      <c r="H72" s="55">
        <f t="shared" si="7"/>
        <v>332876.75</v>
      </c>
      <c r="I72" s="55">
        <f t="shared" si="7"/>
        <v>271233</v>
      </c>
      <c r="J72" s="55">
        <f t="shared" si="7"/>
        <v>480850.47499999998</v>
      </c>
      <c r="K72" s="55">
        <f t="shared" si="7"/>
        <v>433969.67499999993</v>
      </c>
    </row>
    <row r="73" spans="1:11">
      <c r="A73" s="171" t="s">
        <v>20</v>
      </c>
      <c r="B73" s="55">
        <f>AVERAGE(B35:B38)</f>
        <v>437845.375</v>
      </c>
      <c r="C73" s="55">
        <f t="shared" ref="C73:K73" si="8">AVERAGE(C35:C38)</f>
        <v>407575.10000000003</v>
      </c>
      <c r="D73" s="55">
        <f t="shared" si="8"/>
        <v>608421.94999999995</v>
      </c>
      <c r="E73" s="55">
        <f t="shared" si="8"/>
        <v>406250.15</v>
      </c>
      <c r="F73" s="55">
        <f t="shared" si="8"/>
        <v>549564.65</v>
      </c>
      <c r="G73" s="55">
        <f t="shared" si="8"/>
        <v>513297.42500000005</v>
      </c>
      <c r="H73" s="55">
        <f t="shared" si="8"/>
        <v>418435.72499999998</v>
      </c>
      <c r="I73" s="55">
        <f t="shared" si="8"/>
        <v>369068.05</v>
      </c>
      <c r="J73" s="55">
        <f t="shared" si="8"/>
        <v>646393.67500000005</v>
      </c>
      <c r="K73" s="55">
        <f t="shared" si="8"/>
        <v>573885.42500000005</v>
      </c>
    </row>
    <row r="74" spans="1:11">
      <c r="A74" s="171" t="s">
        <v>21</v>
      </c>
      <c r="B74" s="55">
        <f>AVERAGE(B39:B42)</f>
        <v>567416.10000000009</v>
      </c>
      <c r="C74" s="55">
        <f t="shared" ref="C74:K74" si="9">AVERAGE(C39:C42)</f>
        <v>528236.35</v>
      </c>
      <c r="D74" s="55">
        <f t="shared" si="9"/>
        <v>732914.77499999991</v>
      </c>
      <c r="E74" s="55">
        <f t="shared" si="9"/>
        <v>490467</v>
      </c>
      <c r="F74" s="55">
        <f t="shared" si="9"/>
        <v>684040.27499999991</v>
      </c>
      <c r="G74" s="55">
        <f t="shared" si="9"/>
        <v>640947.6</v>
      </c>
      <c r="H74" s="55">
        <f t="shared" si="9"/>
        <v>527740.35</v>
      </c>
      <c r="I74" s="55">
        <f t="shared" si="9"/>
        <v>440766.25</v>
      </c>
      <c r="J74" s="55">
        <f t="shared" si="9"/>
        <v>829198.77499999991</v>
      </c>
      <c r="K74" s="55">
        <f t="shared" si="9"/>
        <v>704275.125</v>
      </c>
    </row>
    <row r="75" spans="1:11">
      <c r="A75" s="171" t="s">
        <v>22</v>
      </c>
      <c r="B75" s="55">
        <f>AVERAGE(B43:B46)</f>
        <v>701025.7</v>
      </c>
      <c r="C75" s="55">
        <f t="shared" ref="C75:K75" si="10">AVERAGE(C43:C46)</f>
        <v>663828.39999999991</v>
      </c>
      <c r="D75" s="55">
        <f t="shared" si="10"/>
        <v>852050.17500000005</v>
      </c>
      <c r="E75" s="55">
        <f t="shared" si="10"/>
        <v>570349.10000000009</v>
      </c>
      <c r="F75" s="55">
        <f t="shared" si="10"/>
        <v>818349.7</v>
      </c>
      <c r="G75" s="55">
        <f t="shared" si="10"/>
        <v>748446.74999999988</v>
      </c>
      <c r="H75" s="55">
        <f t="shared" si="10"/>
        <v>622095.875</v>
      </c>
      <c r="I75" s="55">
        <f t="shared" si="10"/>
        <v>550280.72499999998</v>
      </c>
      <c r="J75" s="55">
        <f t="shared" si="10"/>
        <v>941845.22499999998</v>
      </c>
      <c r="K75" s="55">
        <f t="shared" si="10"/>
        <v>812082.125</v>
      </c>
    </row>
    <row r="76" spans="1:11">
      <c r="A76" s="171" t="s">
        <v>23</v>
      </c>
      <c r="B76" s="55">
        <f>AVERAGE(B47:B50)</f>
        <v>828865.39999999991</v>
      </c>
      <c r="C76" s="55">
        <f t="shared" ref="C76:K76" si="11">AVERAGE(C47:C50)</f>
        <v>754693</v>
      </c>
      <c r="D76" s="55">
        <f t="shared" si="11"/>
        <v>977406.97500000009</v>
      </c>
      <c r="E76" s="55">
        <f t="shared" si="11"/>
        <v>697419.35</v>
      </c>
      <c r="F76" s="55">
        <f t="shared" si="11"/>
        <v>883991.97500000009</v>
      </c>
      <c r="G76" s="55">
        <f t="shared" si="11"/>
        <v>849239.625</v>
      </c>
      <c r="H76" s="55">
        <f t="shared" si="11"/>
        <v>715846.45000000007</v>
      </c>
      <c r="I76" s="55">
        <f t="shared" si="11"/>
        <v>622117.35</v>
      </c>
      <c r="J76" s="55">
        <f t="shared" si="11"/>
        <v>1054803.9750000001</v>
      </c>
      <c r="K76" s="55">
        <f t="shared" si="11"/>
        <v>930323.67500000005</v>
      </c>
    </row>
    <row r="77" spans="1:11">
      <c r="A77" s="171" t="s">
        <v>24</v>
      </c>
      <c r="B77" s="55">
        <f>AVERAGE(B51:B54)</f>
        <v>837625.75</v>
      </c>
      <c r="C77" s="55">
        <f t="shared" ref="C77:K77" si="12">AVERAGE(C51:C54)</f>
        <v>799550.07499999995</v>
      </c>
      <c r="D77" s="55">
        <f t="shared" si="12"/>
        <v>997075.47499999998</v>
      </c>
      <c r="E77" s="55">
        <f t="shared" si="12"/>
        <v>728130.85000000009</v>
      </c>
      <c r="F77" s="55">
        <f t="shared" si="12"/>
        <v>851112.9</v>
      </c>
      <c r="G77" s="55">
        <f t="shared" si="12"/>
        <v>868536.85</v>
      </c>
      <c r="H77" s="55">
        <f t="shared" si="12"/>
        <v>793302.32499999995</v>
      </c>
      <c r="I77" s="55">
        <f t="shared" si="12"/>
        <v>668772.64999999991</v>
      </c>
      <c r="J77" s="55">
        <f t="shared" si="12"/>
        <v>1102980.3</v>
      </c>
      <c r="K77" s="55">
        <f t="shared" si="12"/>
        <v>967094.45</v>
      </c>
    </row>
    <row r="78" spans="1:11">
      <c r="A78" s="171" t="s">
        <v>25</v>
      </c>
      <c r="B78" s="55">
        <f>AVERAGE(B55:B58)</f>
        <v>830682.07499999995</v>
      </c>
      <c r="C78" s="55">
        <f>AVERAGE(C55:C58)</f>
        <v>810654.7</v>
      </c>
      <c r="D78" s="55">
        <f t="shared" ref="D78:K78" si="13">AVERAGE(D55:D58)</f>
        <v>1021070.7250000001</v>
      </c>
      <c r="E78" s="55">
        <f t="shared" si="13"/>
        <v>752028.82499999995</v>
      </c>
      <c r="F78" s="55">
        <f>AVERAGE(F55:F58)</f>
        <v>848128.8</v>
      </c>
      <c r="G78" s="55">
        <f t="shared" si="13"/>
        <v>821451.10000000009</v>
      </c>
      <c r="H78" s="55">
        <f t="shared" si="13"/>
        <v>779545.7</v>
      </c>
      <c r="I78" s="55">
        <f t="shared" si="13"/>
        <v>699902.82500000007</v>
      </c>
      <c r="J78" s="55">
        <f t="shared" si="13"/>
        <v>1095119.5249999999</v>
      </c>
      <c r="K78" s="55">
        <f t="shared" si="13"/>
        <v>964663.4</v>
      </c>
    </row>
    <row r="79" spans="1:11">
      <c r="A79" s="171" t="s">
        <v>436</v>
      </c>
      <c r="B79" s="55">
        <f>AVERAGE(B59:B62)</f>
        <v>890188.45</v>
      </c>
      <c r="C79" s="55">
        <f t="shared" ref="C79:K79" si="14">AVERAGE(C59:C62)</f>
        <v>853236.75</v>
      </c>
      <c r="D79" s="55">
        <f t="shared" si="14"/>
        <v>1081113.925</v>
      </c>
      <c r="E79" s="55">
        <f t="shared" si="14"/>
        <v>844034.15</v>
      </c>
      <c r="F79" s="55">
        <f t="shared" si="14"/>
        <v>928269.5</v>
      </c>
      <c r="G79" s="55">
        <f t="shared" si="14"/>
        <v>908449.125</v>
      </c>
      <c r="H79" s="55">
        <f t="shared" si="14"/>
        <v>841627.4</v>
      </c>
      <c r="I79" s="55">
        <f t="shared" si="14"/>
        <v>782496.05</v>
      </c>
      <c r="J79" s="55">
        <f t="shared" si="14"/>
        <v>1178397.3250000002</v>
      </c>
      <c r="K79" s="55">
        <f t="shared" si="14"/>
        <v>1035528.15</v>
      </c>
    </row>
    <row r="80" spans="1:11">
      <c r="A80" s="171" t="s">
        <v>478</v>
      </c>
      <c r="B80" s="55">
        <f>AVERAGE(B63)</f>
        <v>895561.7</v>
      </c>
      <c r="C80" s="55">
        <f>AVERAGE(C63)</f>
        <v>845231.2</v>
      </c>
      <c r="D80" s="55">
        <f>AVERAGE(D63)</f>
        <v>1108217.3999999999</v>
      </c>
      <c r="E80" s="55">
        <f>AVERAGE(E63)</f>
        <v>795883.3</v>
      </c>
      <c r="F80" s="55">
        <f t="shared" ref="F80:K80" si="15">AVERAGE(F63)</f>
        <v>922879.5</v>
      </c>
      <c r="G80" s="55">
        <f t="shared" si="15"/>
        <v>922786.5</v>
      </c>
      <c r="H80" s="55">
        <f t="shared" si="15"/>
        <v>766217.4</v>
      </c>
      <c r="I80" s="55">
        <f t="shared" si="15"/>
        <v>811639.7</v>
      </c>
      <c r="J80" s="55">
        <f t="shared" si="15"/>
        <v>1176808.7</v>
      </c>
      <c r="K80" s="55">
        <f t="shared" si="15"/>
        <v>1027645.2</v>
      </c>
    </row>
    <row r="81" spans="1:11">
      <c r="A81" s="63"/>
      <c r="B81" s="55"/>
      <c r="C81" s="21"/>
      <c r="D81" s="21"/>
      <c r="E81" s="21"/>
      <c r="F81" s="21"/>
      <c r="G81" s="21"/>
      <c r="H81" s="21"/>
      <c r="I81" s="21"/>
      <c r="J81" s="21"/>
      <c r="K81" s="21"/>
    </row>
    <row r="82" spans="1:11">
      <c r="A82" s="171" t="s">
        <v>427</v>
      </c>
      <c r="B82" s="69">
        <f>(B66-B65)/B65*100</f>
        <v>11.235372133477407</v>
      </c>
      <c r="C82" s="69">
        <f t="shared" ref="C82:K82" si="16">(C66-C65)/C65*100</f>
        <v>3.5873452592039992</v>
      </c>
      <c r="D82" s="69">
        <f t="shared" si="16"/>
        <v>6.6264870509694127</v>
      </c>
      <c r="E82" s="69">
        <f t="shared" si="16"/>
        <v>9.0010072320571055</v>
      </c>
      <c r="F82" s="69">
        <f t="shared" si="16"/>
        <v>3.4988782917561521</v>
      </c>
      <c r="G82" s="69">
        <f t="shared" si="16"/>
        <v>11.807782540852626</v>
      </c>
      <c r="H82" s="69">
        <f t="shared" si="16"/>
        <v>7.5768144530771924</v>
      </c>
      <c r="I82" s="69">
        <f t="shared" si="16"/>
        <v>-1.7480668255766689</v>
      </c>
      <c r="J82" s="69">
        <f t="shared" si="16"/>
        <v>16.415022193453535</v>
      </c>
      <c r="K82" s="69">
        <f t="shared" si="16"/>
        <v>8.936101549957403</v>
      </c>
    </row>
    <row r="83" spans="1:11">
      <c r="A83" s="171" t="s">
        <v>428</v>
      </c>
      <c r="B83" s="69">
        <f t="shared" ref="B83:K96" si="17">(B67-B66)/B66*100</f>
        <v>9.6127737939008551</v>
      </c>
      <c r="C83" s="69">
        <f t="shared" si="17"/>
        <v>21.079139606479647</v>
      </c>
      <c r="D83" s="69">
        <f t="shared" si="17"/>
        <v>9.0719179632998337</v>
      </c>
      <c r="E83" s="69">
        <f t="shared" si="17"/>
        <v>16.467289305865453</v>
      </c>
      <c r="F83" s="69">
        <f t="shared" si="17"/>
        <v>14.27389973534588</v>
      </c>
      <c r="G83" s="69">
        <f t="shared" si="17"/>
        <v>11.502208883687876</v>
      </c>
      <c r="H83" s="69">
        <f t="shared" si="17"/>
        <v>10.534048138609263</v>
      </c>
      <c r="I83" s="69">
        <f t="shared" si="17"/>
        <v>23.930481902243265</v>
      </c>
      <c r="J83" s="69">
        <f t="shared" si="17"/>
        <v>22.451441086673253</v>
      </c>
      <c r="K83" s="69">
        <f t="shared" si="17"/>
        <v>13.808469351228597</v>
      </c>
    </row>
    <row r="84" spans="1:11">
      <c r="A84" s="171" t="s">
        <v>235</v>
      </c>
      <c r="B84" s="69">
        <f t="shared" si="17"/>
        <v>-5.459432597912885</v>
      </c>
      <c r="C84" s="69">
        <f t="shared" si="17"/>
        <v>-1.921011442493326</v>
      </c>
      <c r="D84" s="69">
        <f t="shared" si="17"/>
        <v>5.1121483310275089</v>
      </c>
      <c r="E84" s="69">
        <f t="shared" si="17"/>
        <v>5.3318157708627973</v>
      </c>
      <c r="F84" s="69">
        <f t="shared" si="17"/>
        <v>3.890487845827924</v>
      </c>
      <c r="G84" s="69">
        <f t="shared" si="17"/>
        <v>-0.4129013013986314</v>
      </c>
      <c r="H84" s="69">
        <f t="shared" si="17"/>
        <v>9.9967250283411015</v>
      </c>
      <c r="I84" s="69">
        <f t="shared" si="17"/>
        <v>0.22207572797886499</v>
      </c>
      <c r="J84" s="69">
        <f t="shared" si="17"/>
        <v>6.6927440525869173</v>
      </c>
      <c r="K84" s="69">
        <f t="shared" si="17"/>
        <v>4.9003038971799713</v>
      </c>
    </row>
    <row r="85" spans="1:11">
      <c r="A85" s="171" t="s">
        <v>236</v>
      </c>
      <c r="B85" s="69">
        <f t="shared" si="17"/>
        <v>15.683777046929057</v>
      </c>
      <c r="C85" s="69">
        <f t="shared" si="17"/>
        <v>8.8171609546570551</v>
      </c>
      <c r="D85" s="69">
        <f t="shared" si="17"/>
        <v>19.443638870754608</v>
      </c>
      <c r="E85" s="69">
        <f t="shared" si="17"/>
        <v>14.234221153739899</v>
      </c>
      <c r="F85" s="69">
        <f t="shared" si="17"/>
        <v>6.6232460616312601</v>
      </c>
      <c r="G85" s="69">
        <f t="shared" si="17"/>
        <v>14.71873237515527</v>
      </c>
      <c r="H85" s="69">
        <f t="shared" si="17"/>
        <v>18.333882995291219</v>
      </c>
      <c r="I85" s="69">
        <f t="shared" si="17"/>
        <v>18.946659366466427</v>
      </c>
      <c r="J85" s="69">
        <f t="shared" si="17"/>
        <v>11.646170501633728</v>
      </c>
      <c r="K85" s="69">
        <f t="shared" si="17"/>
        <v>17.118031786868656</v>
      </c>
    </row>
    <row r="86" spans="1:11">
      <c r="A86" s="171" t="s">
        <v>237</v>
      </c>
      <c r="B86" s="69">
        <f t="shared" si="17"/>
        <v>16.358690255022346</v>
      </c>
      <c r="C86" s="69">
        <f t="shared" si="17"/>
        <v>18.463787747460874</v>
      </c>
      <c r="D86" s="69">
        <f t="shared" si="17"/>
        <v>18.25746763676452</v>
      </c>
      <c r="E86" s="69">
        <f t="shared" si="17"/>
        <v>8.7807469776336848</v>
      </c>
      <c r="F86" s="69">
        <f t="shared" si="17"/>
        <v>11.951838382303025</v>
      </c>
      <c r="G86" s="69">
        <f t="shared" si="17"/>
        <v>12.130124262028685</v>
      </c>
      <c r="H86" s="69">
        <f t="shared" si="17"/>
        <v>18.042531251233836</v>
      </c>
      <c r="I86" s="69">
        <f t="shared" si="17"/>
        <v>2.7406042579722754</v>
      </c>
      <c r="J86" s="69">
        <f t="shared" si="17"/>
        <v>9.8569220891717837</v>
      </c>
      <c r="K86" s="69">
        <f t="shared" si="17"/>
        <v>14.280064116870667</v>
      </c>
    </row>
    <row r="87" spans="1:11">
      <c r="A87" s="171" t="s">
        <v>238</v>
      </c>
      <c r="B87" s="69">
        <f t="shared" si="17"/>
        <v>11.872185225166648</v>
      </c>
      <c r="C87" s="69">
        <f t="shared" si="17"/>
        <v>12.325958269155764</v>
      </c>
      <c r="D87" s="69">
        <f t="shared" si="17"/>
        <v>21.748956627731587</v>
      </c>
      <c r="E87" s="69">
        <f t="shared" si="17"/>
        <v>10.847369941266077</v>
      </c>
      <c r="F87" s="69">
        <f t="shared" si="17"/>
        <v>13.789933907153722</v>
      </c>
      <c r="G87" s="69">
        <f t="shared" si="17"/>
        <v>10.851699532014486</v>
      </c>
      <c r="H87" s="69">
        <f t="shared" si="17"/>
        <v>9.7784278280826555</v>
      </c>
      <c r="I87" s="69">
        <f t="shared" si="17"/>
        <v>13.252106991683849</v>
      </c>
      <c r="J87" s="69">
        <f t="shared" si="17"/>
        <v>12.157168931039401</v>
      </c>
      <c r="K87" s="69">
        <f t="shared" si="17"/>
        <v>15.271506802908569</v>
      </c>
    </row>
    <row r="88" spans="1:11">
      <c r="A88" s="171" t="s">
        <v>223</v>
      </c>
      <c r="B88" s="69">
        <f t="shared" si="17"/>
        <v>18.539341454888184</v>
      </c>
      <c r="C88" s="69">
        <f t="shared" si="17"/>
        <v>16.979061181011705</v>
      </c>
      <c r="D88" s="69">
        <f t="shared" si="17"/>
        <v>17.992719792490742</v>
      </c>
      <c r="E88" s="69">
        <f t="shared" si="17"/>
        <v>22.070907276318785</v>
      </c>
      <c r="F88" s="69">
        <f t="shared" si="17"/>
        <v>40.136896380366906</v>
      </c>
      <c r="G88" s="69">
        <f t="shared" si="17"/>
        <v>23.962039650489814</v>
      </c>
      <c r="H88" s="69">
        <f t="shared" si="17"/>
        <v>13.638425511406508</v>
      </c>
      <c r="I88" s="69">
        <f t="shared" si="17"/>
        <v>21.723825100734189</v>
      </c>
      <c r="J88" s="69">
        <f t="shared" si="17"/>
        <v>19.443581252108288</v>
      </c>
      <c r="K88" s="69">
        <f t="shared" si="17"/>
        <v>21.176094781406</v>
      </c>
    </row>
    <row r="89" spans="1:11">
      <c r="A89" s="171" t="s">
        <v>224</v>
      </c>
      <c r="B89" s="69">
        <f t="shared" si="17"/>
        <v>30.759265870873843</v>
      </c>
      <c r="C89" s="69">
        <f t="shared" si="17"/>
        <v>34.62897970036947</v>
      </c>
      <c r="D89" s="69">
        <f t="shared" si="17"/>
        <v>27.688997006478917</v>
      </c>
      <c r="E89" s="69">
        <f t="shared" si="17"/>
        <v>35.181568328559152</v>
      </c>
      <c r="F89" s="69">
        <f t="shared" si="17"/>
        <v>32.932996891560059</v>
      </c>
      <c r="G89" s="69">
        <f t="shared" si="17"/>
        <v>46.426830790296655</v>
      </c>
      <c r="H89" s="69">
        <f t="shared" si="17"/>
        <v>25.702899045968209</v>
      </c>
      <c r="I89" s="69">
        <f t="shared" si="17"/>
        <v>36.070481836649662</v>
      </c>
      <c r="J89" s="69">
        <f t="shared" si="17"/>
        <v>34.427167821764151</v>
      </c>
      <c r="K89" s="69">
        <f t="shared" si="17"/>
        <v>32.240904851243386</v>
      </c>
    </row>
    <row r="90" spans="1:11">
      <c r="A90" s="171" t="s">
        <v>225</v>
      </c>
      <c r="B90" s="69">
        <f t="shared" si="17"/>
        <v>29.59280430905547</v>
      </c>
      <c r="C90" s="69">
        <f t="shared" si="17"/>
        <v>29.60466672277083</v>
      </c>
      <c r="D90" s="69">
        <f t="shared" si="17"/>
        <v>20.46159330707907</v>
      </c>
      <c r="E90" s="69">
        <f t="shared" si="17"/>
        <v>20.730293884199174</v>
      </c>
      <c r="F90" s="69">
        <f t="shared" si="17"/>
        <v>24.469482343888</v>
      </c>
      <c r="G90" s="69">
        <f t="shared" si="17"/>
        <v>24.868656802632493</v>
      </c>
      <c r="H90" s="69">
        <f t="shared" si="17"/>
        <v>26.12220192240995</v>
      </c>
      <c r="I90" s="69">
        <f t="shared" si="17"/>
        <v>19.426823860802912</v>
      </c>
      <c r="J90" s="69">
        <f t="shared" si="17"/>
        <v>28.280768681717046</v>
      </c>
      <c r="K90" s="69">
        <f t="shared" si="17"/>
        <v>22.720510805793673</v>
      </c>
    </row>
    <row r="91" spans="1:11">
      <c r="A91" s="171" t="s">
        <v>226</v>
      </c>
      <c r="B91" s="69">
        <f t="shared" si="17"/>
        <v>23.547023075305731</v>
      </c>
      <c r="C91" s="69">
        <f t="shared" si="17"/>
        <v>25.668822298957643</v>
      </c>
      <c r="D91" s="69">
        <f t="shared" si="17"/>
        <v>16.255014097648687</v>
      </c>
      <c r="E91" s="69">
        <f t="shared" si="17"/>
        <v>16.28694693017065</v>
      </c>
      <c r="F91" s="69">
        <f t="shared" si="17"/>
        <v>19.634724724359259</v>
      </c>
      <c r="G91" s="69">
        <f t="shared" si="17"/>
        <v>16.771909279323289</v>
      </c>
      <c r="H91" s="69">
        <f t="shared" si="17"/>
        <v>17.879156861892412</v>
      </c>
      <c r="I91" s="69">
        <f t="shared" si="17"/>
        <v>24.846383996052325</v>
      </c>
      <c r="J91" s="69">
        <f t="shared" si="17"/>
        <v>13.584975448136676</v>
      </c>
      <c r="K91" s="69">
        <f t="shared" si="17"/>
        <v>15.307512103313318</v>
      </c>
    </row>
    <row r="92" spans="1:11">
      <c r="A92" s="171" t="s">
        <v>227</v>
      </c>
      <c r="B92" s="69">
        <f t="shared" si="17"/>
        <v>18.2360931988656</v>
      </c>
      <c r="C92" s="69">
        <f t="shared" si="17"/>
        <v>13.687965142798969</v>
      </c>
      <c r="D92" s="69">
        <f t="shared" si="17"/>
        <v>14.712373012540022</v>
      </c>
      <c r="E92" s="69">
        <f t="shared" si="17"/>
        <v>22.279381171987449</v>
      </c>
      <c r="F92" s="69">
        <f t="shared" si="17"/>
        <v>8.0212988408256454</v>
      </c>
      <c r="G92" s="69">
        <f t="shared" si="17"/>
        <v>13.466940032807964</v>
      </c>
      <c r="H92" s="69">
        <f t="shared" si="17"/>
        <v>15.07011680474494</v>
      </c>
      <c r="I92" s="69">
        <f t="shared" si="17"/>
        <v>13.054541388852027</v>
      </c>
      <c r="J92" s="69">
        <f t="shared" si="17"/>
        <v>11.993345297259443</v>
      </c>
      <c r="K92" s="69">
        <f t="shared" si="17"/>
        <v>14.560294625374256</v>
      </c>
    </row>
    <row r="93" spans="1:11">
      <c r="A93" s="171" t="s">
        <v>228</v>
      </c>
      <c r="B93" s="69">
        <f t="shared" si="17"/>
        <v>1.056908636794357</v>
      </c>
      <c r="C93" s="69">
        <f t="shared" si="17"/>
        <v>5.9437513001975573</v>
      </c>
      <c r="D93" s="69">
        <f t="shared" si="17"/>
        <v>2.0123142665315932</v>
      </c>
      <c r="E93" s="69">
        <f t="shared" si="17"/>
        <v>4.4035916124208647</v>
      </c>
      <c r="F93" s="69">
        <f t="shared" si="17"/>
        <v>-3.7193861403549584</v>
      </c>
      <c r="G93" s="69">
        <f t="shared" si="17"/>
        <v>2.2722944657698911</v>
      </c>
      <c r="H93" s="69">
        <f t="shared" si="17"/>
        <v>10.820180081915595</v>
      </c>
      <c r="I93" s="69">
        <f t="shared" si="17"/>
        <v>7.4994372042509232</v>
      </c>
      <c r="J93" s="69">
        <f t="shared" si="17"/>
        <v>4.5673249382663688</v>
      </c>
      <c r="K93" s="69">
        <f t="shared" si="17"/>
        <v>3.9524711654790363</v>
      </c>
    </row>
    <row r="94" spans="1:11">
      <c r="A94" s="171" t="s">
        <v>229</v>
      </c>
      <c r="B94" s="69">
        <f>(B78-B77)/B77*100</f>
        <v>-0.82897105300309193</v>
      </c>
      <c r="C94" s="69">
        <f t="shared" si="17"/>
        <v>1.3888592281102594</v>
      </c>
      <c r="D94" s="69">
        <f t="shared" si="17"/>
        <v>2.40656305381497</v>
      </c>
      <c r="E94" s="69">
        <f t="shared" si="17"/>
        <v>3.2820989524066806</v>
      </c>
      <c r="F94" s="69">
        <f t="shared" si="17"/>
        <v>-0.3506115346154402</v>
      </c>
      <c r="G94" s="69">
        <f t="shared" si="17"/>
        <v>-5.4212725689186225</v>
      </c>
      <c r="H94" s="69">
        <f t="shared" si="17"/>
        <v>-1.7340961404594397</v>
      </c>
      <c r="I94" s="69">
        <f t="shared" si="17"/>
        <v>4.6548217843537953</v>
      </c>
      <c r="J94" s="69">
        <f t="shared" si="17"/>
        <v>-0.71268498630484511</v>
      </c>
      <c r="K94" s="69">
        <f t="shared" si="17"/>
        <v>-0.25137668818179343</v>
      </c>
    </row>
    <row r="95" spans="1:11">
      <c r="A95" s="171" t="s">
        <v>437</v>
      </c>
      <c r="B95" s="69">
        <f>(B79-B78)/B78*100</f>
        <v>7.1635559248103444</v>
      </c>
      <c r="C95" s="69">
        <f t="shared" si="17"/>
        <v>5.2527975227923855</v>
      </c>
      <c r="D95" s="69">
        <f t="shared" si="17"/>
        <v>5.8804153845464473</v>
      </c>
      <c r="E95" s="69">
        <f t="shared" si="17"/>
        <v>12.234281711209684</v>
      </c>
      <c r="F95" s="69">
        <f t="shared" si="17"/>
        <v>9.4491190488991705</v>
      </c>
      <c r="G95" s="69">
        <f t="shared" si="17"/>
        <v>10.590773449569902</v>
      </c>
      <c r="H95" s="69">
        <f t="shared" si="17"/>
        <v>7.9638307285897509</v>
      </c>
      <c r="I95" s="69">
        <f t="shared" si="17"/>
        <v>11.800670328770279</v>
      </c>
      <c r="J95" s="69">
        <f t="shared" si="17"/>
        <v>7.6044484733299127</v>
      </c>
      <c r="K95" s="69">
        <f t="shared" si="17"/>
        <v>7.3460597758762276</v>
      </c>
    </row>
    <row r="96" spans="1:11">
      <c r="A96" s="171" t="s">
        <v>479</v>
      </c>
      <c r="B96" s="69">
        <f>(B80-B79)/B79*100</f>
        <v>0.60360814611782487</v>
      </c>
      <c r="C96" s="69">
        <f>(C80-C79)/C79*100</f>
        <v>-0.93825658587725469</v>
      </c>
      <c r="D96" s="69">
        <f>(D80-D79)/D79*100</f>
        <v>2.5069952734167082</v>
      </c>
      <c r="E96" s="69">
        <f t="shared" si="17"/>
        <v>-5.7048461842450306</v>
      </c>
      <c r="F96" s="69">
        <f t="shared" si="17"/>
        <v>-0.58065033915258446</v>
      </c>
      <c r="G96" s="69">
        <f t="shared" si="17"/>
        <v>1.5782254179616275</v>
      </c>
      <c r="H96" s="69">
        <f t="shared" si="17"/>
        <v>-8.9600219764708218</v>
      </c>
      <c r="I96" s="69">
        <f t="shared" si="17"/>
        <v>3.7244469157384121</v>
      </c>
      <c r="J96" s="69">
        <f t="shared" si="17"/>
        <v>-0.13481233929313549</v>
      </c>
      <c r="K96" s="69">
        <f t="shared" si="17"/>
        <v>-0.7612492234035424</v>
      </c>
    </row>
    <row r="97" spans="1:11">
      <c r="A97" s="171"/>
      <c r="B97" s="69"/>
      <c r="C97" s="69"/>
      <c r="D97" s="69"/>
      <c r="E97" s="69"/>
      <c r="F97" s="69"/>
      <c r="G97" s="69"/>
      <c r="H97" s="69"/>
      <c r="I97" s="69"/>
      <c r="J97" s="69"/>
      <c r="K97" s="69"/>
    </row>
    <row r="98" spans="1:1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</row>
    <row r="99" spans="1:1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</row>
    <row r="100" spans="1:1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</row>
    <row r="101" spans="1:1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</row>
    <row r="102" spans="1:1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</row>
    <row r="103" spans="1:1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1:1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</row>
    <row r="105" spans="1:1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spans="1:1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</row>
    <row r="107" spans="1:1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</row>
    <row r="108" spans="1:1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</row>
    <row r="109" spans="1:1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</row>
    <row r="110" spans="1:1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</row>
    <row r="111" spans="1:1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</row>
    <row r="112" spans="1:1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</row>
    <row r="113" spans="1:1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</row>
    <row r="114" spans="1:1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</row>
    <row r="115" spans="1:1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</row>
    <row r="116" spans="1:1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</row>
    <row r="117" spans="1:1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</row>
    <row r="118" spans="1:1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1:1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1:1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1:1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1:1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1:1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</row>
    <row r="125" spans="1:1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1:1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1:1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1:1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</row>
    <row r="129" spans="1:1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</row>
    <row r="130" spans="1:1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1:1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1:1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</row>
    <row r="133" spans="1:1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</row>
    <row r="134" spans="1:1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</row>
    <row r="135" spans="1:1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1:1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1:1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</row>
    <row r="139" spans="1:1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</row>
    <row r="140" spans="1:1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1:1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</row>
    <row r="143" spans="1:1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  <row r="174" spans="1:1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</row>
    <row r="175" spans="1:1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</row>
    <row r="176" spans="1:1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</row>
  </sheetData>
  <mergeCells count="1">
    <mergeCell ref="B1:K1"/>
  </mergeCells>
  <conditionalFormatting sqref="F47:F64">
    <cfRule type="iconSet" priority="5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2010-04-06T08:22:29Z</cp:lastPrinted>
  <dcterms:created xsi:type="dcterms:W3CDTF">2009-03-31T10:18:14Z</dcterms:created>
  <dcterms:modified xsi:type="dcterms:W3CDTF">2011-08-15T04:49:41Z</dcterms:modified>
</cp:coreProperties>
</file>