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120"/>
  </bookViews>
  <sheets>
    <sheet name="Stats" sheetId="1" r:id="rId1"/>
    <sheet name="Graphs" sheetId="2" r:id="rId2"/>
    <sheet name="PieCharts" sheetId="3" r:id="rId3"/>
  </sheets>
  <calcPr calcId="125725"/>
</workbook>
</file>

<file path=xl/calcChain.xml><?xml version="1.0" encoding="utf-8"?>
<calcChain xmlns="http://schemas.openxmlformats.org/spreadsheetml/2006/main">
  <c r="D35" i="1"/>
  <c r="E35"/>
  <c r="C35"/>
  <c r="E31"/>
  <c r="E32"/>
  <c r="E33"/>
  <c r="E30"/>
  <c r="C31" l="1"/>
  <c r="C32"/>
  <c r="C33"/>
  <c r="C30"/>
  <c r="B28"/>
  <c r="B33"/>
  <c r="B32"/>
  <c r="B31"/>
  <c r="B30"/>
  <c r="B29"/>
  <c r="A31"/>
  <c r="A32"/>
  <c r="A33" s="1"/>
  <c r="A30"/>
  <c r="N17"/>
  <c r="O17"/>
  <c r="P17"/>
  <c r="N18"/>
  <c r="O18"/>
  <c r="P18"/>
  <c r="N19"/>
  <c r="O19"/>
  <c r="P19"/>
  <c r="N20"/>
  <c r="O20"/>
  <c r="P20"/>
  <c r="N21"/>
  <c r="O21"/>
  <c r="P21"/>
  <c r="N22"/>
  <c r="O22"/>
  <c r="P22"/>
  <c r="N23"/>
  <c r="O23"/>
  <c r="P23"/>
  <c r="N24"/>
  <c r="O24"/>
  <c r="P24"/>
  <c r="N25"/>
  <c r="O25"/>
  <c r="P25"/>
  <c r="O28" i="2"/>
  <c r="N28"/>
  <c r="M28"/>
  <c r="M34" s="1"/>
  <c r="L28"/>
  <c r="L34" s="1"/>
  <c r="E8"/>
  <c r="D5"/>
  <c r="D6"/>
  <c r="D7"/>
  <c r="P13" i="1"/>
  <c r="O13"/>
  <c r="N13"/>
  <c r="N24" i="2"/>
  <c r="D4"/>
  <c r="M24"/>
  <c r="C4"/>
  <c r="C5"/>
  <c r="C6"/>
  <c r="C7"/>
  <c r="B7"/>
  <c r="L33" s="1"/>
  <c r="B6"/>
  <c r="B5"/>
  <c r="A6"/>
  <c r="A7"/>
  <c r="A5"/>
  <c r="B4"/>
  <c r="E4" s="1"/>
  <c r="O24" s="1"/>
  <c r="C26" i="1"/>
  <c r="D26"/>
  <c r="C18"/>
  <c r="D18"/>
  <c r="C19"/>
  <c r="D19"/>
  <c r="C20"/>
  <c r="D20"/>
  <c r="C21"/>
  <c r="D21"/>
  <c r="C22"/>
  <c r="D22"/>
  <c r="C23"/>
  <c r="D23"/>
  <c r="C24"/>
  <c r="D24"/>
  <c r="C25"/>
  <c r="D25"/>
  <c r="D17"/>
  <c r="C17"/>
  <c r="C13"/>
  <c r="D13"/>
  <c r="E13"/>
  <c r="E19" s="1"/>
  <c r="F13"/>
  <c r="F18" s="1"/>
  <c r="G13"/>
  <c r="N25" i="2" s="1"/>
  <c r="H13" i="1"/>
  <c r="H18" s="1"/>
  <c r="I13"/>
  <c r="I19" s="1"/>
  <c r="J13"/>
  <c r="N26" i="2" s="1"/>
  <c r="K13" i="1"/>
  <c r="L27" i="2" s="1"/>
  <c r="L13" i="1"/>
  <c r="L18" s="1"/>
  <c r="M13"/>
  <c r="N27" i="2" s="1"/>
  <c r="P27" s="1"/>
  <c r="B13" i="1"/>
  <c r="B25" s="1"/>
  <c r="P28" i="2" l="1"/>
  <c r="Q28" s="1"/>
  <c r="M30"/>
  <c r="E6"/>
  <c r="O26" s="1"/>
  <c r="E7"/>
  <c r="O27" s="1"/>
  <c r="Q27" s="1"/>
  <c r="E5"/>
  <c r="O25" s="1"/>
  <c r="B17" i="1"/>
  <c r="B20"/>
  <c r="B22"/>
  <c r="B24"/>
  <c r="B18"/>
  <c r="L24" i="2"/>
  <c r="L30" s="1"/>
  <c r="B19" i="1"/>
  <c r="B21"/>
  <c r="B23"/>
  <c r="M25"/>
  <c r="M21"/>
  <c r="M23"/>
  <c r="M17"/>
  <c r="M24"/>
  <c r="M22"/>
  <c r="M20"/>
  <c r="M18"/>
  <c r="M19"/>
  <c r="L17"/>
  <c r="L25"/>
  <c r="L24"/>
  <c r="L23"/>
  <c r="L22"/>
  <c r="L21"/>
  <c r="L20"/>
  <c r="L19"/>
  <c r="M27" i="2"/>
  <c r="M33" s="1"/>
  <c r="K25" i="1"/>
  <c r="K21"/>
  <c r="K23"/>
  <c r="K19"/>
  <c r="K17"/>
  <c r="K24"/>
  <c r="K22"/>
  <c r="K20"/>
  <c r="K18"/>
  <c r="J17"/>
  <c r="J25"/>
  <c r="J24"/>
  <c r="J23"/>
  <c r="J22"/>
  <c r="J21"/>
  <c r="J20"/>
  <c r="J19"/>
  <c r="J18"/>
  <c r="I17"/>
  <c r="I24"/>
  <c r="I22"/>
  <c r="I20"/>
  <c r="I18"/>
  <c r="M26" i="2"/>
  <c r="M32" s="1"/>
  <c r="I25" i="1"/>
  <c r="I23"/>
  <c r="I21"/>
  <c r="L26" i="2"/>
  <c r="P26" s="1"/>
  <c r="H17" i="1"/>
  <c r="H25"/>
  <c r="H24"/>
  <c r="H23"/>
  <c r="H22"/>
  <c r="H21"/>
  <c r="H20"/>
  <c r="H19"/>
  <c r="G25"/>
  <c r="G23"/>
  <c r="G19"/>
  <c r="G21"/>
  <c r="G17"/>
  <c r="G24"/>
  <c r="G22"/>
  <c r="G20"/>
  <c r="G18"/>
  <c r="F24"/>
  <c r="F22"/>
  <c r="F20"/>
  <c r="M25" i="2"/>
  <c r="M31" s="1"/>
  <c r="F17" i="1"/>
  <c r="F25"/>
  <c r="F23"/>
  <c r="F21"/>
  <c r="F19"/>
  <c r="E24"/>
  <c r="E20"/>
  <c r="L25" i="2"/>
  <c r="P25" s="1"/>
  <c r="E17" i="1"/>
  <c r="E22"/>
  <c r="E18"/>
  <c r="E25"/>
  <c r="E23"/>
  <c r="E21"/>
  <c r="P26"/>
  <c r="O26"/>
  <c r="N26"/>
  <c r="L31" i="2" l="1"/>
  <c r="Q26"/>
  <c r="L32"/>
  <c r="Q25"/>
  <c r="P24"/>
  <c r="Q24" s="1"/>
  <c r="B26" i="1"/>
  <c r="M26"/>
  <c r="L26"/>
  <c r="K26"/>
  <c r="J26"/>
  <c r="I26"/>
  <c r="H26"/>
  <c r="G26"/>
  <c r="F26"/>
  <c r="E26"/>
</calcChain>
</file>

<file path=xl/sharedStrings.xml><?xml version="1.0" encoding="utf-8"?>
<sst xmlns="http://schemas.openxmlformats.org/spreadsheetml/2006/main" count="64" uniqueCount="25">
  <si>
    <t>PROVINCE</t>
  </si>
  <si>
    <t>Number of taxpayers</t>
  </si>
  <si>
    <t>Taxable income                          ( R million)</t>
  </si>
  <si>
    <t>Tax assessed                                 ( R million)</t>
  </si>
  <si>
    <t xml:space="preserve">Eastern Cape </t>
  </si>
  <si>
    <t xml:space="preserve">Free State </t>
  </si>
  <si>
    <t xml:space="preserve">Gauteng </t>
  </si>
  <si>
    <t>KwaZulu Natal</t>
  </si>
  <si>
    <t>Limpopo</t>
  </si>
  <si>
    <t>Mpumalanga</t>
  </si>
  <si>
    <t>North West</t>
  </si>
  <si>
    <t xml:space="preserve">Northern Cape </t>
  </si>
  <si>
    <t xml:space="preserve">Western Cape </t>
  </si>
  <si>
    <t>Total</t>
  </si>
  <si>
    <t>Taxable income ( R million)</t>
  </si>
  <si>
    <t>Tax Burden</t>
  </si>
  <si>
    <t>KZN PERSONAL TAX STATISTICS</t>
  </si>
  <si>
    <t>KZN Tax Burden as a % of SA Tax Burden</t>
  </si>
  <si>
    <t>PERCENTAGE OF TOTAL</t>
  </si>
  <si>
    <t>Individual Tax Payers: Taxable income and Tax assessed by Province 2005-2009</t>
  </si>
  <si>
    <t>2005</t>
  </si>
  <si>
    <t>Nominal Increase</t>
  </si>
  <si>
    <t>Inflation</t>
  </si>
  <si>
    <t>Real Increase</t>
  </si>
  <si>
    <t>Average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</si>
</sst>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sz val="18"/>
      <color theme="1" tint="4.9989318521683403E-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vertical="center"/>
    </xf>
    <xf numFmtId="3" fontId="0" fillId="0" borderId="0" xfId="0" applyNumberForma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3" fontId="0" fillId="0" borderId="0" xfId="0" applyNumberFormat="1"/>
    <xf numFmtId="0" fontId="2" fillId="0" borderId="0" xfId="0" applyFont="1"/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2" fontId="6" fillId="4" borderId="3" xfId="0" applyNumberFormat="1" applyFont="1" applyFill="1" applyBorder="1" applyAlignment="1">
      <alignment horizontal="center" vertical="center"/>
    </xf>
    <xf numFmtId="2" fontId="6" fillId="4" borderId="4" xfId="0" applyNumberFormat="1" applyFont="1" applyFill="1" applyBorder="1" applyAlignment="1">
      <alignment horizontal="center" vertical="center"/>
    </xf>
    <xf numFmtId="2" fontId="6" fillId="4" borderId="5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0" fillId="5" borderId="0" xfId="0" applyNumberFormat="1" applyFill="1" applyAlignment="1">
      <alignment vertical="center"/>
    </xf>
    <xf numFmtId="164" fontId="0" fillId="5" borderId="0" xfId="0" applyNumberFormat="1" applyFill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3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49" fontId="2" fillId="5" borderId="3" xfId="0" applyNumberFormat="1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0"/>
  <c:chart>
    <c:autoTitleDeleted val="1"/>
    <c:plotArea>
      <c:layout>
        <c:manualLayout>
          <c:layoutTarget val="inner"/>
          <c:xMode val="edge"/>
          <c:yMode val="edge"/>
          <c:x val="8.919417681485467E-2"/>
          <c:y val="4.7907312556804187E-2"/>
          <c:w val="0.88000978138602237"/>
          <c:h val="0.90418537488639161"/>
        </c:manualLayout>
      </c:layout>
      <c:barChart>
        <c:barDir val="col"/>
        <c:grouping val="clustered"/>
        <c:ser>
          <c:idx val="1"/>
          <c:order val="0"/>
          <c:tx>
            <c:strRef>
              <c:f>Stats!$E$28</c:f>
              <c:strCache>
                <c:ptCount val="1"/>
                <c:pt idx="0">
                  <c:v>Real Increase</c:v>
                </c:pt>
              </c:strCache>
            </c:strRef>
          </c:tx>
          <c:cat>
            <c:numRef>
              <c:f>Stats!$A$30:$A$33</c:f>
              <c:numCache>
                <c:formatCode>0</c:formatCode>
                <c:ptCount val="4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</c:numCache>
            </c:numRef>
          </c:cat>
          <c:val>
            <c:numRef>
              <c:f>Stats!$E$30:$E$33</c:f>
              <c:numCache>
                <c:formatCode>0.00</c:formatCode>
                <c:ptCount val="4"/>
                <c:pt idx="0">
                  <c:v>11.858717182832891</c:v>
                </c:pt>
                <c:pt idx="1">
                  <c:v>2.3614461243812634</c:v>
                </c:pt>
                <c:pt idx="2">
                  <c:v>-3.3900352399024136</c:v>
                </c:pt>
                <c:pt idx="3">
                  <c:v>3.4809581843475854</c:v>
                </c:pt>
              </c:numCache>
            </c:numRef>
          </c:val>
        </c:ser>
        <c:axId val="184619392"/>
        <c:axId val="184620928"/>
      </c:barChart>
      <c:catAx>
        <c:axId val="184619392"/>
        <c:scaling>
          <c:orientation val="minMax"/>
        </c:scaling>
        <c:axPos val="b"/>
        <c:numFmt formatCode="0" sourceLinked="1"/>
        <c:tickLblPos val="nextTo"/>
        <c:crossAx val="184620928"/>
        <c:crosses val="autoZero"/>
        <c:auto val="1"/>
        <c:lblAlgn val="ctr"/>
        <c:lblOffset val="100"/>
      </c:catAx>
      <c:valAx>
        <c:axId val="184620928"/>
        <c:scaling>
          <c:orientation val="minMax"/>
        </c:scaling>
        <c:axPos val="l"/>
        <c:numFmt formatCode="0.00" sourceLinked="1"/>
        <c:tickLblPos val="nextTo"/>
        <c:crossAx val="184619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1314944327611"/>
          <c:y val="3.8116691724214086E-2"/>
          <c:w val="0.18680415674784837"/>
          <c:h val="8.1707580670063298E-2"/>
        </c:manualLayout>
      </c:layout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Graphs!$B$3</c:f>
              <c:strCache>
                <c:ptCount val="1"/>
                <c:pt idx="0">
                  <c:v>Number of taxpayers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Graphs!$A$4:$A$8</c:f>
              <c:numCache>
                <c:formatCode>General</c:formatCode>
                <c:ptCount val="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numCache>
            </c:numRef>
          </c:cat>
          <c:val>
            <c:numRef>
              <c:f>Graphs!$B$4:$B$8</c:f>
              <c:numCache>
                <c:formatCode>#,##0</c:formatCode>
                <c:ptCount val="5"/>
                <c:pt idx="0">
                  <c:v>598249</c:v>
                </c:pt>
                <c:pt idx="1">
                  <c:v>635404</c:v>
                </c:pt>
                <c:pt idx="2">
                  <c:v>601143</c:v>
                </c:pt>
                <c:pt idx="3">
                  <c:v>531401</c:v>
                </c:pt>
                <c:pt idx="4" formatCode="General">
                  <c:v>531257</c:v>
                </c:pt>
              </c:numCache>
            </c:numRef>
          </c:val>
        </c:ser>
        <c:axId val="152885120"/>
        <c:axId val="152886656"/>
      </c:barChart>
      <c:catAx>
        <c:axId val="152885120"/>
        <c:scaling>
          <c:orientation val="minMax"/>
        </c:scaling>
        <c:axPos val="b"/>
        <c:numFmt formatCode="General" sourceLinked="1"/>
        <c:tickLblPos val="nextTo"/>
        <c:crossAx val="152886656"/>
        <c:crosses val="autoZero"/>
        <c:auto val="1"/>
        <c:lblAlgn val="ctr"/>
        <c:lblOffset val="100"/>
      </c:catAx>
      <c:valAx>
        <c:axId val="152886656"/>
        <c:scaling>
          <c:orientation val="minMax"/>
        </c:scaling>
        <c:axPos val="l"/>
        <c:numFmt formatCode="#,##0" sourceLinked="1"/>
        <c:tickLblPos val="nextTo"/>
        <c:crossAx val="152885120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Graphs!$C$3</c:f>
              <c:strCache>
                <c:ptCount val="1"/>
                <c:pt idx="0">
                  <c:v>Taxable income ( R million)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Graphs!$A$4:$A$8</c:f>
              <c:numCache>
                <c:formatCode>General</c:formatCode>
                <c:ptCount val="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numCache>
            </c:numRef>
          </c:cat>
          <c:val>
            <c:numRef>
              <c:f>Graphs!$C$4:$C$8</c:f>
              <c:numCache>
                <c:formatCode>#,##0</c:formatCode>
                <c:ptCount val="5"/>
                <c:pt idx="0">
                  <c:v>63610</c:v>
                </c:pt>
                <c:pt idx="1">
                  <c:v>74143</c:v>
                </c:pt>
                <c:pt idx="2">
                  <c:v>81158</c:v>
                </c:pt>
                <c:pt idx="3">
                  <c:v>86977</c:v>
                </c:pt>
                <c:pt idx="4" formatCode="General">
                  <c:v>96180</c:v>
                </c:pt>
              </c:numCache>
            </c:numRef>
          </c:val>
        </c:ser>
        <c:axId val="152919040"/>
        <c:axId val="152937216"/>
      </c:barChart>
      <c:catAx>
        <c:axId val="152919040"/>
        <c:scaling>
          <c:orientation val="minMax"/>
        </c:scaling>
        <c:axPos val="b"/>
        <c:numFmt formatCode="General" sourceLinked="1"/>
        <c:tickLblPos val="nextTo"/>
        <c:crossAx val="152937216"/>
        <c:crosses val="autoZero"/>
        <c:auto val="1"/>
        <c:lblAlgn val="ctr"/>
        <c:lblOffset val="100"/>
      </c:catAx>
      <c:valAx>
        <c:axId val="152937216"/>
        <c:scaling>
          <c:orientation val="minMax"/>
        </c:scaling>
        <c:axPos val="l"/>
        <c:numFmt formatCode="#,##0" sourceLinked="1"/>
        <c:tickLblPos val="nextTo"/>
        <c:crossAx val="152919040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Graphs!$D$3</c:f>
              <c:strCache>
                <c:ptCount val="1"/>
                <c:pt idx="0">
                  <c:v>Tax Burden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Graphs!$A$4:$A$8</c:f>
              <c:numCache>
                <c:formatCode>General</c:formatCode>
                <c:ptCount val="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numCache>
            </c:numRef>
          </c:cat>
          <c:val>
            <c:numRef>
              <c:f>Graphs!$D$4:$D$8</c:f>
              <c:numCache>
                <c:formatCode>#,##0</c:formatCode>
                <c:ptCount val="5"/>
                <c:pt idx="0">
                  <c:v>12866</c:v>
                </c:pt>
                <c:pt idx="1">
                  <c:v>14994</c:v>
                </c:pt>
                <c:pt idx="2">
                  <c:v>15949</c:v>
                </c:pt>
                <c:pt idx="3">
                  <c:v>17799</c:v>
                </c:pt>
                <c:pt idx="4" formatCode="General">
                  <c:v>19725</c:v>
                </c:pt>
              </c:numCache>
            </c:numRef>
          </c:val>
        </c:ser>
        <c:axId val="152952832"/>
        <c:axId val="152954368"/>
      </c:barChart>
      <c:catAx>
        <c:axId val="152952832"/>
        <c:scaling>
          <c:orientation val="minMax"/>
        </c:scaling>
        <c:axPos val="b"/>
        <c:numFmt formatCode="General" sourceLinked="1"/>
        <c:tickLblPos val="nextTo"/>
        <c:crossAx val="152954368"/>
        <c:crosses val="autoZero"/>
        <c:auto val="1"/>
        <c:lblAlgn val="ctr"/>
        <c:lblOffset val="100"/>
      </c:catAx>
      <c:valAx>
        <c:axId val="152954368"/>
        <c:scaling>
          <c:orientation val="minMax"/>
        </c:scaling>
        <c:axPos val="l"/>
        <c:numFmt formatCode="#,##0" sourceLinked="1"/>
        <c:tickLblPos val="nextTo"/>
        <c:crossAx val="152952832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9254215154365933"/>
          <c:y val="2.1220159151193633E-2"/>
        </c:manualLayout>
      </c:layout>
    </c:title>
    <c:plotArea>
      <c:layout>
        <c:manualLayout>
          <c:layoutTarget val="inner"/>
          <c:xMode val="edge"/>
          <c:yMode val="edge"/>
          <c:x val="0.10312995401365183"/>
          <c:y val="0.16219658589187985"/>
          <c:w val="0.89687004598634801"/>
          <c:h val="0.74312342740103243"/>
        </c:manualLayout>
      </c:layout>
      <c:barChart>
        <c:barDir val="col"/>
        <c:grouping val="clustered"/>
        <c:ser>
          <c:idx val="0"/>
          <c:order val="0"/>
          <c:tx>
            <c:strRef>
              <c:f>Graphs!$P$23</c:f>
              <c:strCache>
                <c:ptCount val="1"/>
                <c:pt idx="0">
                  <c:v>KZN Tax Burden as a % of SA Tax Burden</c:v>
                </c:pt>
              </c:strCache>
            </c:strRef>
          </c:tx>
          <c:spPr>
            <a:solidFill>
              <a:srgbClr val="FFC000"/>
            </a:solidFill>
          </c:spPr>
          <c:cat>
            <c:numRef>
              <c:f>Graphs!$A$4:$A$8</c:f>
              <c:numCache>
                <c:formatCode>General</c:formatCode>
                <c:ptCount val="5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</c:numCache>
            </c:numRef>
          </c:cat>
          <c:val>
            <c:numRef>
              <c:f>Graphs!$Q$24:$Q$28</c:f>
              <c:numCache>
                <c:formatCode>General</c:formatCode>
                <c:ptCount val="5"/>
                <c:pt idx="0">
                  <c:v>84.1117175978478</c:v>
                </c:pt>
                <c:pt idx="1">
                  <c:v>84.92209812295981</c:v>
                </c:pt>
                <c:pt idx="2">
                  <c:v>84.657806188095478</c:v>
                </c:pt>
                <c:pt idx="3">
                  <c:v>159.9553233376233</c:v>
                </c:pt>
                <c:pt idx="4">
                  <c:v>86.392487894382413</c:v>
                </c:pt>
              </c:numCache>
            </c:numRef>
          </c:val>
        </c:ser>
        <c:axId val="153514752"/>
        <c:axId val="153516288"/>
      </c:barChart>
      <c:catAx>
        <c:axId val="153514752"/>
        <c:scaling>
          <c:orientation val="minMax"/>
        </c:scaling>
        <c:axPos val="b"/>
        <c:numFmt formatCode="General" sourceLinked="1"/>
        <c:tickLblPos val="nextTo"/>
        <c:crossAx val="153516288"/>
        <c:crosses val="autoZero"/>
        <c:auto val="1"/>
        <c:lblAlgn val="ctr"/>
        <c:lblOffset val="100"/>
      </c:catAx>
      <c:valAx>
        <c:axId val="153516288"/>
        <c:scaling>
          <c:orientation val="minMax"/>
        </c:scaling>
        <c:axPos val="l"/>
        <c:numFmt formatCode="General" sourceLinked="1"/>
        <c:tickLblPos val="nextTo"/>
        <c:crossAx val="153514752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Number of taxpayers, 2005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692E-3"/>
          <c:y val="9.4383757585857223E-2"/>
          <c:w val="0.84335334123218331"/>
          <c:h val="0.88874585121304384"/>
        </c:manualLayout>
      </c:layout>
      <c:pie3DChart>
        <c:varyColors val="1"/>
        <c:ser>
          <c:idx val="0"/>
          <c:order val="0"/>
          <c:tx>
            <c:strRef>
              <c:f>Stats!$B$3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Stats!$B$4:$B$12</c:f>
              <c:numCache>
                <c:formatCode>#,##0</c:formatCode>
                <c:ptCount val="9"/>
                <c:pt idx="0">
                  <c:v>327734</c:v>
                </c:pt>
                <c:pt idx="1">
                  <c:v>184574</c:v>
                </c:pt>
                <c:pt idx="2">
                  <c:v>1470375</c:v>
                </c:pt>
                <c:pt idx="3">
                  <c:v>598249</c:v>
                </c:pt>
                <c:pt idx="4">
                  <c:v>140504</c:v>
                </c:pt>
                <c:pt idx="5">
                  <c:v>209555</c:v>
                </c:pt>
                <c:pt idx="6">
                  <c:v>157753</c:v>
                </c:pt>
                <c:pt idx="7">
                  <c:v>5841</c:v>
                </c:pt>
                <c:pt idx="8">
                  <c:v>659841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53"/>
          <c:y val="2.7740421336221868E-2"/>
          <c:w val="0.17073013788330602"/>
          <c:h val="0.5740607424071996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Number of taxpayers, 2009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01E-3"/>
          <c:y val="9.4383757585857209E-2"/>
          <c:w val="0.84335334123218331"/>
          <c:h val="0.88874585121304406"/>
        </c:manualLayout>
      </c:layout>
      <c:pie3DChart>
        <c:varyColors val="1"/>
        <c:ser>
          <c:idx val="0"/>
          <c:order val="0"/>
          <c:tx>
            <c:strRef>
              <c:f>Stats!$N$3</c:f>
              <c:strCache>
                <c:ptCount val="1"/>
                <c:pt idx="0">
                  <c:v>Number of taxpayers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Stats!$N$4:$N$12</c:f>
              <c:numCache>
                <c:formatCode>#,##0</c:formatCode>
                <c:ptCount val="9"/>
                <c:pt idx="0">
                  <c:v>297860</c:v>
                </c:pt>
                <c:pt idx="1">
                  <c:v>169008</c:v>
                </c:pt>
                <c:pt idx="2">
                  <c:v>1434567</c:v>
                </c:pt>
                <c:pt idx="3">
                  <c:v>531257</c:v>
                </c:pt>
                <c:pt idx="4">
                  <c:v>125658</c:v>
                </c:pt>
                <c:pt idx="5">
                  <c:v>203178</c:v>
                </c:pt>
                <c:pt idx="6">
                  <c:v>152238</c:v>
                </c:pt>
                <c:pt idx="7">
                  <c:v>57542</c:v>
                </c:pt>
                <c:pt idx="8">
                  <c:v>613235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13"/>
          <c:h val="0.5740607424071996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Taxable Income (R'mil), 2005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01E-3"/>
          <c:y val="9.4383757585857209E-2"/>
          <c:w val="0.84335334123218331"/>
          <c:h val="0.88874585121304406"/>
        </c:manualLayout>
      </c:layout>
      <c:pie3DChart>
        <c:varyColors val="1"/>
        <c:ser>
          <c:idx val="0"/>
          <c:order val="0"/>
          <c:tx>
            <c:strRef>
              <c:f>Stats!$C$3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Stats!$C$4:$C$12</c:f>
              <c:numCache>
                <c:formatCode>#,##0</c:formatCode>
                <c:ptCount val="9"/>
                <c:pt idx="0">
                  <c:v>30855</c:v>
                </c:pt>
                <c:pt idx="1">
                  <c:v>15299</c:v>
                </c:pt>
                <c:pt idx="2">
                  <c:v>204031</c:v>
                </c:pt>
                <c:pt idx="3">
                  <c:v>63610</c:v>
                </c:pt>
                <c:pt idx="4">
                  <c:v>12966</c:v>
                </c:pt>
                <c:pt idx="5">
                  <c:v>22986</c:v>
                </c:pt>
                <c:pt idx="6">
                  <c:v>15329</c:v>
                </c:pt>
                <c:pt idx="7">
                  <c:v>4800</c:v>
                </c:pt>
                <c:pt idx="8">
                  <c:v>71630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13"/>
          <c:h val="0.5740607424071996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Taxable Income (R'mil), </a:t>
            </a:r>
            <a:r>
              <a:rPr lang="en-US"/>
              <a:t>2009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01E-3"/>
          <c:y val="9.4383757585857209E-2"/>
          <c:w val="0.84335334123218331"/>
          <c:h val="0.88874585121304406"/>
        </c:manualLayout>
      </c:layout>
      <c:pie3DChart>
        <c:varyColors val="1"/>
        <c:ser>
          <c:idx val="0"/>
          <c:order val="0"/>
          <c:tx>
            <c:strRef>
              <c:f>Stats!$O$3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Stats!$O$4:$O$12</c:f>
              <c:numCache>
                <c:formatCode>#,##0</c:formatCode>
                <c:ptCount val="9"/>
                <c:pt idx="0">
                  <c:v>45023</c:v>
                </c:pt>
                <c:pt idx="1">
                  <c:v>24194</c:v>
                </c:pt>
                <c:pt idx="2">
                  <c:v>335330</c:v>
                </c:pt>
                <c:pt idx="3">
                  <c:v>96180</c:v>
                </c:pt>
                <c:pt idx="4">
                  <c:v>20335</c:v>
                </c:pt>
                <c:pt idx="5">
                  <c:v>38693</c:v>
                </c:pt>
                <c:pt idx="6">
                  <c:v>25125</c:v>
                </c:pt>
                <c:pt idx="7">
                  <c:v>8155</c:v>
                </c:pt>
                <c:pt idx="8">
                  <c:v>107489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13"/>
          <c:h val="0.5740607424071996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Tax</a:t>
            </a:r>
            <a:r>
              <a:rPr lang="en-US" baseline="0"/>
              <a:t> Assessed </a:t>
            </a:r>
            <a:r>
              <a:rPr lang="en-US"/>
              <a:t>(R'mil), 2005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08E-3"/>
          <c:y val="9.4383757585857209E-2"/>
          <c:w val="0.84335334123218331"/>
          <c:h val="0.8887458512130445"/>
        </c:manualLayout>
      </c:layout>
      <c:pie3DChart>
        <c:varyColors val="1"/>
        <c:ser>
          <c:idx val="0"/>
          <c:order val="0"/>
          <c:tx>
            <c:strRef>
              <c:f>Stats!$C$3</c:f>
              <c:strCache>
                <c:ptCount val="1"/>
                <c:pt idx="0">
                  <c:v>Taxable income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Stats!$D$4:$D$12</c:f>
              <c:numCache>
                <c:formatCode>#,##0</c:formatCode>
                <c:ptCount val="9"/>
                <c:pt idx="0">
                  <c:v>5593</c:v>
                </c:pt>
                <c:pt idx="1">
                  <c:v>3092</c:v>
                </c:pt>
                <c:pt idx="2">
                  <c:v>47791</c:v>
                </c:pt>
                <c:pt idx="3">
                  <c:v>12866</c:v>
                </c:pt>
                <c:pt idx="4">
                  <c:v>2412</c:v>
                </c:pt>
                <c:pt idx="5">
                  <c:v>4834</c:v>
                </c:pt>
                <c:pt idx="6">
                  <c:v>3078</c:v>
                </c:pt>
                <c:pt idx="7">
                  <c:v>990</c:v>
                </c:pt>
                <c:pt idx="8">
                  <c:v>15339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24"/>
          <c:h val="0.5740607424071996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Tax</a:t>
            </a:r>
            <a:r>
              <a:rPr lang="en-US" baseline="0"/>
              <a:t> Assessed </a:t>
            </a:r>
            <a:r>
              <a:rPr lang="en-US"/>
              <a:t>(R'mil), 2009</a:t>
            </a:r>
          </a:p>
        </c:rich>
      </c:tx>
      <c:layout>
        <c:manualLayout>
          <c:xMode val="edge"/>
          <c:yMode val="edge"/>
          <c:x val="6.7720418640179789E-2"/>
          <c:y val="2.116402116402116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1.5604095232563721E-3"/>
          <c:y val="9.4383757585857209E-2"/>
          <c:w val="0.84335334123218331"/>
          <c:h val="0.88874585121304484"/>
        </c:manualLayout>
      </c:layout>
      <c:pie3DChart>
        <c:varyColors val="1"/>
        <c:ser>
          <c:idx val="0"/>
          <c:order val="0"/>
          <c:tx>
            <c:strRef>
              <c:f>Stats!$P$3</c:f>
              <c:strCache>
                <c:ptCount val="1"/>
                <c:pt idx="0">
                  <c:v>Tax assessed                                 ( R million)</c:v>
                </c:pt>
              </c:strCache>
            </c:strRef>
          </c:tx>
          <c:explosion val="25"/>
          <c:dPt>
            <c:idx val="0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1"/>
              </a:solidFill>
            </c:spPr>
          </c:dPt>
          <c:dPt>
            <c:idx val="5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FFC000"/>
              </a:solidFill>
            </c:spPr>
          </c:dPt>
          <c:dLbls>
            <c:txPr>
              <a:bodyPr/>
              <a:lstStyle/>
              <a:p>
                <a:pPr>
                  <a:defRPr sz="1200" b="1"/>
                </a:pPr>
                <a:endParaRPr lang="en-US"/>
              </a:p>
            </c:txPr>
            <c:showPercent val="1"/>
          </c:dLbls>
          <c:cat>
            <c:strRef>
              <c:f>Stats!$A$4:$A$12</c:f>
              <c:strCache>
                <c:ptCount val="9"/>
                <c:pt idx="0">
                  <c:v>Eastern Cape </c:v>
                </c:pt>
                <c:pt idx="1">
                  <c:v>Free State </c:v>
                </c:pt>
                <c:pt idx="2">
                  <c:v>Gauteng </c:v>
                </c:pt>
                <c:pt idx="3">
                  <c:v>KwaZulu 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 West</c:v>
                </c:pt>
                <c:pt idx="7">
                  <c:v>Northern Cape </c:v>
                </c:pt>
                <c:pt idx="8">
                  <c:v>Western Cape </c:v>
                </c:pt>
              </c:strCache>
            </c:strRef>
          </c:cat>
          <c:val>
            <c:numRef>
              <c:f>Stats!$P$4:$P$12</c:f>
              <c:numCache>
                <c:formatCode>#,##0</c:formatCode>
                <c:ptCount val="9"/>
                <c:pt idx="0">
                  <c:v>8146</c:v>
                </c:pt>
                <c:pt idx="1">
                  <c:v>4804</c:v>
                </c:pt>
                <c:pt idx="2">
                  <c:v>79369</c:v>
                </c:pt>
                <c:pt idx="3">
                  <c:v>19725</c:v>
                </c:pt>
                <c:pt idx="4">
                  <c:v>3816</c:v>
                </c:pt>
                <c:pt idx="5">
                  <c:v>8159</c:v>
                </c:pt>
                <c:pt idx="6">
                  <c:v>5101</c:v>
                </c:pt>
                <c:pt idx="7">
                  <c:v>1611</c:v>
                </c:pt>
                <c:pt idx="8">
                  <c:v>23322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81636663849519364"/>
          <c:y val="2.7740421336221868E-2"/>
          <c:w val="0.17073013788330632"/>
          <c:h val="0.5740607424071996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26</xdr:row>
      <xdr:rowOff>28575</xdr:rowOff>
    </xdr:from>
    <xdr:to>
      <xdr:col>13</xdr:col>
      <xdr:colOff>428625</xdr:colOff>
      <xdr:row>42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180975</xdr:rowOff>
    </xdr:from>
    <xdr:to>
      <xdr:col>9</xdr:col>
      <xdr:colOff>400050</xdr:colOff>
      <xdr:row>20</xdr:row>
      <xdr:rowOff>152399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466725</xdr:colOff>
      <xdr:row>1</xdr:row>
      <xdr:rowOff>180975</xdr:rowOff>
    </xdr:from>
    <xdr:to>
      <xdr:col>19</xdr:col>
      <xdr:colOff>180975</xdr:colOff>
      <xdr:row>20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22</xdr:row>
      <xdr:rowOff>19050</xdr:rowOff>
    </xdr:from>
    <xdr:to>
      <xdr:col>9</xdr:col>
      <xdr:colOff>400050</xdr:colOff>
      <xdr:row>41</xdr:row>
      <xdr:rowOff>180975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495300</xdr:colOff>
      <xdr:row>22</xdr:row>
      <xdr:rowOff>19050</xdr:rowOff>
    </xdr:from>
    <xdr:to>
      <xdr:col>18</xdr:col>
      <xdr:colOff>542925</xdr:colOff>
      <xdr:row>42</xdr:row>
      <xdr:rowOff>9526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123823</xdr:colOff>
      <xdr:row>1</xdr:row>
      <xdr:rowOff>114300</xdr:rowOff>
    </xdr:from>
    <xdr:to>
      <xdr:col>9</xdr:col>
      <xdr:colOff>542924</xdr:colOff>
      <xdr:row>20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600075</xdr:colOff>
      <xdr:row>1</xdr:row>
      <xdr:rowOff>114300</xdr:rowOff>
    </xdr:from>
    <xdr:to>
      <xdr:col>19</xdr:col>
      <xdr:colOff>409576</xdr:colOff>
      <xdr:row>20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21</xdr:row>
      <xdr:rowOff>76200</xdr:rowOff>
    </xdr:from>
    <xdr:to>
      <xdr:col>9</xdr:col>
      <xdr:colOff>552451</xdr:colOff>
      <xdr:row>40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21</xdr:row>
      <xdr:rowOff>76200</xdr:rowOff>
    </xdr:from>
    <xdr:to>
      <xdr:col>19</xdr:col>
      <xdr:colOff>457201</xdr:colOff>
      <xdr:row>40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41</xdr:row>
      <xdr:rowOff>9525</xdr:rowOff>
    </xdr:from>
    <xdr:to>
      <xdr:col>9</xdr:col>
      <xdr:colOff>561976</xdr:colOff>
      <xdr:row>59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57150</xdr:colOff>
      <xdr:row>41</xdr:row>
      <xdr:rowOff>9525</xdr:rowOff>
    </xdr:from>
    <xdr:to>
      <xdr:col>19</xdr:col>
      <xdr:colOff>476251</xdr:colOff>
      <xdr:row>59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0"/>
  <sheetViews>
    <sheetView tabSelected="1" workbookViewId="0">
      <selection sqref="A1:P1"/>
    </sheetView>
  </sheetViews>
  <sheetFormatPr defaultRowHeight="15"/>
  <cols>
    <col min="1" max="1" width="24.28515625" style="11" customWidth="1"/>
    <col min="2" max="13" width="11.7109375" style="5" customWidth="1"/>
    <col min="14" max="16" width="11.7109375" customWidth="1"/>
  </cols>
  <sheetData>
    <row r="1" spans="1:16" ht="32.25" customHeight="1" thickBot="1">
      <c r="A1" s="32" t="s">
        <v>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  <c r="O1" s="34"/>
      <c r="P1" s="34"/>
    </row>
    <row r="2" spans="1:16">
      <c r="A2" s="20" t="s">
        <v>0</v>
      </c>
      <c r="B2" s="22">
        <v>2005</v>
      </c>
      <c r="C2" s="23"/>
      <c r="D2" s="24"/>
      <c r="E2" s="17">
        <v>2006</v>
      </c>
      <c r="F2" s="18"/>
      <c r="G2" s="19"/>
      <c r="H2" s="17">
        <v>2007</v>
      </c>
      <c r="I2" s="18"/>
      <c r="J2" s="19"/>
      <c r="K2" s="17">
        <v>2008</v>
      </c>
      <c r="L2" s="18"/>
      <c r="M2" s="19"/>
      <c r="N2" s="17">
        <v>2009</v>
      </c>
      <c r="O2" s="18"/>
      <c r="P2" s="19"/>
    </row>
    <row r="3" spans="1:16" s="1" customFormat="1" ht="44.25" customHeight="1" thickBot="1">
      <c r="A3" s="21"/>
      <c r="B3" s="12" t="s">
        <v>1</v>
      </c>
      <c r="C3" s="13" t="s">
        <v>2</v>
      </c>
      <c r="D3" s="14" t="s">
        <v>3</v>
      </c>
      <c r="E3" s="12" t="s">
        <v>1</v>
      </c>
      <c r="F3" s="13" t="s">
        <v>2</v>
      </c>
      <c r="G3" s="14" t="s">
        <v>3</v>
      </c>
      <c r="H3" s="12" t="s">
        <v>1</v>
      </c>
      <c r="I3" s="13" t="s">
        <v>2</v>
      </c>
      <c r="J3" s="14" t="s">
        <v>3</v>
      </c>
      <c r="K3" s="12" t="s">
        <v>1</v>
      </c>
      <c r="L3" s="13" t="s">
        <v>2</v>
      </c>
      <c r="M3" s="14" t="s">
        <v>3</v>
      </c>
      <c r="N3" s="12" t="s">
        <v>1</v>
      </c>
      <c r="O3" s="13" t="s">
        <v>2</v>
      </c>
      <c r="P3" s="14" t="s">
        <v>3</v>
      </c>
    </row>
    <row r="4" spans="1:16">
      <c r="A4" s="2" t="s">
        <v>4</v>
      </c>
      <c r="B4" s="3">
        <v>327734</v>
      </c>
      <c r="C4" s="3">
        <v>30855</v>
      </c>
      <c r="D4" s="3">
        <v>5593</v>
      </c>
      <c r="E4" s="3">
        <v>341834</v>
      </c>
      <c r="F4" s="3">
        <v>34423</v>
      </c>
      <c r="G4" s="3">
        <v>6198</v>
      </c>
      <c r="H4" s="3">
        <v>326325</v>
      </c>
      <c r="I4" s="3">
        <v>37545</v>
      </c>
      <c r="J4" s="3">
        <v>6545</v>
      </c>
      <c r="K4" s="3">
        <v>288095</v>
      </c>
      <c r="L4" s="3">
        <v>39505</v>
      </c>
      <c r="M4" s="3">
        <v>7138</v>
      </c>
      <c r="N4" s="3">
        <v>297860</v>
      </c>
      <c r="O4" s="3">
        <v>45023</v>
      </c>
      <c r="P4" s="3">
        <v>8146</v>
      </c>
    </row>
    <row r="5" spans="1:16">
      <c r="A5" s="9" t="s">
        <v>5</v>
      </c>
      <c r="B5" s="3">
        <v>184574</v>
      </c>
      <c r="C5" s="3">
        <v>15299</v>
      </c>
      <c r="D5" s="3">
        <v>3092</v>
      </c>
      <c r="E5" s="3">
        <v>189885</v>
      </c>
      <c r="F5" s="3">
        <v>17105</v>
      </c>
      <c r="G5" s="3">
        <v>3377</v>
      </c>
      <c r="H5" s="3">
        <v>184516</v>
      </c>
      <c r="I5" s="3">
        <v>18950</v>
      </c>
      <c r="J5" s="3">
        <v>3626</v>
      </c>
      <c r="K5" s="3">
        <v>162792</v>
      </c>
      <c r="L5" s="3">
        <v>20195</v>
      </c>
      <c r="M5" s="3">
        <v>4053</v>
      </c>
      <c r="N5" s="3">
        <v>169008</v>
      </c>
      <c r="O5" s="3">
        <v>24194</v>
      </c>
      <c r="P5" s="3">
        <v>4804</v>
      </c>
    </row>
    <row r="6" spans="1:16">
      <c r="A6" s="9" t="s">
        <v>6</v>
      </c>
      <c r="B6" s="3">
        <v>1470375</v>
      </c>
      <c r="C6" s="3">
        <v>204031</v>
      </c>
      <c r="D6" s="3">
        <v>47791</v>
      </c>
      <c r="E6" s="3">
        <v>1548984</v>
      </c>
      <c r="F6" s="3">
        <v>238317</v>
      </c>
      <c r="G6" s="3">
        <v>56176</v>
      </c>
      <c r="H6" s="3">
        <v>1532641</v>
      </c>
      <c r="I6" s="3">
        <v>274641</v>
      </c>
      <c r="J6" s="3">
        <v>63508</v>
      </c>
      <c r="K6" s="3">
        <v>1403468</v>
      </c>
      <c r="L6" s="3">
        <v>307583</v>
      </c>
      <c r="M6" s="3">
        <v>7305</v>
      </c>
      <c r="N6" s="3">
        <v>1434567</v>
      </c>
      <c r="O6" s="3">
        <v>335330</v>
      </c>
      <c r="P6" s="3">
        <v>79369</v>
      </c>
    </row>
    <row r="7" spans="1:16">
      <c r="A7" s="9" t="s">
        <v>7</v>
      </c>
      <c r="B7" s="3">
        <v>598249</v>
      </c>
      <c r="C7" s="3">
        <v>63610</v>
      </c>
      <c r="D7" s="3">
        <v>12866</v>
      </c>
      <c r="E7" s="3">
        <v>635404</v>
      </c>
      <c r="F7" s="3">
        <v>74143</v>
      </c>
      <c r="G7" s="3">
        <v>14994</v>
      </c>
      <c r="H7" s="3">
        <v>601143</v>
      </c>
      <c r="I7" s="3">
        <v>81158</v>
      </c>
      <c r="J7" s="3">
        <v>15949</v>
      </c>
      <c r="K7" s="3">
        <v>531401</v>
      </c>
      <c r="L7" s="3">
        <v>86977</v>
      </c>
      <c r="M7" s="3">
        <v>17799</v>
      </c>
      <c r="N7" s="3">
        <v>531257</v>
      </c>
      <c r="O7" s="3">
        <v>96180</v>
      </c>
      <c r="P7" s="3">
        <v>19725</v>
      </c>
    </row>
    <row r="8" spans="1:16">
      <c r="A8" s="9" t="s">
        <v>8</v>
      </c>
      <c r="B8" s="3">
        <v>140504</v>
      </c>
      <c r="C8" s="3">
        <v>12966</v>
      </c>
      <c r="D8" s="3">
        <v>2412</v>
      </c>
      <c r="E8" s="3">
        <v>146715</v>
      </c>
      <c r="F8" s="3">
        <v>14912</v>
      </c>
      <c r="G8" s="3">
        <v>2760</v>
      </c>
      <c r="H8" s="3">
        <v>144018</v>
      </c>
      <c r="I8" s="3">
        <v>16356</v>
      </c>
      <c r="J8" s="3">
        <v>2865</v>
      </c>
      <c r="K8" s="3">
        <v>120550</v>
      </c>
      <c r="L8" s="3">
        <v>17043</v>
      </c>
      <c r="M8" s="3">
        <v>3137</v>
      </c>
      <c r="N8" s="3">
        <v>125658</v>
      </c>
      <c r="O8" s="3">
        <v>20335</v>
      </c>
      <c r="P8" s="3">
        <v>3816</v>
      </c>
    </row>
    <row r="9" spans="1:16">
      <c r="A9" s="9" t="s">
        <v>9</v>
      </c>
      <c r="B9" s="3">
        <v>209555</v>
      </c>
      <c r="C9" s="3">
        <v>22986</v>
      </c>
      <c r="D9" s="3">
        <v>4834</v>
      </c>
      <c r="E9" s="3">
        <v>218482</v>
      </c>
      <c r="F9" s="3">
        <v>26122</v>
      </c>
      <c r="G9" s="3">
        <v>5387</v>
      </c>
      <c r="H9" s="3">
        <v>212631</v>
      </c>
      <c r="I9" s="3">
        <v>29309</v>
      </c>
      <c r="J9" s="3">
        <v>5877</v>
      </c>
      <c r="K9" s="3">
        <v>191407</v>
      </c>
      <c r="L9" s="3">
        <v>31958</v>
      </c>
      <c r="M9" s="3">
        <v>6666</v>
      </c>
      <c r="N9" s="3">
        <v>203178</v>
      </c>
      <c r="O9" s="3">
        <v>38693</v>
      </c>
      <c r="P9" s="3">
        <v>8159</v>
      </c>
    </row>
    <row r="10" spans="1:16">
      <c r="A10" s="9" t="s">
        <v>10</v>
      </c>
      <c r="B10" s="3">
        <v>157753</v>
      </c>
      <c r="C10" s="3">
        <v>15329</v>
      </c>
      <c r="D10" s="3">
        <v>3078</v>
      </c>
      <c r="E10" s="3">
        <v>164253</v>
      </c>
      <c r="F10" s="3">
        <v>17652</v>
      </c>
      <c r="G10" s="3">
        <v>3495</v>
      </c>
      <c r="H10" s="3">
        <v>161279</v>
      </c>
      <c r="I10" s="3">
        <v>19671</v>
      </c>
      <c r="J10" s="3">
        <v>3819</v>
      </c>
      <c r="K10" s="3">
        <v>145188</v>
      </c>
      <c r="L10" s="3">
        <v>21586</v>
      </c>
      <c r="M10" s="3">
        <v>4430</v>
      </c>
      <c r="N10" s="3">
        <v>152238</v>
      </c>
      <c r="O10" s="3">
        <v>25125</v>
      </c>
      <c r="P10" s="3">
        <v>5101</v>
      </c>
    </row>
    <row r="11" spans="1:16">
      <c r="A11" s="9" t="s">
        <v>11</v>
      </c>
      <c r="B11" s="3">
        <v>5841</v>
      </c>
      <c r="C11" s="3">
        <v>4800</v>
      </c>
      <c r="D11" s="3">
        <v>990</v>
      </c>
      <c r="E11" s="3">
        <v>60922</v>
      </c>
      <c r="F11" s="3">
        <v>5642</v>
      </c>
      <c r="G11" s="3">
        <v>1149</v>
      </c>
      <c r="H11" s="3">
        <v>61054</v>
      </c>
      <c r="I11" s="3">
        <v>6195</v>
      </c>
      <c r="J11" s="3">
        <v>1190</v>
      </c>
      <c r="K11" s="3">
        <v>54500</v>
      </c>
      <c r="L11" s="3">
        <v>6792</v>
      </c>
      <c r="M11" s="3">
        <v>1367</v>
      </c>
      <c r="N11" s="3">
        <v>57542</v>
      </c>
      <c r="O11" s="3">
        <v>8155</v>
      </c>
      <c r="P11" s="3">
        <v>1611</v>
      </c>
    </row>
    <row r="12" spans="1:16">
      <c r="A12" s="9" t="s">
        <v>12</v>
      </c>
      <c r="B12" s="3">
        <v>659841</v>
      </c>
      <c r="C12" s="3">
        <v>71630</v>
      </c>
      <c r="D12" s="3">
        <v>15339</v>
      </c>
      <c r="E12" s="3">
        <v>699987</v>
      </c>
      <c r="F12" s="3">
        <v>83231</v>
      </c>
      <c r="G12" s="3">
        <v>17793</v>
      </c>
      <c r="H12" s="3">
        <v>692536</v>
      </c>
      <c r="I12" s="3">
        <v>93674</v>
      </c>
      <c r="J12" s="3">
        <v>19350</v>
      </c>
      <c r="K12" s="3">
        <v>615176</v>
      </c>
      <c r="L12" s="3">
        <v>100913</v>
      </c>
      <c r="M12" s="3">
        <v>21658</v>
      </c>
      <c r="N12" s="3">
        <v>613235</v>
      </c>
      <c r="O12" s="3">
        <v>107489</v>
      </c>
      <c r="P12" s="3">
        <v>23322</v>
      </c>
    </row>
    <row r="13" spans="1:16" ht="15.75">
      <c r="A13" s="10" t="s">
        <v>13</v>
      </c>
      <c r="B13" s="4">
        <f>SUM(B4:B12)</f>
        <v>3754426</v>
      </c>
      <c r="C13" s="4">
        <f t="shared" ref="C13:M13" si="0">SUM(C4:C12)</f>
        <v>441506</v>
      </c>
      <c r="D13" s="4">
        <f t="shared" si="0"/>
        <v>95995</v>
      </c>
      <c r="E13" s="4">
        <f t="shared" si="0"/>
        <v>4006466</v>
      </c>
      <c r="F13" s="4">
        <f t="shared" si="0"/>
        <v>511547</v>
      </c>
      <c r="G13" s="4">
        <f t="shared" si="0"/>
        <v>111329</v>
      </c>
      <c r="H13" s="4">
        <f t="shared" si="0"/>
        <v>3916143</v>
      </c>
      <c r="I13" s="4">
        <f t="shared" si="0"/>
        <v>577499</v>
      </c>
      <c r="J13" s="4">
        <f t="shared" si="0"/>
        <v>122729</v>
      </c>
      <c r="K13" s="4">
        <f t="shared" si="0"/>
        <v>3512577</v>
      </c>
      <c r="L13" s="4">
        <f t="shared" si="0"/>
        <v>632552</v>
      </c>
      <c r="M13" s="4">
        <f t="shared" si="0"/>
        <v>73553</v>
      </c>
      <c r="N13" s="4">
        <f t="shared" ref="N13:P13" si="1">SUM(N4:N12)</f>
        <v>3584543</v>
      </c>
      <c r="O13" s="4">
        <f t="shared" si="1"/>
        <v>700524</v>
      </c>
      <c r="P13" s="4">
        <f t="shared" si="1"/>
        <v>154053</v>
      </c>
    </row>
    <row r="14" spans="1:16" ht="16.5" thickBot="1">
      <c r="A14" s="10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s="5" customFormat="1">
      <c r="A15" s="28" t="s">
        <v>18</v>
      </c>
      <c r="B15" s="22">
        <v>2005</v>
      </c>
      <c r="C15" s="23"/>
      <c r="D15" s="24"/>
      <c r="E15" s="17">
        <v>2006</v>
      </c>
      <c r="F15" s="18"/>
      <c r="G15" s="19"/>
      <c r="H15" s="17">
        <v>2007</v>
      </c>
      <c r="I15" s="18"/>
      <c r="J15" s="19"/>
      <c r="K15" s="17">
        <v>2008</v>
      </c>
      <c r="L15" s="18"/>
      <c r="M15" s="19"/>
      <c r="N15" s="17">
        <v>2009</v>
      </c>
      <c r="O15" s="18"/>
      <c r="P15" s="19"/>
    </row>
    <row r="16" spans="1:16" s="5" customFormat="1" ht="45.75" thickBot="1">
      <c r="A16" s="29"/>
      <c r="B16" s="12" t="s">
        <v>1</v>
      </c>
      <c r="C16" s="13" t="s">
        <v>2</v>
      </c>
      <c r="D16" s="14" t="s">
        <v>3</v>
      </c>
      <c r="E16" s="12" t="s">
        <v>1</v>
      </c>
      <c r="F16" s="13" t="s">
        <v>2</v>
      </c>
      <c r="G16" s="14" t="s">
        <v>3</v>
      </c>
      <c r="H16" s="12" t="s">
        <v>1</v>
      </c>
      <c r="I16" s="13" t="s">
        <v>2</v>
      </c>
      <c r="J16" s="14" t="s">
        <v>3</v>
      </c>
      <c r="K16" s="12" t="s">
        <v>1</v>
      </c>
      <c r="L16" s="13" t="s">
        <v>2</v>
      </c>
      <c r="M16" s="14" t="s">
        <v>3</v>
      </c>
      <c r="N16" s="12" t="s">
        <v>1</v>
      </c>
      <c r="O16" s="13" t="s">
        <v>2</v>
      </c>
      <c r="P16" s="14" t="s">
        <v>3</v>
      </c>
    </row>
    <row r="17" spans="1:16">
      <c r="A17" s="2" t="s">
        <v>4</v>
      </c>
      <c r="B17" s="6">
        <f>B4/B13</f>
        <v>8.7292704663775506E-2</v>
      </c>
      <c r="C17" s="6">
        <f>C4/C13</f>
        <v>6.9885799966478368E-2</v>
      </c>
      <c r="D17" s="6">
        <f>D4/D13</f>
        <v>5.8263451221417781E-2</v>
      </c>
      <c r="E17" s="6">
        <f>E4/E13</f>
        <v>8.5320579283588077E-2</v>
      </c>
      <c r="F17" s="6">
        <f t="shared" ref="F17:M17" si="2">F4/F13</f>
        <v>6.729195948759352E-2</v>
      </c>
      <c r="G17" s="6">
        <f t="shared" si="2"/>
        <v>5.5672825589019932E-2</v>
      </c>
      <c r="H17" s="6">
        <f t="shared" si="2"/>
        <v>8.3328162429206487E-2</v>
      </c>
      <c r="I17" s="6">
        <f t="shared" si="2"/>
        <v>6.5013099589782838E-2</v>
      </c>
      <c r="J17" s="6">
        <f t="shared" si="2"/>
        <v>5.3328879075035238E-2</v>
      </c>
      <c r="K17" s="6">
        <f t="shared" si="2"/>
        <v>8.2018130848092438E-2</v>
      </c>
      <c r="L17" s="6">
        <f t="shared" si="2"/>
        <v>6.2453363517940029E-2</v>
      </c>
      <c r="M17" s="6">
        <f t="shared" si="2"/>
        <v>9.7045667749785874E-2</v>
      </c>
      <c r="N17" s="6">
        <f t="shared" ref="N17:P17" si="3">N4/N13</f>
        <v>8.3095669378216414E-2</v>
      </c>
      <c r="O17" s="6">
        <f t="shared" si="3"/>
        <v>6.4270460398216198E-2</v>
      </c>
      <c r="P17" s="6">
        <f t="shared" si="3"/>
        <v>5.2877905655845714E-2</v>
      </c>
    </row>
    <row r="18" spans="1:16">
      <c r="A18" s="9" t="s">
        <v>5</v>
      </c>
      <c r="B18" s="7">
        <f>B5/B13</f>
        <v>4.9161709406444556E-2</v>
      </c>
      <c r="C18" s="7">
        <f t="shared" ref="C18:M18" si="4">C5/C13</f>
        <v>3.4651850710975617E-2</v>
      </c>
      <c r="D18" s="7">
        <f t="shared" si="4"/>
        <v>3.2210010938069689E-2</v>
      </c>
      <c r="E18" s="7">
        <f t="shared" si="4"/>
        <v>4.7394636569984619E-2</v>
      </c>
      <c r="F18" s="7">
        <f t="shared" si="4"/>
        <v>3.3437787730159693E-2</v>
      </c>
      <c r="G18" s="7">
        <f t="shared" si="4"/>
        <v>3.0333515975172688E-2</v>
      </c>
      <c r="H18" s="7">
        <f t="shared" si="4"/>
        <v>4.7116767697195937E-2</v>
      </c>
      <c r="I18" s="7">
        <f t="shared" si="4"/>
        <v>3.2813909634475558E-2</v>
      </c>
      <c r="J18" s="7">
        <f t="shared" si="4"/>
        <v>2.9544769369912571E-2</v>
      </c>
      <c r="K18" s="7">
        <f t="shared" si="4"/>
        <v>4.6345460896657927E-2</v>
      </c>
      <c r="L18" s="7">
        <f t="shared" si="4"/>
        <v>3.1926228989869611E-2</v>
      </c>
      <c r="M18" s="7">
        <f t="shared" si="4"/>
        <v>5.5103122918167852E-2</v>
      </c>
      <c r="N18" s="7">
        <f t="shared" ref="N18:P18" si="5">N5/N13</f>
        <v>4.7149106594620294E-2</v>
      </c>
      <c r="O18" s="7">
        <f t="shared" si="5"/>
        <v>3.4537003728637418E-2</v>
      </c>
      <c r="P18" s="7">
        <f t="shared" si="5"/>
        <v>3.1184073013832903E-2</v>
      </c>
    </row>
    <row r="19" spans="1:16">
      <c r="A19" s="9" t="s">
        <v>6</v>
      </c>
      <c r="B19" s="7">
        <f>B6/B13</f>
        <v>0.39163776300291975</v>
      </c>
      <c r="C19" s="7">
        <f t="shared" ref="C19:M19" si="6">C6/C13</f>
        <v>0.46212509003275154</v>
      </c>
      <c r="D19" s="7">
        <f t="shared" si="6"/>
        <v>0.49784884629407783</v>
      </c>
      <c r="E19" s="7">
        <f t="shared" si="6"/>
        <v>0.38662102710967722</v>
      </c>
      <c r="F19" s="7">
        <f t="shared" si="6"/>
        <v>0.46587508088210861</v>
      </c>
      <c r="G19" s="7">
        <f t="shared" si="6"/>
        <v>0.50459449020470859</v>
      </c>
      <c r="H19" s="7">
        <f t="shared" si="6"/>
        <v>0.3913649220674526</v>
      </c>
      <c r="I19" s="7">
        <f t="shared" si="6"/>
        <v>0.47556965466606871</v>
      </c>
      <c r="J19" s="7">
        <f t="shared" si="6"/>
        <v>0.5174653097474925</v>
      </c>
      <c r="K19" s="7">
        <f t="shared" si="6"/>
        <v>0.39955508448640414</v>
      </c>
      <c r="L19" s="7">
        <f t="shared" si="6"/>
        <v>0.48625725632042899</v>
      </c>
      <c r="M19" s="7">
        <f t="shared" si="6"/>
        <v>9.9316139382486096E-2</v>
      </c>
      <c r="N19" s="7">
        <f t="shared" ref="N19:P19" si="7">N6/N13</f>
        <v>0.40020917589773647</v>
      </c>
      <c r="O19" s="7">
        <f t="shared" si="7"/>
        <v>0.47868452758220986</v>
      </c>
      <c r="P19" s="7">
        <f t="shared" si="7"/>
        <v>0.51520580579410979</v>
      </c>
    </row>
    <row r="20" spans="1:16">
      <c r="A20" s="30" t="s">
        <v>7</v>
      </c>
      <c r="B20" s="31">
        <f>B7/B13</f>
        <v>0.15934499707811528</v>
      </c>
      <c r="C20" s="31">
        <f t="shared" ref="C20:M20" si="8">C7/C13</f>
        <v>0.14407505220767103</v>
      </c>
      <c r="D20" s="31">
        <f t="shared" si="8"/>
        <v>0.13402781394864316</v>
      </c>
      <c r="E20" s="31">
        <f t="shared" si="8"/>
        <v>0.15859463177773131</v>
      </c>
      <c r="F20" s="31">
        <f t="shared" si="8"/>
        <v>0.14493878372857236</v>
      </c>
      <c r="G20" s="31">
        <f t="shared" si="8"/>
        <v>0.13468188881603177</v>
      </c>
      <c r="H20" s="31">
        <f t="shared" si="8"/>
        <v>0.15350384293934108</v>
      </c>
      <c r="I20" s="31">
        <f t="shared" si="8"/>
        <v>0.14053357668151806</v>
      </c>
      <c r="J20" s="31">
        <f t="shared" si="8"/>
        <v>0.12995298584686585</v>
      </c>
      <c r="K20" s="31">
        <f t="shared" si="8"/>
        <v>0.15128522449472281</v>
      </c>
      <c r="L20" s="31">
        <f t="shared" si="8"/>
        <v>0.13750173898746665</v>
      </c>
      <c r="M20" s="31">
        <f t="shared" si="8"/>
        <v>0.24198877000258318</v>
      </c>
      <c r="N20" s="31">
        <f t="shared" ref="N20:P20" si="9">N7/N13</f>
        <v>0.14820773526778727</v>
      </c>
      <c r="O20" s="31">
        <f t="shared" si="9"/>
        <v>0.13729722322147422</v>
      </c>
      <c r="P20" s="31">
        <f t="shared" si="9"/>
        <v>0.12804034974976145</v>
      </c>
    </row>
    <row r="21" spans="1:16">
      <c r="A21" s="9" t="s">
        <v>8</v>
      </c>
      <c r="B21" s="7">
        <f>B8/B13</f>
        <v>3.7423563548728889E-2</v>
      </c>
      <c r="C21" s="7">
        <f t="shared" ref="C21:M21" si="10">C8/C13</f>
        <v>2.9367664312602772E-2</v>
      </c>
      <c r="D21" s="7">
        <f t="shared" si="10"/>
        <v>2.5126308661909475E-2</v>
      </c>
      <c r="E21" s="7">
        <f t="shared" si="10"/>
        <v>3.6619554490166649E-2</v>
      </c>
      <c r="F21" s="7">
        <f t="shared" si="10"/>
        <v>2.9150791618365469E-2</v>
      </c>
      <c r="G21" s="7">
        <f t="shared" si="10"/>
        <v>2.4791384095788158E-2</v>
      </c>
      <c r="H21" s="7">
        <f t="shared" si="10"/>
        <v>3.6775470150094108E-2</v>
      </c>
      <c r="I21" s="7">
        <f t="shared" si="10"/>
        <v>2.8322126964722017E-2</v>
      </c>
      <c r="J21" s="7">
        <f t="shared" si="10"/>
        <v>2.3344115897628106E-2</v>
      </c>
      <c r="K21" s="7">
        <f t="shared" si="10"/>
        <v>3.4319532354735567E-2</v>
      </c>
      <c r="L21" s="7">
        <f t="shared" si="10"/>
        <v>2.694323944908877E-2</v>
      </c>
      <c r="M21" s="7">
        <f t="shared" si="10"/>
        <v>4.2649518034614496E-2</v>
      </c>
      <c r="N21" s="7">
        <f t="shared" ref="N21:P21" si="11">N8/N13</f>
        <v>3.5055514747626124E-2</v>
      </c>
      <c r="O21" s="7">
        <f t="shared" si="11"/>
        <v>2.902827026625783E-2</v>
      </c>
      <c r="P21" s="7">
        <f t="shared" si="11"/>
        <v>2.4770695799497575E-2</v>
      </c>
    </row>
    <row r="22" spans="1:16">
      <c r="A22" s="9" t="s">
        <v>9</v>
      </c>
      <c r="B22" s="7">
        <f>B9/B13</f>
        <v>5.5815456210882838E-2</v>
      </c>
      <c r="C22" s="7">
        <f t="shared" ref="C22:M22" si="12">C9/C13</f>
        <v>5.2062712624516991E-2</v>
      </c>
      <c r="D22" s="7">
        <f t="shared" si="12"/>
        <v>5.0356789416115426E-2</v>
      </c>
      <c r="E22" s="7">
        <f t="shared" si="12"/>
        <v>5.4532348458716483E-2</v>
      </c>
      <c r="F22" s="7">
        <f t="shared" si="12"/>
        <v>5.1064711551431247E-2</v>
      </c>
      <c r="G22" s="7">
        <f t="shared" si="12"/>
        <v>4.8388110914496671E-2</v>
      </c>
      <c r="H22" s="7">
        <f t="shared" si="12"/>
        <v>5.4296025451573145E-2</v>
      </c>
      <c r="I22" s="7">
        <f t="shared" si="12"/>
        <v>5.0751603033078845E-2</v>
      </c>
      <c r="J22" s="7">
        <f t="shared" si="12"/>
        <v>4.7885992715658077E-2</v>
      </c>
      <c r="K22" s="7">
        <f t="shared" si="12"/>
        <v>5.4491901529845468E-2</v>
      </c>
      <c r="L22" s="7">
        <f t="shared" si="12"/>
        <v>5.05223285990717E-2</v>
      </c>
      <c r="M22" s="7">
        <f t="shared" si="12"/>
        <v>9.0628526368740914E-2</v>
      </c>
      <c r="N22" s="7">
        <f t="shared" ref="N22:P22" si="13">N9/N13</f>
        <v>5.668170252107451E-2</v>
      </c>
      <c r="O22" s="7">
        <f t="shared" si="13"/>
        <v>5.5234367416391157E-2</v>
      </c>
      <c r="P22" s="7">
        <f t="shared" si="13"/>
        <v>5.2962292198139603E-2</v>
      </c>
    </row>
    <row r="23" spans="1:16">
      <c r="A23" s="9" t="s">
        <v>10</v>
      </c>
      <c r="B23" s="7">
        <f>B10/B13</f>
        <v>4.2017874370143399E-2</v>
      </c>
      <c r="C23" s="7">
        <f t="shared" ref="C23:M23" si="14">C10/C13</f>
        <v>3.4719799957418473E-2</v>
      </c>
      <c r="D23" s="7">
        <f t="shared" si="14"/>
        <v>3.2064170008854628E-2</v>
      </c>
      <c r="E23" s="7">
        <f t="shared" si="14"/>
        <v>4.0996978384441551E-2</v>
      </c>
      <c r="F23" s="7">
        <f t="shared" si="14"/>
        <v>3.4507093189873071E-2</v>
      </c>
      <c r="G23" s="7">
        <f t="shared" si="14"/>
        <v>3.1393437469123049E-2</v>
      </c>
      <c r="H23" s="7">
        <f t="shared" si="14"/>
        <v>4.1183123292484469E-2</v>
      </c>
      <c r="I23" s="7">
        <f t="shared" si="14"/>
        <v>3.4062396644842674E-2</v>
      </c>
      <c r="J23" s="7">
        <f t="shared" si="14"/>
        <v>3.1117339830032023E-2</v>
      </c>
      <c r="K23" s="7">
        <f t="shared" si="14"/>
        <v>4.1333755815175011E-2</v>
      </c>
      <c r="L23" s="7">
        <f t="shared" si="14"/>
        <v>3.41252576863246E-2</v>
      </c>
      <c r="M23" s="7">
        <f t="shared" si="14"/>
        <v>6.022867863989232E-2</v>
      </c>
      <c r="N23" s="7">
        <f t="shared" ref="N23:P23" si="15">N10/N13</f>
        <v>4.2470685942392096E-2</v>
      </c>
      <c r="O23" s="7">
        <f t="shared" si="15"/>
        <v>3.5866008873357655E-2</v>
      </c>
      <c r="P23" s="7">
        <f t="shared" si="15"/>
        <v>3.3111980941623986E-2</v>
      </c>
    </row>
    <row r="24" spans="1:16">
      <c r="A24" s="9" t="s">
        <v>11</v>
      </c>
      <c r="B24" s="7">
        <f>B11/B13</f>
        <v>1.5557637838646973E-3</v>
      </c>
      <c r="C24" s="7">
        <f t="shared" ref="C24:M24" si="16">C11/C13</f>
        <v>1.0871879430857111E-2</v>
      </c>
      <c r="D24" s="7">
        <f t="shared" si="16"/>
        <v>1.0313037137350904E-2</v>
      </c>
      <c r="E24" s="7">
        <f t="shared" si="16"/>
        <v>1.5205919630916623E-2</v>
      </c>
      <c r="F24" s="7">
        <f t="shared" si="16"/>
        <v>1.1029289586294124E-2</v>
      </c>
      <c r="G24" s="7">
        <f t="shared" si="16"/>
        <v>1.0320760987703114E-2</v>
      </c>
      <c r="H24" s="7">
        <f t="shared" si="16"/>
        <v>1.5590339780748558E-2</v>
      </c>
      <c r="I24" s="7">
        <f t="shared" si="16"/>
        <v>1.0727291302668923E-2</v>
      </c>
      <c r="J24" s="7">
        <f t="shared" si="16"/>
        <v>9.6961598318245894E-3</v>
      </c>
      <c r="K24" s="7">
        <f t="shared" si="16"/>
        <v>1.5515674104795426E-2</v>
      </c>
      <c r="L24" s="7">
        <f t="shared" si="16"/>
        <v>1.0737457157672412E-2</v>
      </c>
      <c r="M24" s="7">
        <f t="shared" si="16"/>
        <v>1.8585237855695894E-2</v>
      </c>
      <c r="N24" s="7">
        <f t="shared" ref="N24:P24" si="17">N11/N13</f>
        <v>1.605281342698358E-2</v>
      </c>
      <c r="O24" s="7">
        <f t="shared" si="17"/>
        <v>1.1641285666158475E-2</v>
      </c>
      <c r="P24" s="7">
        <f t="shared" si="17"/>
        <v>1.0457439971957702E-2</v>
      </c>
    </row>
    <row r="25" spans="1:16">
      <c r="A25" s="9" t="s">
        <v>12</v>
      </c>
      <c r="B25" s="7">
        <f>B12/B13</f>
        <v>0.1757501679351251</v>
      </c>
      <c r="C25" s="7">
        <f t="shared" ref="C25:M25" si="18">C12/C13</f>
        <v>0.1622401507567281</v>
      </c>
      <c r="D25" s="7">
        <f t="shared" si="18"/>
        <v>0.15978957237356112</v>
      </c>
      <c r="E25" s="7">
        <f t="shared" si="18"/>
        <v>0.17471432429477748</v>
      </c>
      <c r="F25" s="7">
        <f t="shared" si="18"/>
        <v>0.16270450222560195</v>
      </c>
      <c r="G25" s="7">
        <f t="shared" si="18"/>
        <v>0.15982358594795606</v>
      </c>
      <c r="H25" s="7">
        <f t="shared" si="18"/>
        <v>0.17684134619190361</v>
      </c>
      <c r="I25" s="7">
        <f t="shared" si="18"/>
        <v>0.16220634148284238</v>
      </c>
      <c r="J25" s="7">
        <f t="shared" si="18"/>
        <v>0.1576644476855511</v>
      </c>
      <c r="K25" s="7">
        <f t="shared" si="18"/>
        <v>0.17513523546957119</v>
      </c>
      <c r="L25" s="7">
        <f t="shared" si="18"/>
        <v>0.15953312929213725</v>
      </c>
      <c r="M25" s="7">
        <f t="shared" si="18"/>
        <v>0.29445433904803336</v>
      </c>
      <c r="N25" s="7">
        <f t="shared" ref="N25:P25" si="19">N12/N13</f>
        <v>0.17107759622356322</v>
      </c>
      <c r="O25" s="7">
        <f t="shared" si="19"/>
        <v>0.15344085284729717</v>
      </c>
      <c r="P25" s="7">
        <f t="shared" si="19"/>
        <v>0.15138945687523125</v>
      </c>
    </row>
    <row r="26" spans="1:16" ht="15.75">
      <c r="A26" s="10" t="s">
        <v>13</v>
      </c>
      <c r="B26" s="8">
        <f>SUM(B17:B25)</f>
        <v>0.99999999999999989</v>
      </c>
      <c r="C26" s="8">
        <f t="shared" ref="C26:M26" si="20">SUM(C17:C25)</f>
        <v>1</v>
      </c>
      <c r="D26" s="8">
        <f t="shared" si="20"/>
        <v>1</v>
      </c>
      <c r="E26" s="8">
        <f t="shared" si="20"/>
        <v>1.0000000000000002</v>
      </c>
      <c r="F26" s="8">
        <f t="shared" si="20"/>
        <v>1</v>
      </c>
      <c r="G26" s="8">
        <f t="shared" si="20"/>
        <v>1</v>
      </c>
      <c r="H26" s="8">
        <f t="shared" si="20"/>
        <v>0.99999999999999989</v>
      </c>
      <c r="I26" s="8">
        <f t="shared" si="20"/>
        <v>0.99999999999999989</v>
      </c>
      <c r="J26" s="8">
        <f t="shared" si="20"/>
        <v>1</v>
      </c>
      <c r="K26" s="8">
        <f t="shared" si="20"/>
        <v>1</v>
      </c>
      <c r="L26" s="8">
        <f t="shared" si="20"/>
        <v>0.99999999999999989</v>
      </c>
      <c r="M26" s="8">
        <f t="shared" si="20"/>
        <v>1</v>
      </c>
      <c r="N26" s="8">
        <f t="shared" ref="N26:P26" si="21">SUM(N17:N25)</f>
        <v>1</v>
      </c>
      <c r="O26" s="8">
        <f t="shared" si="21"/>
        <v>1.0000000000000002</v>
      </c>
      <c r="P26" s="8">
        <f t="shared" si="21"/>
        <v>0.99999999999999978</v>
      </c>
    </row>
    <row r="27" spans="1:16" ht="15.75" thickBot="1">
      <c r="A27" s="9"/>
    </row>
    <row r="28" spans="1:16" ht="45.75" thickBot="1">
      <c r="A28" s="38"/>
      <c r="B28" s="39" t="str">
        <f>C3</f>
        <v>Taxable income                          ( R million)</v>
      </c>
      <c r="C28" s="39" t="s">
        <v>21</v>
      </c>
      <c r="D28" s="39" t="s">
        <v>22</v>
      </c>
      <c r="E28" s="40" t="s">
        <v>23</v>
      </c>
    </row>
    <row r="29" spans="1:16">
      <c r="A29" s="35" t="s">
        <v>20</v>
      </c>
      <c r="B29" s="3">
        <f>C7</f>
        <v>63610</v>
      </c>
    </row>
    <row r="30" spans="1:16">
      <c r="A30" s="36">
        <f>A29+1</f>
        <v>2006</v>
      </c>
      <c r="B30" s="3">
        <f>F7</f>
        <v>74143</v>
      </c>
      <c r="C30" s="37">
        <f>(B30-B29)/B29*100</f>
        <v>16.55871718283289</v>
      </c>
      <c r="D30" s="5">
        <v>4.7</v>
      </c>
      <c r="E30" s="37">
        <f>C30-D30</f>
        <v>11.858717182832891</v>
      </c>
    </row>
    <row r="31" spans="1:16">
      <c r="A31" s="36">
        <f t="shared" ref="A31:A33" si="22">A30+1</f>
        <v>2007</v>
      </c>
      <c r="B31" s="3">
        <f>I7</f>
        <v>81158</v>
      </c>
      <c r="C31" s="37">
        <f t="shared" ref="C31:C33" si="23">(B31-B30)/B30*100</f>
        <v>9.4614461243812631</v>
      </c>
      <c r="D31" s="5">
        <v>7.1</v>
      </c>
      <c r="E31" s="37">
        <f t="shared" ref="E31:E33" si="24">C31-D31</f>
        <v>2.3614461243812634</v>
      </c>
    </row>
    <row r="32" spans="1:16">
      <c r="A32" s="36">
        <f t="shared" si="22"/>
        <v>2008</v>
      </c>
      <c r="B32" s="3">
        <f>L7</f>
        <v>86977</v>
      </c>
      <c r="C32" s="37">
        <f t="shared" si="23"/>
        <v>7.1699647600975869</v>
      </c>
      <c r="D32" s="5">
        <v>10.56</v>
      </c>
      <c r="E32" s="37">
        <f t="shared" si="24"/>
        <v>-3.3900352399024136</v>
      </c>
    </row>
    <row r="33" spans="1:5">
      <c r="A33" s="36">
        <f t="shared" si="22"/>
        <v>2009</v>
      </c>
      <c r="B33" s="3">
        <f>O7</f>
        <v>96180</v>
      </c>
      <c r="C33" s="37">
        <f t="shared" si="23"/>
        <v>10.580958184347585</v>
      </c>
      <c r="D33" s="5">
        <v>7.1</v>
      </c>
      <c r="E33" s="37">
        <f t="shared" si="24"/>
        <v>3.4809581843475854</v>
      </c>
    </row>
    <row r="34" spans="1:5">
      <c r="A34" s="9"/>
    </row>
    <row r="35" spans="1:5">
      <c r="A35" s="9" t="s">
        <v>24</v>
      </c>
      <c r="C35" s="37">
        <f>AVERAGE(C30:C33)</f>
        <v>10.942771562914832</v>
      </c>
      <c r="D35" s="37">
        <f t="shared" ref="D35:E35" si="25">AVERAGE(D30:D33)</f>
        <v>7.3650000000000002</v>
      </c>
      <c r="E35" s="37">
        <f t="shared" si="25"/>
        <v>3.5777715629148314</v>
      </c>
    </row>
    <row r="36" spans="1:5">
      <c r="A36" s="9"/>
    </row>
    <row r="37" spans="1:5">
      <c r="A37" s="9"/>
    </row>
    <row r="38" spans="1:5">
      <c r="A38" s="9"/>
    </row>
    <row r="39" spans="1:5">
      <c r="A39" s="9"/>
    </row>
    <row r="40" spans="1:5">
      <c r="A40" s="9"/>
    </row>
    <row r="41" spans="1:5">
      <c r="A41" s="9"/>
    </row>
    <row r="42" spans="1:5">
      <c r="A42" s="9"/>
    </row>
    <row r="43" spans="1:5">
      <c r="A43" s="9"/>
    </row>
    <row r="44" spans="1:5">
      <c r="A44" s="9"/>
    </row>
    <row r="45" spans="1:5">
      <c r="A45" s="9"/>
    </row>
    <row r="46" spans="1:5">
      <c r="A46" s="9"/>
    </row>
    <row r="47" spans="1:5">
      <c r="A47" s="9"/>
    </row>
    <row r="48" spans="1:5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  <row r="57" spans="1:1">
      <c r="A57" s="9"/>
    </row>
    <row r="58" spans="1:1">
      <c r="A58" s="9"/>
    </row>
    <row r="59" spans="1:1">
      <c r="A59" s="9"/>
    </row>
    <row r="60" spans="1:1">
      <c r="A60" s="9"/>
    </row>
    <row r="61" spans="1:1">
      <c r="A61" s="9"/>
    </row>
    <row r="62" spans="1:1">
      <c r="A62" s="9"/>
    </row>
    <row r="63" spans="1:1">
      <c r="A63" s="9"/>
    </row>
    <row r="64" spans="1:1">
      <c r="A64" s="9"/>
    </row>
    <row r="65" spans="1:1">
      <c r="A65" s="9"/>
    </row>
    <row r="66" spans="1:1">
      <c r="A66" s="9"/>
    </row>
    <row r="67" spans="1:1">
      <c r="A67" s="9"/>
    </row>
    <row r="68" spans="1:1">
      <c r="A68" s="9"/>
    </row>
    <row r="69" spans="1:1">
      <c r="A69" s="9"/>
    </row>
    <row r="70" spans="1:1">
      <c r="A70" s="9"/>
    </row>
  </sheetData>
  <mergeCells count="13">
    <mergeCell ref="A15:A16"/>
    <mergeCell ref="B15:D15"/>
    <mergeCell ref="E15:G15"/>
    <mergeCell ref="H15:J15"/>
    <mergeCell ref="K15:M15"/>
    <mergeCell ref="N15:P15"/>
    <mergeCell ref="N2:P2"/>
    <mergeCell ref="A1:P1"/>
    <mergeCell ref="A2:A3"/>
    <mergeCell ref="K2:M2"/>
    <mergeCell ref="B2:D2"/>
    <mergeCell ref="E2:G2"/>
    <mergeCell ref="H2:J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4"/>
  <sheetViews>
    <sheetView workbookViewId="0">
      <selection sqref="A1:S1"/>
    </sheetView>
  </sheetViews>
  <sheetFormatPr defaultRowHeight="15"/>
  <cols>
    <col min="14" max="14" width="12" bestFit="1" customWidth="1"/>
  </cols>
  <sheetData>
    <row r="1" spans="1:19" ht="27" customHeight="1" thickBot="1">
      <c r="A1" s="25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7"/>
    </row>
    <row r="3" spans="1:19">
      <c r="B3" t="s">
        <v>1</v>
      </c>
      <c r="C3" t="s">
        <v>14</v>
      </c>
      <c r="D3" t="s">
        <v>15</v>
      </c>
    </row>
    <row r="4" spans="1:19">
      <c r="A4" s="16">
        <v>2005</v>
      </c>
      <c r="B4" s="15">
        <f>Stats!B7</f>
        <v>598249</v>
      </c>
      <c r="C4" s="15">
        <f>Stats!C7</f>
        <v>63610</v>
      </c>
      <c r="D4" s="15">
        <f>Stats!D7</f>
        <v>12866</v>
      </c>
      <c r="E4" s="15">
        <f>D4*1000000/B4</f>
        <v>21506.095288082386</v>
      </c>
    </row>
    <row r="5" spans="1:19">
      <c r="A5" s="16">
        <f>A4+1</f>
        <v>2006</v>
      </c>
      <c r="B5" s="15">
        <f>Stats!E7</f>
        <v>635404</v>
      </c>
      <c r="C5" s="15">
        <f>Stats!F7</f>
        <v>74143</v>
      </c>
      <c r="D5" s="15">
        <f>Stats!G7</f>
        <v>14994</v>
      </c>
      <c r="E5" s="15">
        <f t="shared" ref="E5:E8" si="0">D5*1000000/B5</f>
        <v>23597.585158418897</v>
      </c>
    </row>
    <row r="6" spans="1:19">
      <c r="A6" s="16">
        <f t="shared" ref="A6:A7" si="1">A5+1</f>
        <v>2007</v>
      </c>
      <c r="B6" s="15">
        <f>Stats!H7</f>
        <v>601143</v>
      </c>
      <c r="C6" s="15">
        <f>Stats!I7</f>
        <v>81158</v>
      </c>
      <c r="D6" s="15">
        <f>Stats!J7</f>
        <v>15949</v>
      </c>
      <c r="E6" s="15">
        <f t="shared" si="0"/>
        <v>26531.124873782112</v>
      </c>
    </row>
    <row r="7" spans="1:19">
      <c r="A7" s="16">
        <f t="shared" si="1"/>
        <v>2008</v>
      </c>
      <c r="B7" s="15">
        <f>Stats!K7</f>
        <v>531401</v>
      </c>
      <c r="C7" s="15">
        <f>Stats!L7</f>
        <v>86977</v>
      </c>
      <c r="D7" s="15">
        <f>Stats!M7</f>
        <v>17799</v>
      </c>
      <c r="E7" s="15">
        <f t="shared" si="0"/>
        <v>33494.479686714927</v>
      </c>
    </row>
    <row r="8" spans="1:19">
      <c r="A8" s="16">
        <v>2009</v>
      </c>
      <c r="B8">
        <v>531257</v>
      </c>
      <c r="C8">
        <v>96180</v>
      </c>
      <c r="D8">
        <v>19725</v>
      </c>
      <c r="E8" s="15">
        <f t="shared" si="0"/>
        <v>37128.922536550104</v>
      </c>
    </row>
    <row r="23" spans="11:17">
      <c r="P23" t="s">
        <v>17</v>
      </c>
    </row>
    <row r="24" spans="11:17">
      <c r="K24" s="16">
        <v>2005</v>
      </c>
      <c r="L24" s="15">
        <f>Stats!B13</f>
        <v>3754426</v>
      </c>
      <c r="M24" s="15">
        <f>Stats!C13</f>
        <v>441506</v>
      </c>
      <c r="N24" s="15">
        <f>Stats!D13</f>
        <v>95995</v>
      </c>
      <c r="O24" s="15">
        <f>E4</f>
        <v>21506.095288082386</v>
      </c>
      <c r="P24" s="15">
        <f>N24*1000000/L24</f>
        <v>25568.489031345936</v>
      </c>
      <c r="Q24">
        <f>O24/P24*100</f>
        <v>84.1117175978478</v>
      </c>
    </row>
    <row r="25" spans="11:17">
      <c r="K25" s="16">
        <v>2006</v>
      </c>
      <c r="L25" s="15">
        <f>Stats!E13</f>
        <v>4006466</v>
      </c>
      <c r="M25" s="15">
        <f>Stats!F13</f>
        <v>511547</v>
      </c>
      <c r="N25" s="15">
        <f>Stats!G13</f>
        <v>111329</v>
      </c>
      <c r="O25" s="15">
        <f t="shared" ref="O25:O28" si="2">E5</f>
        <v>23597.585158418897</v>
      </c>
      <c r="P25" s="15">
        <f t="shared" ref="P25:P28" si="3">N25*1000000/L25</f>
        <v>27787.331778180571</v>
      </c>
      <c r="Q25">
        <f t="shared" ref="Q25:Q28" si="4">O25/P25*100</f>
        <v>84.92209812295981</v>
      </c>
    </row>
    <row r="26" spans="11:17">
      <c r="K26" s="16">
        <v>2007</v>
      </c>
      <c r="L26" s="15">
        <f>Stats!H13</f>
        <v>3916143</v>
      </c>
      <c r="M26" s="15">
        <f>Stats!I13</f>
        <v>577499</v>
      </c>
      <c r="N26" s="15">
        <f>Stats!J13</f>
        <v>122729</v>
      </c>
      <c r="O26" s="15">
        <f t="shared" si="2"/>
        <v>26531.124873782112</v>
      </c>
      <c r="P26" s="15">
        <f t="shared" si="3"/>
        <v>31339.253954720243</v>
      </c>
      <c r="Q26">
        <f t="shared" si="4"/>
        <v>84.657806188095478</v>
      </c>
    </row>
    <row r="27" spans="11:17">
      <c r="K27" s="16">
        <v>2008</v>
      </c>
      <c r="L27" s="15">
        <f>Stats!K13</f>
        <v>3512577</v>
      </c>
      <c r="M27" s="15">
        <f>Stats!L13</f>
        <v>632552</v>
      </c>
      <c r="N27" s="15">
        <f>Stats!M13</f>
        <v>73553</v>
      </c>
      <c r="O27" s="15">
        <f t="shared" si="2"/>
        <v>33494.479686714927</v>
      </c>
      <c r="P27" s="15">
        <f t="shared" si="3"/>
        <v>20939.89683357831</v>
      </c>
      <c r="Q27">
        <f t="shared" si="4"/>
        <v>159.9553233376233</v>
      </c>
    </row>
    <row r="28" spans="11:17">
      <c r="K28" s="16">
        <v>2009</v>
      </c>
      <c r="L28" s="15">
        <f>Stats!N13</f>
        <v>3584543</v>
      </c>
      <c r="M28" s="15">
        <f>Stats!O13</f>
        <v>700524</v>
      </c>
      <c r="N28" s="15">
        <f>Stats!P13</f>
        <v>154053</v>
      </c>
      <c r="O28" s="15">
        <f t="shared" si="2"/>
        <v>37128.922536550104</v>
      </c>
      <c r="P28" s="15">
        <f t="shared" si="3"/>
        <v>42977.026639100157</v>
      </c>
      <c r="Q28">
        <f t="shared" si="4"/>
        <v>86.392487894382413</v>
      </c>
    </row>
    <row r="30" spans="11:17">
      <c r="K30" s="16">
        <v>2005</v>
      </c>
      <c r="L30">
        <f>B4/L24*100</f>
        <v>15.934499707811527</v>
      </c>
      <c r="M30">
        <f>C4/M24*100</f>
        <v>14.407505220767103</v>
      </c>
    </row>
    <row r="31" spans="11:17">
      <c r="K31" s="16">
        <v>2006</v>
      </c>
      <c r="L31">
        <f t="shared" ref="L31:L34" si="5">B5/L25*100</f>
        <v>15.859463177773131</v>
      </c>
      <c r="M31">
        <f t="shared" ref="M31:M34" si="6">C5/M25*100</f>
        <v>14.493878372857235</v>
      </c>
    </row>
    <row r="32" spans="11:17">
      <c r="K32" s="16">
        <v>2007</v>
      </c>
      <c r="L32">
        <f t="shared" si="5"/>
        <v>15.350384293934107</v>
      </c>
      <c r="M32">
        <f t="shared" si="6"/>
        <v>14.053357668151806</v>
      </c>
    </row>
    <row r="33" spans="11:13">
      <c r="K33" s="16">
        <v>2008</v>
      </c>
      <c r="L33">
        <f t="shared" si="5"/>
        <v>15.128522449472282</v>
      </c>
      <c r="M33">
        <f t="shared" si="6"/>
        <v>13.750173898746665</v>
      </c>
    </row>
    <row r="34" spans="11:13">
      <c r="K34" s="16">
        <v>2009</v>
      </c>
      <c r="L34">
        <f t="shared" si="5"/>
        <v>14.820773526778726</v>
      </c>
      <c r="M34">
        <f t="shared" si="6"/>
        <v>13.729722322147422</v>
      </c>
    </row>
  </sheetData>
  <mergeCells count="1">
    <mergeCell ref="A1:S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"/>
  <sheetViews>
    <sheetView workbookViewId="0">
      <selection sqref="A1:S1"/>
    </sheetView>
  </sheetViews>
  <sheetFormatPr defaultRowHeight="15"/>
  <sheetData>
    <row r="1" spans="1:19" ht="27" customHeight="1" thickBot="1">
      <c r="A1" s="25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7"/>
    </row>
  </sheetData>
  <mergeCells count="1">
    <mergeCell ref="A1:S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Stats</vt:lpstr>
      <vt:lpstr>Graphs</vt:lpstr>
      <vt:lpstr>PieCharts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dcterms:created xsi:type="dcterms:W3CDTF">2010-05-20T11:27:51Z</dcterms:created>
  <dcterms:modified xsi:type="dcterms:W3CDTF">2011-07-22T04:56:18Z</dcterms:modified>
</cp:coreProperties>
</file>